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61.89\03_自動車環境ｇ\R2年度\250 先進環境対応自動車導入促進費補助金\02 Webページ関係\補助額算出シート\"/>
    </mc:Choice>
  </mc:AlternateContent>
  <bookViews>
    <workbookView xWindow="0" yWindow="0" windowWidth="20490" windowHeight="7530"/>
  </bookViews>
  <sheets>
    <sheet name="FCV(乗用車)" sheetId="2" r:id="rId1"/>
    <sheet name="PHV(トラック・乗用車)" sheetId="18" r:id="rId2"/>
    <sheet name="EV(トラック・乗用車)" sheetId="4" r:id="rId3"/>
    <sheet name="天然ガス・優良HV(トラック)" sheetId="5" r:id="rId4"/>
    <sheet name="バス(小型)" sheetId="21" r:id="rId5"/>
    <sheet name="バス(中型・大型)" sheetId="22" r:id="rId6"/>
  </sheets>
  <definedNames>
    <definedName name="_xlnm.Print_Area" localSheetId="2">'EV(トラック・乗用車)'!$A$1:$I$42</definedName>
    <definedName name="_xlnm.Print_Area" localSheetId="0">'FCV(乗用車)'!$A$1:$I$37</definedName>
    <definedName name="_xlnm.Print_Area" localSheetId="1">'PHV(トラック・乗用車)'!$A$1:$I$38</definedName>
    <definedName name="_xlnm.Print_Area" localSheetId="4">'バス(小型)'!$A$1:$I$39</definedName>
    <definedName name="_xlnm.Print_Area" localSheetId="5">'バス(中型・大型)'!$A$1:$I$40</definedName>
    <definedName name="_xlnm.Print_Area" localSheetId="3">'天然ガス・優良HV(トラック)'!$A$1:$I$46</definedName>
  </definedNames>
  <calcPr calcId="162913"/>
</workbook>
</file>

<file path=xl/calcChain.xml><?xml version="1.0" encoding="utf-8"?>
<calcChain xmlns="http://schemas.openxmlformats.org/spreadsheetml/2006/main">
  <c r="G13" i="2" l="1"/>
  <c r="G14" i="2" l="1"/>
  <c r="L7" i="2"/>
  <c r="G10" i="2" l="1"/>
  <c r="L28" i="22" l="1"/>
  <c r="L27" i="22"/>
  <c r="G27" i="22"/>
  <c r="G21" i="22"/>
  <c r="G22" i="22" s="1"/>
  <c r="G13" i="22"/>
  <c r="G14" i="22" s="1"/>
  <c r="L26" i="21"/>
  <c r="L27" i="21"/>
  <c r="G26" i="21"/>
  <c r="G20" i="21"/>
  <c r="G21" i="21" s="1"/>
  <c r="G13" i="21"/>
  <c r="M27" i="21" s="1"/>
  <c r="M28" i="22" l="1"/>
  <c r="M27" i="22"/>
  <c r="G16" i="22"/>
  <c r="G17" i="22" s="1"/>
  <c r="G28" i="22"/>
  <c r="G29" i="22" s="1"/>
  <c r="M26" i="21"/>
  <c r="G27" i="21"/>
  <c r="G28" i="21" s="1"/>
  <c r="G15" i="21"/>
  <c r="G16" i="21" s="1"/>
  <c r="G30" i="21" s="1"/>
  <c r="G31" i="21" s="1"/>
  <c r="G12" i="5"/>
  <c r="G14" i="5" s="1"/>
  <c r="G19" i="22" l="1"/>
  <c r="G31" i="22"/>
  <c r="G32" i="22" s="1"/>
  <c r="G18" i="21"/>
  <c r="G18" i="4"/>
  <c r="G11" i="4"/>
  <c r="G12" i="4" s="1"/>
  <c r="B11" i="4"/>
  <c r="G34" i="22" l="1"/>
  <c r="G33" i="21"/>
  <c r="O12" i="4"/>
  <c r="G14" i="4" l="1"/>
  <c r="O13" i="4" l="1"/>
  <c r="F24" i="4"/>
  <c r="G9" i="18" l="1"/>
  <c r="G12" i="18"/>
  <c r="G13" i="18" s="1"/>
  <c r="G14" i="18" l="1"/>
  <c r="F18" i="18" s="1"/>
  <c r="O10" i="18"/>
  <c r="O11" i="18" s="1"/>
  <c r="G22" i="5" l="1"/>
  <c r="G15" i="5" l="1"/>
  <c r="G17" i="5" s="1"/>
  <c r="G23" i="5"/>
  <c r="G24" i="5" s="1"/>
  <c r="G26" i="5" l="1"/>
  <c r="G19" i="4" l="1"/>
  <c r="G20" i="4" l="1"/>
  <c r="L8" i="2" l="1"/>
  <c r="G15" i="2"/>
  <c r="F17" i="2" s="1"/>
</calcChain>
</file>

<file path=xl/comments1.xml><?xml version="1.0" encoding="utf-8"?>
<comments xmlns="http://schemas.openxmlformats.org/spreadsheetml/2006/main">
  <authors>
    <author>oa</author>
  </authors>
  <commentList>
    <comment ref="N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給電機能の装備による増額分は含めない</t>
        </r>
      </text>
    </comment>
  </commentList>
</comments>
</file>

<file path=xl/comments2.xml><?xml version="1.0" encoding="utf-8"?>
<comments xmlns="http://schemas.openxmlformats.org/spreadsheetml/2006/main">
  <authors>
    <author>oa</author>
  </authors>
  <commentLis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給電機能の装備による増額分は含めない</t>
        </r>
      </text>
    </comment>
  </commentList>
</comments>
</file>

<file path=xl/comments3.xml><?xml version="1.0" encoding="utf-8"?>
<comments xmlns="http://schemas.openxmlformats.org/spreadsheetml/2006/main">
  <authors>
    <author>oa</author>
  </authors>
  <commentLis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実際は車種毎に決定するため、あくまで目安</t>
        </r>
      </text>
    </comment>
  </commentList>
</comments>
</file>

<file path=xl/comments4.xml><?xml version="1.0" encoding="utf-8"?>
<comments xmlns="http://schemas.openxmlformats.org/spreadsheetml/2006/main">
  <authors>
    <author>oa</author>
  </authors>
  <commentList>
    <comment ref="M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実際は車種毎に決定するため、あくまで目安</t>
        </r>
      </text>
    </comment>
  </commentList>
</comments>
</file>

<file path=xl/sharedStrings.xml><?xml version="1.0" encoding="utf-8"?>
<sst xmlns="http://schemas.openxmlformats.org/spreadsheetml/2006/main" count="241" uniqueCount="132">
  <si>
    <t>補助対象経費</t>
    <rPh sb="0" eb="2">
      <t>ホジョ</t>
    </rPh>
    <rPh sb="2" eb="4">
      <t>タイショウ</t>
    </rPh>
    <rPh sb="4" eb="6">
      <t>ケイヒ</t>
    </rPh>
    <phoneticPr fontId="1"/>
  </si>
  <si>
    <t>車両本体価格－通常車両価格</t>
    <rPh sb="0" eb="2">
      <t>シャリョウ</t>
    </rPh>
    <rPh sb="2" eb="4">
      <t>ホンタイ</t>
    </rPh>
    <rPh sb="4" eb="6">
      <t>カカク</t>
    </rPh>
    <rPh sb="7" eb="9">
      <t>ツウジョウ</t>
    </rPh>
    <rPh sb="9" eb="11">
      <t>シャリョウ</t>
    </rPh>
    <rPh sb="11" eb="13">
      <t>カカク</t>
    </rPh>
    <phoneticPr fontId="1"/>
  </si>
  <si>
    <t>Ａ</t>
    <phoneticPr fontId="1"/>
  </si>
  <si>
    <t>C=A-B</t>
    <phoneticPr fontId="1"/>
  </si>
  <si>
    <t>ホンダ CLARITY FUEL CELL</t>
  </si>
  <si>
    <t>ドロップダウンリストから選択</t>
  </si>
  <si>
    <t>値引き・下取額</t>
    <rPh sb="0" eb="2">
      <t>ネビ</t>
    </rPh>
    <rPh sb="4" eb="6">
      <t>シタド</t>
    </rPh>
    <rPh sb="6" eb="7">
      <t>ガク</t>
    </rPh>
    <phoneticPr fontId="1"/>
  </si>
  <si>
    <t>D</t>
    <phoneticPr fontId="1"/>
  </si>
  <si>
    <t>F</t>
    <phoneticPr fontId="1"/>
  </si>
  <si>
    <t>G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</si>
  <si>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</si>
  <si>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</si>
  <si>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優良ハイブリッドトラック、４トン未満</t>
    <rPh sb="0" eb="2">
      <t>ユウリョウ</t>
    </rPh>
    <rPh sb="16" eb="18">
      <t>ミマン</t>
    </rPh>
    <phoneticPr fontId="1"/>
  </si>
  <si>
    <t>優良ハイブリッドトラック、４トン以上</t>
    <rPh sb="0" eb="2">
      <t>ユウリョウ</t>
    </rPh>
    <rPh sb="16" eb="18">
      <t>イジョウ</t>
    </rPh>
    <phoneticPr fontId="1"/>
  </si>
  <si>
    <t>車種、最大積載量</t>
    <rPh sb="0" eb="2">
      <t>シャシュ</t>
    </rPh>
    <rPh sb="3" eb="5">
      <t>サイダイ</t>
    </rPh>
    <rPh sb="5" eb="8">
      <t>セキサイリョウ</t>
    </rPh>
    <phoneticPr fontId="1"/>
  </si>
  <si>
    <t>車種、最大積載量</t>
    <rPh sb="0" eb="2">
      <t>シャシュ</t>
    </rPh>
    <rPh sb="3" eb="5">
      <t>サイダイ</t>
    </rPh>
    <rPh sb="5" eb="8">
      <t>セキサイリョウ</t>
    </rPh>
    <phoneticPr fontId="1"/>
  </si>
  <si>
    <t>※最大積載量は減トン前の重量</t>
    <rPh sb="1" eb="3">
      <t>サイダイ</t>
    </rPh>
    <rPh sb="3" eb="6">
      <t>セキサイリョウ</t>
    </rPh>
    <rPh sb="7" eb="8">
      <t>ゲン</t>
    </rPh>
    <rPh sb="10" eb="11">
      <t>マエ</t>
    </rPh>
    <rPh sb="12" eb="14">
      <t>ジュウリョウ</t>
    </rPh>
    <phoneticPr fontId="1"/>
  </si>
  <si>
    <t>補助対象経費×補助率（1/3）</t>
    <rPh sb="0" eb="2">
      <t>ホジョ</t>
    </rPh>
    <rPh sb="2" eb="4">
      <t>タイショウ</t>
    </rPh>
    <rPh sb="4" eb="6">
      <t>ケイヒ</t>
    </rPh>
    <rPh sb="7" eb="10">
      <t>ホジョリツ</t>
    </rPh>
    <phoneticPr fontId="1"/>
  </si>
  <si>
    <t>９ｍ以上</t>
    <rPh sb="2" eb="4">
      <t>イジョウ</t>
    </rPh>
    <phoneticPr fontId="1"/>
  </si>
  <si>
    <t>車両の長さ</t>
    <rPh sb="0" eb="2">
      <t>シャリョウ</t>
    </rPh>
    <rPh sb="3" eb="4">
      <t>ナガ</t>
    </rPh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</si>
  <si>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</si>
  <si>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市町村の補助額</t>
    <rPh sb="0" eb="3">
      <t>シチョウソン</t>
    </rPh>
    <rPh sb="4" eb="6">
      <t>ホジョ</t>
    </rPh>
    <rPh sb="6" eb="7">
      <t>ガク</t>
    </rPh>
    <phoneticPr fontId="1"/>
  </si>
  <si>
    <t>他団体の補助額の合計</t>
    <rPh sb="0" eb="3">
      <t>タダンタイ</t>
    </rPh>
    <rPh sb="4" eb="6">
      <t>ホジョ</t>
    </rPh>
    <rPh sb="6" eb="7">
      <t>ガク</t>
    </rPh>
    <rPh sb="8" eb="10">
      <t>ゴウケイ</t>
    </rPh>
    <phoneticPr fontId="1"/>
  </si>
  <si>
    <t>補助対象経費－他団体の補助額の合計</t>
    <rPh sb="0" eb="2">
      <t>ホジョ</t>
    </rPh>
    <rPh sb="2" eb="4">
      <t>タイショウ</t>
    </rPh>
    <rPh sb="4" eb="6">
      <t>ケイヒ</t>
    </rPh>
    <rPh sb="7" eb="10">
      <t>タダンタイ</t>
    </rPh>
    <rPh sb="11" eb="13">
      <t>ホジョ</t>
    </rPh>
    <rPh sb="13" eb="14">
      <t>ガク</t>
    </rPh>
    <rPh sb="15" eb="17">
      <t>ゴウケイ</t>
    </rPh>
    <phoneticPr fontId="1"/>
  </si>
  <si>
    <t>値引き・下取額</t>
    <phoneticPr fontId="1"/>
  </si>
  <si>
    <t>車種の長さ</t>
    <rPh sb="0" eb="2">
      <t>シャシュ</t>
    </rPh>
    <rPh sb="3" eb="4">
      <t>ナガ</t>
    </rPh>
    <phoneticPr fontId="1"/>
  </si>
  <si>
    <t>(車両本体価格－値引き・下取額)×1/4</t>
    <rPh sb="1" eb="3">
      <t>シャリョウ</t>
    </rPh>
    <rPh sb="3" eb="5">
      <t>ホンタイ</t>
    </rPh>
    <rPh sb="5" eb="7">
      <t>カカク</t>
    </rPh>
    <rPh sb="8" eb="10">
      <t>ネビ</t>
    </rPh>
    <rPh sb="12" eb="14">
      <t>シタド</t>
    </rPh>
    <rPh sb="14" eb="15">
      <t>ガク</t>
    </rPh>
    <phoneticPr fontId="1"/>
  </si>
  <si>
    <t>A</t>
    <phoneticPr fontId="1"/>
  </si>
  <si>
    <t>B</t>
    <phoneticPr fontId="1"/>
  </si>
  <si>
    <t>H</t>
    <phoneticPr fontId="1"/>
  </si>
  <si>
    <t>車名</t>
    <rPh sb="0" eb="2">
      <t>シャメイ</t>
    </rPh>
    <phoneticPr fontId="1"/>
  </si>
  <si>
    <t>B</t>
    <phoneticPr fontId="1"/>
  </si>
  <si>
    <t>通常車両価格</t>
    <rPh sb="0" eb="2">
      <t>ツウジョウ</t>
    </rPh>
    <rPh sb="2" eb="4">
      <t>シャリョウ</t>
    </rPh>
    <rPh sb="4" eb="6">
      <t>カカク</t>
    </rPh>
    <phoneticPr fontId="1"/>
  </si>
  <si>
    <t>C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</si>
  <si>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</si>
  <si>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</si>
  <si>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</si>
  <si>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</si>
  <si>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上限額(円)</t>
    <rPh sb="0" eb="3">
      <t>ジョウゲンガク</t>
    </rPh>
    <rPh sb="4" eb="5">
      <t>エン</t>
    </rPh>
    <phoneticPr fontId="1"/>
  </si>
  <si>
    <t>経済産業省の補助額(円）</t>
    <rPh sb="0" eb="2">
      <t>ケイザイ</t>
    </rPh>
    <rPh sb="2" eb="5">
      <t>サンギョウショウ</t>
    </rPh>
    <rPh sb="6" eb="8">
      <t>ホジョ</t>
    </rPh>
    <rPh sb="8" eb="9">
      <t>ガク</t>
    </rPh>
    <rPh sb="10" eb="11">
      <t>エン</t>
    </rPh>
    <phoneticPr fontId="1"/>
  </si>
  <si>
    <t>緑ナンバーの場合の補助可能額(円)</t>
    <rPh sb="0" eb="1">
      <t>ミドリ</t>
    </rPh>
    <rPh sb="6" eb="8">
      <t>バアイ</t>
    </rPh>
    <rPh sb="9" eb="11">
      <t>ホジョ</t>
    </rPh>
    <rPh sb="11" eb="14">
      <t>カノウガク</t>
    </rPh>
    <rPh sb="15" eb="16">
      <t>エン</t>
    </rPh>
    <phoneticPr fontId="1"/>
  </si>
  <si>
    <t>上限額</t>
    <rPh sb="0" eb="3">
      <t>ジョウゲンガク</t>
    </rPh>
    <phoneticPr fontId="1"/>
  </si>
  <si>
    <t>←白ナンバーの場合は
   入力しないでください。</t>
    <rPh sb="1" eb="2">
      <t>シロ</t>
    </rPh>
    <rPh sb="7" eb="9">
      <t>バアイ</t>
    </rPh>
    <rPh sb="14" eb="16">
      <t>ニュウリョク</t>
    </rPh>
    <phoneticPr fontId="1"/>
  </si>
  <si>
    <t>Cと経済産業省の補助額合計(円)</t>
    <rPh sb="2" eb="4">
      <t>ケイザイ</t>
    </rPh>
    <rPh sb="4" eb="7">
      <t>サンギョウショウ</t>
    </rPh>
    <rPh sb="8" eb="10">
      <t>ホジョ</t>
    </rPh>
    <rPh sb="10" eb="11">
      <t>ガク</t>
    </rPh>
    <rPh sb="11" eb="13">
      <t>ゴウケイ</t>
    </rPh>
    <rPh sb="14" eb="15">
      <t>エン</t>
    </rPh>
    <phoneticPr fontId="1"/>
  </si>
  <si>
    <t>E</t>
    <phoneticPr fontId="1"/>
  </si>
  <si>
    <t>I=F+G+H</t>
    <phoneticPr fontId="1"/>
  </si>
  <si>
    <t>J=C-I</t>
    <phoneticPr fontId="1"/>
  </si>
  <si>
    <t>※要領で定められている上限額</t>
    <rPh sb="1" eb="3">
      <t>ヨウリョウ</t>
    </rPh>
    <rPh sb="4" eb="5">
      <t>サダ</t>
    </rPh>
    <rPh sb="11" eb="14">
      <t>ジョウゲンガク</t>
    </rPh>
    <phoneticPr fontId="1"/>
  </si>
  <si>
    <t>Dと要領で定められている上限額※のうち低い額</t>
    <rPh sb="2" eb="4">
      <t>ヨウリョウ</t>
    </rPh>
    <rPh sb="5" eb="6">
      <t>サダ</t>
    </rPh>
    <rPh sb="12" eb="15">
      <t>ジョウゲンガク</t>
    </rPh>
    <rPh sb="19" eb="20">
      <t>ヒク</t>
    </rPh>
    <rPh sb="21" eb="22">
      <t>ガク</t>
    </rPh>
    <phoneticPr fontId="1"/>
  </si>
  <si>
    <t>B、400,000円のうち低い額（円）</t>
    <rPh sb="9" eb="10">
      <t>エン</t>
    </rPh>
    <rPh sb="13" eb="14">
      <t>ヒク</t>
    </rPh>
    <rPh sb="15" eb="16">
      <t>ガク</t>
    </rPh>
    <rPh sb="17" eb="18">
      <t>エン</t>
    </rPh>
    <phoneticPr fontId="1"/>
  </si>
  <si>
    <t>一充電走行距離（kｍ）</t>
    <rPh sb="0" eb="1">
      <t>イチ</t>
    </rPh>
    <rPh sb="1" eb="3">
      <t>ジュウデン</t>
    </rPh>
    <rPh sb="3" eb="5">
      <t>ソウコウ</t>
    </rPh>
    <rPh sb="5" eb="7">
      <t>キョリ</t>
    </rPh>
    <phoneticPr fontId="1"/>
  </si>
  <si>
    <t xml:space="preserve">    (プラグインハイブリッド自動車トラック・乗用車)</t>
    <rPh sb="16" eb="19">
      <t>ジドウシャ</t>
    </rPh>
    <rPh sb="24" eb="27">
      <t>ジョウヨウシャ</t>
    </rPh>
    <phoneticPr fontId="1"/>
  </si>
  <si>
    <t xml:space="preserve">    (電気自動車トラック・乗用車)</t>
    <rPh sb="5" eb="7">
      <t>デンキ</t>
    </rPh>
    <rPh sb="7" eb="10">
      <t>ジドウシャ</t>
    </rPh>
    <rPh sb="15" eb="18">
      <t>ジョウヨウシャ</t>
    </rPh>
    <phoneticPr fontId="1"/>
  </si>
  <si>
    <t>補助上限額</t>
    <rPh sb="0" eb="2">
      <t>ホジョ</t>
    </rPh>
    <rPh sb="2" eb="5">
      <t>ジョウゲンガク</t>
    </rPh>
    <phoneticPr fontId="1"/>
  </si>
  <si>
    <t>A</t>
    <phoneticPr fontId="1"/>
  </si>
  <si>
    <t>Aと経済産業省の補助額合計(円)</t>
    <rPh sb="2" eb="4">
      <t>ケイザイ</t>
    </rPh>
    <rPh sb="4" eb="7">
      <t>サンギョウショウ</t>
    </rPh>
    <rPh sb="8" eb="10">
      <t>ホジョ</t>
    </rPh>
    <rPh sb="10" eb="11">
      <t>ガク</t>
    </rPh>
    <rPh sb="11" eb="13">
      <t>ゴウケイ</t>
    </rPh>
    <rPh sb="14" eb="15">
      <t>エン</t>
    </rPh>
    <phoneticPr fontId="1"/>
  </si>
  <si>
    <t>－</t>
    <phoneticPr fontId="1"/>
  </si>
  <si>
    <t>ドロップダウンリストから選択</t>
    <rPh sb="12" eb="14">
      <t>センタク</t>
    </rPh>
    <phoneticPr fontId="1"/>
  </si>
  <si>
    <t>○先進環境対応自動車導入促進費補助金　補助額算出シート</t>
    <rPh sb="1" eb="3">
      <t>センシン</t>
    </rPh>
    <rPh sb="3" eb="5">
      <t>カンキョウ</t>
    </rPh>
    <rPh sb="5" eb="7">
      <t>タイオウ</t>
    </rPh>
    <rPh sb="7" eb="10">
      <t>ジドウシャ</t>
    </rPh>
    <rPh sb="10" eb="12">
      <t>ドウニュウ</t>
    </rPh>
    <rPh sb="12" eb="15">
      <t>ソクシンヒ</t>
    </rPh>
    <rPh sb="15" eb="18">
      <t>ホジョキン</t>
    </rPh>
    <rPh sb="19" eb="22">
      <t>ホジョガク</t>
    </rPh>
    <rPh sb="22" eb="24">
      <t>サンシュツ</t>
    </rPh>
    <phoneticPr fontId="1"/>
  </si>
  <si>
    <t>経済産業省補助額</t>
    <rPh sb="0" eb="2">
      <t>ケイザイ</t>
    </rPh>
    <rPh sb="2" eb="5">
      <t>サンギョウショウ</t>
    </rPh>
    <rPh sb="5" eb="8">
      <t>ホジョガク</t>
    </rPh>
    <phoneticPr fontId="1"/>
  </si>
  <si>
    <t>Ｃと経済産業省補助額の合計</t>
    <rPh sb="2" eb="4">
      <t>ケイザイ</t>
    </rPh>
    <rPh sb="4" eb="7">
      <t>サンギョウショウ</t>
    </rPh>
    <rPh sb="7" eb="10">
      <t>ホジョガク</t>
    </rPh>
    <rPh sb="11" eb="13">
      <t>ゴウケイ</t>
    </rPh>
    <phoneticPr fontId="1"/>
  </si>
  <si>
    <t>（単位：円）</t>
    <rPh sb="1" eb="3">
      <t>タンイ</t>
    </rPh>
    <rPh sb="4" eb="5">
      <t>エン</t>
    </rPh>
    <phoneticPr fontId="1"/>
  </si>
  <si>
    <t>　 (燃料電池自動車乗用車)</t>
    <rPh sb="3" eb="5">
      <t>ネンリョウ</t>
    </rPh>
    <rPh sb="5" eb="7">
      <t>デンチ</t>
    </rPh>
    <rPh sb="7" eb="10">
      <t>ジドウシャ</t>
    </rPh>
    <rPh sb="10" eb="13">
      <t>ジョウヨウシャ</t>
    </rPh>
    <phoneticPr fontId="1"/>
  </si>
  <si>
    <t>緑ナンバーの場合の補助可能額(円)</t>
    <phoneticPr fontId="1"/>
  </si>
  <si>
    <t>　 (車両の長さ７ｍ以上のバス)</t>
    <rPh sb="3" eb="5">
      <t>シャリョウ</t>
    </rPh>
    <rPh sb="6" eb="7">
      <t>ナガ</t>
    </rPh>
    <rPh sb="10" eb="12">
      <t>イジョウ</t>
    </rPh>
    <phoneticPr fontId="1"/>
  </si>
  <si>
    <t>　 (車両の長さ７ｍ未満のバス)</t>
    <rPh sb="3" eb="5">
      <t>シャリョウ</t>
    </rPh>
    <rPh sb="6" eb="7">
      <t>ナガ</t>
    </rPh>
    <rPh sb="10" eb="12">
      <t>ミマン</t>
    </rPh>
    <phoneticPr fontId="1"/>
  </si>
  <si>
    <t>Ｃ</t>
    <phoneticPr fontId="1"/>
  </si>
  <si>
    <t>７ｍ以上９ｍ未満</t>
    <phoneticPr fontId="1"/>
  </si>
  <si>
    <t>優良ハイブリッドバス</t>
    <rPh sb="0" eb="2">
      <t>ユウリョウ</t>
    </rPh>
    <phoneticPr fontId="1"/>
  </si>
  <si>
    <t>電気自動車バス</t>
    <rPh sb="0" eb="2">
      <t>デンキ</t>
    </rPh>
    <rPh sb="2" eb="5">
      <t>ジドウシャ</t>
    </rPh>
    <phoneticPr fontId="1"/>
  </si>
  <si>
    <t>プラグインハイブリッド自動車バス</t>
    <rPh sb="11" eb="14">
      <t>ジドウシャ</t>
    </rPh>
    <phoneticPr fontId="1"/>
  </si>
  <si>
    <t>燃料電池自動車バス</t>
    <rPh sb="0" eb="2">
      <t>ネンリョウ</t>
    </rPh>
    <rPh sb="2" eb="4">
      <t>デンチ</t>
    </rPh>
    <rPh sb="4" eb="7">
      <t>ジドウシャ</t>
    </rPh>
    <phoneticPr fontId="1"/>
  </si>
  <si>
    <t>車種</t>
    <rPh sb="0" eb="2">
      <t>シャシュ</t>
    </rPh>
    <phoneticPr fontId="1"/>
  </si>
  <si>
    <t>D=A-B-C</t>
    <phoneticPr fontId="1"/>
  </si>
  <si>
    <t>バスの種類</t>
    <rPh sb="3" eb="5">
      <t>シュルイ</t>
    </rPh>
    <phoneticPr fontId="1"/>
  </si>
  <si>
    <t>E</t>
    <phoneticPr fontId="1"/>
  </si>
  <si>
    <t>G</t>
    <phoneticPr fontId="1"/>
  </si>
  <si>
    <t>※D、Eについては、
　白ナンバーの場合は
  入力しないでください。</t>
    <rPh sb="12" eb="13">
      <t>シロ</t>
    </rPh>
    <rPh sb="18" eb="20">
      <t>バアイ</t>
    </rPh>
    <rPh sb="24" eb="26">
      <t>ニュウリョク</t>
    </rPh>
    <phoneticPr fontId="1"/>
  </si>
  <si>
    <t>営業用・自家用の別</t>
    <rPh sb="0" eb="3">
      <t>エイギョウヨウ</t>
    </rPh>
    <rPh sb="4" eb="7">
      <t>ジカヨウ</t>
    </rPh>
    <rPh sb="8" eb="9">
      <t>ベツ</t>
    </rPh>
    <phoneticPr fontId="1"/>
  </si>
  <si>
    <t xml:space="preserve"> －</t>
    <phoneticPr fontId="1"/>
  </si>
  <si>
    <t>国交省補助額</t>
    <rPh sb="0" eb="3">
      <t>コッコウショウ</t>
    </rPh>
    <rPh sb="3" eb="6">
      <t>ホジョガク</t>
    </rPh>
    <phoneticPr fontId="1"/>
  </si>
  <si>
    <r>
      <rPr>
        <sz val="12"/>
        <color rgb="FF00B050"/>
        <rFont val="ＭＳ Ｐゴシック"/>
        <family val="3"/>
        <charset val="128"/>
        <scheme val="minor"/>
      </rPr>
      <t>　</t>
    </r>
    <r>
      <rPr>
        <b/>
        <sz val="12"/>
        <color rgb="FF00B050"/>
        <rFont val="ＭＳ Ｐゴシック"/>
        <family val="3"/>
        <charset val="128"/>
        <scheme val="minor"/>
      </rPr>
      <t>「車両の長さ」「バスの種類」「営業用・自家用の別」</t>
    </r>
    <r>
      <rPr>
        <sz val="12"/>
        <color theme="1"/>
        <rFont val="ＭＳ Ｐゴシック"/>
        <family val="3"/>
        <charset val="128"/>
        <scheme val="minor"/>
      </rPr>
      <t>の選択
及び</t>
    </r>
    <r>
      <rPr>
        <b/>
        <sz val="12"/>
        <color rgb="FFFF0000"/>
        <rFont val="ＭＳ Ｐゴシック"/>
        <family val="3"/>
        <charset val="128"/>
        <scheme val="minor"/>
      </rPr>
      <t>赤い太枠内</t>
    </r>
    <r>
      <rPr>
        <sz val="12"/>
        <color theme="1"/>
        <rFont val="ＭＳ Ｐゴシック"/>
        <family val="3"/>
        <charset val="128"/>
        <scheme val="minor"/>
      </rPr>
      <t>の入力をしてください。</t>
    </r>
    <rPh sb="2" eb="4">
      <t>シャリョウ</t>
    </rPh>
    <rPh sb="5" eb="6">
      <t>ナガ</t>
    </rPh>
    <rPh sb="12" eb="14">
      <t>シュルイ</t>
    </rPh>
    <rPh sb="16" eb="19">
      <t>エイギョウヨウ</t>
    </rPh>
    <rPh sb="20" eb="23">
      <t>ジカヨウ</t>
    </rPh>
    <rPh sb="24" eb="25">
      <t>ベツ</t>
    </rPh>
    <rPh sb="27" eb="29">
      <t>センタク</t>
    </rPh>
    <rPh sb="30" eb="31">
      <t>オヨ</t>
    </rPh>
    <rPh sb="32" eb="33">
      <t>アカ</t>
    </rPh>
    <rPh sb="34" eb="36">
      <t>フトワク</t>
    </rPh>
    <rPh sb="36" eb="37">
      <t>ナイ</t>
    </rPh>
    <rPh sb="38" eb="40">
      <t>ニュウリョク</t>
    </rPh>
    <phoneticPr fontId="1"/>
  </si>
  <si>
    <r>
      <rPr>
        <sz val="12"/>
        <color rgb="FF00B050"/>
        <rFont val="ＭＳ Ｐゴシック"/>
        <family val="3"/>
        <charset val="128"/>
        <scheme val="minor"/>
      </rPr>
      <t>　</t>
    </r>
    <r>
      <rPr>
        <b/>
        <sz val="12"/>
        <color rgb="FF00B050"/>
        <rFont val="ＭＳ Ｐゴシック"/>
        <family val="3"/>
        <charset val="128"/>
        <scheme val="minor"/>
      </rPr>
      <t>「バスの種類」「営業用・自家用の別」</t>
    </r>
    <r>
      <rPr>
        <sz val="12"/>
        <color theme="1"/>
        <rFont val="ＭＳ Ｐゴシック"/>
        <family val="3"/>
        <charset val="128"/>
        <scheme val="minor"/>
      </rPr>
      <t>の選択
及び</t>
    </r>
    <r>
      <rPr>
        <b/>
        <sz val="12"/>
        <color rgb="FFFF0000"/>
        <rFont val="ＭＳ Ｐゴシック"/>
        <family val="3"/>
        <charset val="128"/>
        <scheme val="minor"/>
      </rPr>
      <t>赤い太枠内</t>
    </r>
    <r>
      <rPr>
        <sz val="12"/>
        <color theme="1"/>
        <rFont val="ＭＳ Ｐゴシック"/>
        <family val="3"/>
        <charset val="128"/>
        <scheme val="minor"/>
      </rPr>
      <t>の入力をしてください。</t>
    </r>
    <rPh sb="5" eb="7">
      <t>シュルイ</t>
    </rPh>
    <rPh sb="9" eb="12">
      <t>エイギョウヨウ</t>
    </rPh>
    <rPh sb="13" eb="16">
      <t>ジカヨウ</t>
    </rPh>
    <rPh sb="17" eb="18">
      <t>ベツ</t>
    </rPh>
    <rPh sb="20" eb="22">
      <t>センタク</t>
    </rPh>
    <rPh sb="23" eb="24">
      <t>オヨ</t>
    </rPh>
    <rPh sb="25" eb="26">
      <t>アカ</t>
    </rPh>
    <rPh sb="27" eb="29">
      <t>フトワク</t>
    </rPh>
    <rPh sb="29" eb="30">
      <t>ナイ</t>
    </rPh>
    <rPh sb="31" eb="33">
      <t>ニュウリョク</t>
    </rPh>
    <phoneticPr fontId="1"/>
  </si>
  <si>
    <r>
      <t>　　</t>
    </r>
    <r>
      <rPr>
        <b/>
        <sz val="12"/>
        <color rgb="FF00B050"/>
        <rFont val="ＭＳ Ｐゴシック"/>
        <family val="3"/>
        <charset val="128"/>
        <scheme val="minor"/>
      </rPr>
      <t>「車種、最大積載量」</t>
    </r>
    <r>
      <rPr>
        <sz val="12"/>
        <color theme="1"/>
        <rFont val="ＭＳ Ｐゴシック"/>
        <family val="3"/>
        <charset val="128"/>
        <scheme val="minor"/>
      </rPr>
      <t>の選択及び</t>
    </r>
    <r>
      <rPr>
        <b/>
        <sz val="12"/>
        <color rgb="FFFF0000"/>
        <rFont val="ＭＳ Ｐゴシック"/>
        <family val="3"/>
        <charset val="128"/>
        <scheme val="minor"/>
      </rPr>
      <t>赤い太枠内</t>
    </r>
    <r>
      <rPr>
        <sz val="12"/>
        <color theme="1"/>
        <rFont val="ＭＳ Ｐゴシック"/>
        <family val="3"/>
        <charset val="128"/>
        <scheme val="minor"/>
      </rPr>
      <t>の入力をしてください。</t>
    </r>
    <rPh sb="3" eb="5">
      <t>シャシュ</t>
    </rPh>
    <rPh sb="6" eb="8">
      <t>サイダイ</t>
    </rPh>
    <rPh sb="8" eb="11">
      <t>セキサイリョウ</t>
    </rPh>
    <rPh sb="13" eb="15">
      <t>センタク</t>
    </rPh>
    <rPh sb="15" eb="16">
      <t>オヨ</t>
    </rPh>
    <rPh sb="17" eb="18">
      <t>アカ</t>
    </rPh>
    <rPh sb="19" eb="21">
      <t>フトワク</t>
    </rPh>
    <rPh sb="21" eb="22">
      <t>ナイ</t>
    </rPh>
    <rPh sb="23" eb="25">
      <t>ニュウリョク</t>
    </rPh>
    <phoneticPr fontId="1"/>
  </si>
  <si>
    <t>国（国土交通省又は環境省）の補助額</t>
    <rPh sb="0" eb="1">
      <t>クニ</t>
    </rPh>
    <rPh sb="2" eb="4">
      <t>コクド</t>
    </rPh>
    <rPh sb="4" eb="7">
      <t>コウツウショウ</t>
    </rPh>
    <rPh sb="7" eb="8">
      <t>マタ</t>
    </rPh>
    <rPh sb="9" eb="12">
      <t>カンキョウショウ</t>
    </rPh>
    <rPh sb="14" eb="16">
      <t>ホジョ</t>
    </rPh>
    <rPh sb="16" eb="17">
      <t>ガク</t>
    </rPh>
    <phoneticPr fontId="1"/>
  </si>
  <si>
    <t>国又は市町村以外の団体の補助額合計</t>
    <rPh sb="0" eb="1">
      <t>クニ</t>
    </rPh>
    <rPh sb="1" eb="2">
      <t>マタ</t>
    </rPh>
    <rPh sb="3" eb="6">
      <t>シチョウソン</t>
    </rPh>
    <rPh sb="6" eb="8">
      <t>イガイ</t>
    </rPh>
    <rPh sb="9" eb="11">
      <t>ダンタイ</t>
    </rPh>
    <rPh sb="12" eb="14">
      <t>ホジョ</t>
    </rPh>
    <rPh sb="14" eb="15">
      <t>ガク</t>
    </rPh>
    <rPh sb="15" eb="17">
      <t>ゴウケイ</t>
    </rPh>
    <phoneticPr fontId="1"/>
  </si>
  <si>
    <t>国（国土交通省又は環境省）の補助額</t>
    <rPh sb="0" eb="1">
      <t>クニ</t>
    </rPh>
    <rPh sb="2" eb="4">
      <t>コクド</t>
    </rPh>
    <rPh sb="4" eb="7">
      <t>コウツウショウ</t>
    </rPh>
    <rPh sb="7" eb="8">
      <t>マタ</t>
    </rPh>
    <rPh sb="9" eb="11">
      <t>カンキョウ</t>
    </rPh>
    <rPh sb="11" eb="12">
      <t>ショウ</t>
    </rPh>
    <rPh sb="14" eb="16">
      <t>ホジョ</t>
    </rPh>
    <rPh sb="16" eb="17">
      <t>ガク</t>
    </rPh>
    <phoneticPr fontId="1"/>
  </si>
  <si>
    <t>Eと要領で定められている上限額のうち低い額</t>
    <phoneticPr fontId="1"/>
  </si>
  <si>
    <t>I</t>
    <phoneticPr fontId="1"/>
  </si>
  <si>
    <t>J</t>
    <phoneticPr fontId="1"/>
  </si>
  <si>
    <t>K=H+I+J</t>
    <phoneticPr fontId="1"/>
  </si>
  <si>
    <t>L=D-K</t>
    <phoneticPr fontId="1"/>
  </si>
  <si>
    <t>M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</si>
  <si>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県の補助額</t>
    </r>
    <r>
      <rPr>
        <sz val="11"/>
        <color theme="1"/>
        <rFont val="ＭＳ Ｐゴシック"/>
        <family val="2"/>
        <charset val="128"/>
        <scheme val="minor"/>
      </rPr>
      <t xml:space="preserve">
(E、Jのうち低い額)</t>
    </r>
    <rPh sb="0" eb="1">
      <t>ケン</t>
    </rPh>
    <rPh sb="2" eb="4">
      <t>ホジョ</t>
    </rPh>
    <rPh sb="4" eb="5">
      <t>ガク</t>
    </rPh>
    <rPh sb="13" eb="14">
      <t>ヒク</t>
    </rPh>
    <rPh sb="15" eb="16">
      <t>ガク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</si>
  <si>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赤い太枠内</t>
    </r>
    <r>
      <rPr>
        <sz val="12"/>
        <color theme="1"/>
        <rFont val="ＭＳ Ｐゴシック"/>
        <family val="3"/>
        <charset val="128"/>
        <scheme val="minor"/>
      </rPr>
      <t>の入力をしてください。</t>
    </r>
    <rPh sb="0" eb="1">
      <t>アカ</t>
    </rPh>
    <rPh sb="2" eb="4">
      <t>フトワク</t>
    </rPh>
    <rPh sb="4" eb="5">
      <t>ナイ</t>
    </rPh>
    <rPh sb="6" eb="8">
      <t>ニュウリョク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</si>
  <si>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県の補助額</t>
    </r>
    <r>
      <rPr>
        <sz val="11"/>
        <color theme="1"/>
        <rFont val="ＭＳ Ｐゴシック"/>
        <family val="2"/>
        <charset val="128"/>
        <scheme val="minor"/>
      </rPr>
      <t xml:space="preserve">
（緑ナンバー：A、Dのうち低い方
白ナンバー：A）</t>
    </r>
    <rPh sb="0" eb="1">
      <t>ケン</t>
    </rPh>
    <rPh sb="2" eb="4">
      <t>ホジョ</t>
    </rPh>
    <rPh sb="4" eb="5">
      <t>ガク</t>
    </rPh>
    <phoneticPr fontId="1"/>
  </si>
  <si>
    <r>
      <t>　　</t>
    </r>
    <r>
      <rPr>
        <b/>
        <sz val="12"/>
        <color rgb="FF00B050"/>
        <rFont val="ＭＳ Ｐゴシック"/>
        <family val="3"/>
        <charset val="128"/>
        <scheme val="minor"/>
      </rPr>
      <t>「車名」</t>
    </r>
    <r>
      <rPr>
        <sz val="12"/>
        <color theme="1"/>
        <rFont val="ＭＳ Ｐゴシック"/>
        <family val="3"/>
        <charset val="128"/>
        <scheme val="minor"/>
      </rPr>
      <t>の選択及び</t>
    </r>
    <r>
      <rPr>
        <b/>
        <sz val="12"/>
        <color rgb="FFFF0000"/>
        <rFont val="ＭＳ Ｐゴシック"/>
        <family val="3"/>
        <charset val="128"/>
        <scheme val="minor"/>
      </rPr>
      <t>赤い太枠内</t>
    </r>
    <r>
      <rPr>
        <sz val="12"/>
        <color theme="1"/>
        <rFont val="ＭＳ Ｐゴシック"/>
        <family val="3"/>
        <charset val="128"/>
        <scheme val="minor"/>
      </rPr>
      <t>の入力をしてください。</t>
    </r>
    <rPh sb="3" eb="5">
      <t>シャメイ</t>
    </rPh>
    <rPh sb="7" eb="9">
      <t>センタク</t>
    </rPh>
    <rPh sb="9" eb="10">
      <t>オヨ</t>
    </rPh>
    <rPh sb="11" eb="12">
      <t>アカ</t>
    </rPh>
    <rPh sb="13" eb="15">
      <t>フトワク</t>
    </rPh>
    <rPh sb="15" eb="16">
      <t>ナイ</t>
    </rPh>
    <rPh sb="17" eb="19">
      <t>ニュウリョク</t>
    </rPh>
    <phoneticPr fontId="1"/>
  </si>
  <si>
    <t>ドロップダウンリストから選択</t>
    <rPh sb="12" eb="14">
      <t>センタク</t>
    </rPh>
    <phoneticPr fontId="1"/>
  </si>
  <si>
    <t>一充電走行距離(kｍ)×1(千円/kｍ)</t>
  </si>
  <si>
    <t>｛一充電走行距離(kｍ)-200｝×2(千円/kｍ)</t>
    <phoneticPr fontId="1"/>
  </si>
  <si>
    <t>選択</t>
    <rPh sb="0" eb="2">
      <t>センタク</t>
    </rPh>
    <phoneticPr fontId="1"/>
  </si>
  <si>
    <t>１ナンバー</t>
    <phoneticPr fontId="1"/>
  </si>
  <si>
    <t>３ナンバー</t>
    <phoneticPr fontId="1"/>
  </si>
  <si>
    <t>４ナンバー</t>
    <phoneticPr fontId="1"/>
  </si>
  <si>
    <t>５ナンバー</t>
    <phoneticPr fontId="1"/>
  </si>
  <si>
    <t>補助金の額</t>
    <rPh sb="0" eb="2">
      <t>ホジョ</t>
    </rPh>
    <rPh sb="2" eb="3">
      <t>キン</t>
    </rPh>
    <rPh sb="4" eb="5">
      <t>ガク</t>
    </rPh>
    <phoneticPr fontId="1"/>
  </si>
  <si>
    <t>県の補助額
（緑ナンバー：C、Ｇのうち低い方 
白ナンバー：C）</t>
    <rPh sb="0" eb="1">
      <t>ケン</t>
    </rPh>
    <rPh sb="2" eb="4">
      <t>ホジョ</t>
    </rPh>
    <rPh sb="4" eb="5">
      <t>ガク</t>
    </rPh>
    <phoneticPr fontId="1"/>
  </si>
  <si>
    <t>電気自動車乗用車　普通自動車以外（３ナンバー以外）</t>
    <rPh sb="0" eb="2">
      <t>デンキ</t>
    </rPh>
    <rPh sb="2" eb="5">
      <t>ジドウシャ</t>
    </rPh>
    <rPh sb="5" eb="8">
      <t>ジョウヨウシャ</t>
    </rPh>
    <rPh sb="9" eb="11">
      <t>フツウ</t>
    </rPh>
    <rPh sb="11" eb="14">
      <t>ジドウシャ</t>
    </rPh>
    <rPh sb="14" eb="16">
      <t>イガイ</t>
    </rPh>
    <rPh sb="22" eb="24">
      <t>イガイ</t>
    </rPh>
    <phoneticPr fontId="1"/>
  </si>
  <si>
    <t>電気自動車乗用車　普通自動車（３ナンバー）</t>
    <rPh sb="0" eb="2">
      <t>デンキ</t>
    </rPh>
    <rPh sb="2" eb="5">
      <t>ジドウシャ</t>
    </rPh>
    <rPh sb="5" eb="8">
      <t>ジョウヨウシャ</t>
    </rPh>
    <rPh sb="9" eb="11">
      <t>フツウ</t>
    </rPh>
    <rPh sb="11" eb="14">
      <t>ジドウシャ</t>
    </rPh>
    <phoneticPr fontId="1"/>
  </si>
  <si>
    <t>電気自動車トラック</t>
    <rPh sb="0" eb="2">
      <t>デンキ</t>
    </rPh>
    <rPh sb="2" eb="5">
      <t>ジドウシャ</t>
    </rPh>
    <phoneticPr fontId="1"/>
  </si>
  <si>
    <r>
      <rPr>
        <b/>
        <sz val="12"/>
        <color rgb="FF00B050"/>
        <rFont val="ＭＳ Ｐゴシック"/>
        <family val="3"/>
        <charset val="128"/>
        <scheme val="minor"/>
      </rPr>
      <t>「車種」</t>
    </r>
    <r>
      <rPr>
        <sz val="12"/>
        <rFont val="ＭＳ Ｐゴシック"/>
        <family val="3"/>
        <charset val="128"/>
        <scheme val="minor"/>
      </rPr>
      <t>の選択及び</t>
    </r>
    <r>
      <rPr>
        <b/>
        <sz val="12"/>
        <color rgb="FFFF0000"/>
        <rFont val="ＭＳ Ｐゴシック"/>
        <family val="3"/>
        <charset val="128"/>
        <scheme val="minor"/>
      </rPr>
      <t>赤い太枠内</t>
    </r>
    <r>
      <rPr>
        <sz val="12"/>
        <color theme="1"/>
        <rFont val="ＭＳ Ｐゴシック"/>
        <family val="3"/>
        <charset val="128"/>
        <scheme val="minor"/>
      </rPr>
      <t>の入力をしてください。</t>
    </r>
    <rPh sb="1" eb="3">
      <t>シャシュ</t>
    </rPh>
    <rPh sb="5" eb="7">
      <t>センタク</t>
    </rPh>
    <rPh sb="7" eb="8">
      <t>オヨ</t>
    </rPh>
    <rPh sb="9" eb="10">
      <t>アカ</t>
    </rPh>
    <rPh sb="11" eb="13">
      <t>フトワク</t>
    </rPh>
    <rPh sb="13" eb="14">
      <t>ナイ</t>
    </rPh>
    <rPh sb="15" eb="17">
      <t>ニュウリョク</t>
    </rPh>
    <phoneticPr fontId="1"/>
  </si>
  <si>
    <r>
      <t>Cと経済産業省の補助額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合計からDを除いた額(円)</t>
    </r>
    <rPh sb="18" eb="19">
      <t>ノゾ</t>
    </rPh>
    <rPh sb="21" eb="22">
      <t>ガク</t>
    </rPh>
    <rPh sb="23" eb="24">
      <t>エン</t>
    </rPh>
    <phoneticPr fontId="1"/>
  </si>
  <si>
    <t>※給電機能の装備による増額分は含めない</t>
    <rPh sb="1" eb="3">
      <t>キュウデン</t>
    </rPh>
    <rPh sb="3" eb="5">
      <t>キノウ</t>
    </rPh>
    <rPh sb="6" eb="8">
      <t>ソウビ</t>
    </rPh>
    <rPh sb="11" eb="13">
      <t>ゾウガク</t>
    </rPh>
    <rPh sb="13" eb="14">
      <t>ブン</t>
    </rPh>
    <rPh sb="15" eb="16">
      <t>フク</t>
    </rPh>
    <phoneticPr fontId="1"/>
  </si>
  <si>
    <t>Eと国土交通省又は環境省の補助額合計からHを除いた額</t>
    <rPh sb="2" eb="4">
      <t>コクド</t>
    </rPh>
    <rPh sb="4" eb="7">
      <t>コウツウショウ</t>
    </rPh>
    <rPh sb="7" eb="8">
      <t>マタ</t>
    </rPh>
    <rPh sb="9" eb="12">
      <t>カンキョウショウ</t>
    </rPh>
    <rPh sb="13" eb="16">
      <t>ホジョガク</t>
    </rPh>
    <rPh sb="16" eb="18">
      <t>ゴウケイ</t>
    </rPh>
    <rPh sb="22" eb="23">
      <t>ノゾ</t>
    </rPh>
    <rPh sb="25" eb="26">
      <t>ガク</t>
    </rPh>
    <phoneticPr fontId="1"/>
  </si>
  <si>
    <t>環境省補助額</t>
    <rPh sb="0" eb="3">
      <t>カンキョウショウ</t>
    </rPh>
    <rPh sb="3" eb="6">
      <t>ホジョガク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</si>
  <si>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県の補助額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　・天然ガス・優良ハイブリッド：　Ｆ、Ｇ、Ｌのうち低い額
　・電気、ﾌﾟﾗｸﾞｲﾝﾊｲﾌﾞﾘｯﾄﾞ：　Ｆ、Ｌ、Ｍのうち低い額
　・その他：　Ｆ、Ｌのうち低い額</t>
    </r>
    <rPh sb="0" eb="1">
      <t>ケン</t>
    </rPh>
    <rPh sb="2" eb="4">
      <t>ホジョ</t>
    </rPh>
    <rPh sb="4" eb="5">
      <t>ガク</t>
    </rPh>
    <rPh sb="8" eb="10">
      <t>テンネン</t>
    </rPh>
    <rPh sb="13" eb="15">
      <t>ユウリョウ</t>
    </rPh>
    <rPh sb="31" eb="32">
      <t>ヒク</t>
    </rPh>
    <rPh sb="33" eb="34">
      <t>ガク</t>
    </rPh>
    <rPh sb="37" eb="39">
      <t>デンキ</t>
    </rPh>
    <rPh sb="65" eb="66">
      <t>ヒク</t>
    </rPh>
    <rPh sb="67" eb="68">
      <t>ガク</t>
    </rPh>
    <rPh sb="73" eb="74">
      <t>ホカ</t>
    </rPh>
    <rPh sb="82" eb="83">
      <t>ヒク</t>
    </rPh>
    <rPh sb="84" eb="85">
      <t>ガク</t>
    </rPh>
    <phoneticPr fontId="1"/>
  </si>
  <si>
    <t>天然ガスバス</t>
    <rPh sb="0" eb="2">
      <t>テンネン</t>
    </rPh>
    <phoneticPr fontId="1"/>
  </si>
  <si>
    <t>天然ガストラック、４トン未満</t>
    <rPh sb="0" eb="2">
      <t>テンネン</t>
    </rPh>
    <rPh sb="12" eb="14">
      <t>ミマン</t>
    </rPh>
    <phoneticPr fontId="1"/>
  </si>
  <si>
    <t>天然ガストラック、４トン以上</t>
    <rPh sb="0" eb="2">
      <t>テンネン</t>
    </rPh>
    <rPh sb="12" eb="14">
      <t>イジョウ</t>
    </rPh>
    <phoneticPr fontId="1"/>
  </si>
  <si>
    <r>
      <t>国土交通省の補助額（円）　</t>
    </r>
    <r>
      <rPr>
        <sz val="10"/>
        <color theme="1"/>
        <rFont val="ＭＳ Ｐゴシック"/>
        <family val="3"/>
        <charset val="128"/>
        <scheme val="minor"/>
      </rPr>
      <t>緑ナンバーの場合のみ入力</t>
    </r>
    <rPh sb="0" eb="2">
      <t>コクド</t>
    </rPh>
    <rPh sb="2" eb="5">
      <t>コウツウショウ</t>
    </rPh>
    <rPh sb="6" eb="8">
      <t>ホジョ</t>
    </rPh>
    <rPh sb="8" eb="9">
      <t>ガク</t>
    </rPh>
    <rPh sb="10" eb="11">
      <t>エン</t>
    </rPh>
    <rPh sb="13" eb="14">
      <t>ミドリ</t>
    </rPh>
    <rPh sb="19" eb="21">
      <t>バアイ</t>
    </rPh>
    <rPh sb="23" eb="25">
      <t>ニュウリョク</t>
    </rPh>
    <phoneticPr fontId="1"/>
  </si>
  <si>
    <r>
      <t>自動車の分類　　</t>
    </r>
    <r>
      <rPr>
        <sz val="10"/>
        <color theme="1"/>
        <rFont val="ＭＳ Ｐゴシック"/>
        <family val="3"/>
        <charset val="128"/>
        <scheme val="minor"/>
      </rPr>
      <t>緑ナンバーの場合のみ入力</t>
    </r>
    <rPh sb="0" eb="3">
      <t>ジドウシャ</t>
    </rPh>
    <rPh sb="4" eb="6">
      <t>ブンルイ</t>
    </rPh>
    <rPh sb="8" eb="9">
      <t>ミドリ</t>
    </rPh>
    <rPh sb="14" eb="16">
      <t>バアイ</t>
    </rPh>
    <rPh sb="18" eb="20">
      <t>ニュウリョク</t>
    </rPh>
    <phoneticPr fontId="1"/>
  </si>
  <si>
    <t>国土交通省の補助額（円）　　緑ナンバーの場合のみ入力</t>
    <phoneticPr fontId="1"/>
  </si>
  <si>
    <t>メルセデス・ベンツ　GLC F-CELL</t>
    <phoneticPr fontId="1"/>
  </si>
  <si>
    <r>
      <t>国土交通省の補助額（円）　　</t>
    </r>
    <r>
      <rPr>
        <sz val="10"/>
        <color theme="1"/>
        <rFont val="ＭＳ Ｐゴシック"/>
        <family val="3"/>
        <charset val="128"/>
        <scheme val="minor"/>
      </rPr>
      <t>緑ナンバーの場合のみ入力</t>
    </r>
    <rPh sb="0" eb="2">
      <t>コクド</t>
    </rPh>
    <rPh sb="2" eb="5">
      <t>コウツウショウ</t>
    </rPh>
    <rPh sb="6" eb="8">
      <t>ホジョ</t>
    </rPh>
    <rPh sb="8" eb="9">
      <t>ガク</t>
    </rPh>
    <rPh sb="10" eb="11">
      <t>エン</t>
    </rPh>
    <rPh sb="14" eb="15">
      <t>ミドリ</t>
    </rPh>
    <rPh sb="20" eb="22">
      <t>バアイ</t>
    </rPh>
    <rPh sb="24" eb="26">
      <t>ニュウリョク</t>
    </rPh>
    <phoneticPr fontId="1"/>
  </si>
  <si>
    <r>
      <t>Aと経済産業省の補助額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合計からBを除いた額(円)</t>
    </r>
    <rPh sb="18" eb="19">
      <t>ノゾ</t>
    </rPh>
    <rPh sb="21" eb="22">
      <t>ガク</t>
    </rPh>
    <rPh sb="23" eb="24">
      <t>エン</t>
    </rPh>
    <phoneticPr fontId="1"/>
  </si>
  <si>
    <t>　 (天然ガストラック・優良ハイブリッドトラック)</t>
    <rPh sb="3" eb="5">
      <t>テンネン</t>
    </rPh>
    <rPh sb="12" eb="14">
      <t>ユウリョウ</t>
    </rPh>
    <phoneticPr fontId="1"/>
  </si>
  <si>
    <t>天然ガストラック、４トン未満</t>
  </si>
  <si>
    <t>トヨタ MIRAI （2020年12月発売モデル）</t>
    <rPh sb="15" eb="16">
      <t>ネン</t>
    </rPh>
    <rPh sb="18" eb="19">
      <t>ガツ</t>
    </rPh>
    <rPh sb="19" eb="21">
      <t>ハツバイ</t>
    </rPh>
    <phoneticPr fontId="1"/>
  </si>
  <si>
    <t>トヨタ MIRAI （2014年12月発売モデル）</t>
    <rPh sb="15" eb="16">
      <t>ネン</t>
    </rPh>
    <rPh sb="18" eb="19">
      <t>ガツ</t>
    </rPh>
    <rPh sb="19" eb="21">
      <t>ハツバイ</t>
    </rPh>
    <phoneticPr fontId="1"/>
  </si>
  <si>
    <t>ヒュンダイ　ネッソ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</si>
  <si>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県の補助額</t>
    </r>
    <r>
      <rPr>
        <sz val="11"/>
        <color theme="1"/>
        <rFont val="ＭＳ Ｐゴシック"/>
        <family val="2"/>
        <charset val="128"/>
        <scheme val="minor"/>
      </rPr>
      <t xml:space="preserve">
（緑ナンバー：A、Dのうち低い方 
白ナンバー：A）</t>
    </r>
    <rPh sb="0" eb="1">
      <t>ケン</t>
    </rPh>
    <rPh sb="2" eb="4">
      <t>ホジョ</t>
    </rPh>
    <rPh sb="4" eb="5">
      <t>ガク</t>
    </rPh>
    <phoneticPr fontId="1"/>
  </si>
  <si>
    <r>
      <t>Aと経済産業省の補助額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合計からBを除いた額(円)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</si>
</sst>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medium">
        <color rgb="FF0070C0"/>
      </left>
      <right/>
      <top/>
      <bottom/>
      <diagonal/>
    </border>
    <border>
      <left/>
      <right/>
      <top/>
      <bottom style="medium">
        <color rgb="FF0070C0"/>
      </bottom>
      <diagonal/>
    </border>
    <border>
      <left style="double">
        <color rgb="FFFFC000"/>
      </left>
      <right/>
      <top style="double">
        <color rgb="FFFFC000"/>
      </top>
      <bottom/>
      <diagonal/>
    </border>
    <border>
      <left/>
      <right/>
      <top style="double">
        <color rgb="FFFFC000"/>
      </top>
      <bottom/>
      <diagonal/>
    </border>
    <border>
      <left/>
      <right style="double">
        <color rgb="FFFFC000"/>
      </right>
      <top style="double">
        <color rgb="FFFFC000"/>
      </top>
      <bottom/>
      <diagonal/>
    </border>
    <border>
      <left style="double">
        <color rgb="FFFFC000"/>
      </left>
      <right/>
      <top/>
      <bottom style="double">
        <color rgb="FFFFC000"/>
      </bottom>
      <diagonal/>
    </border>
    <border>
      <left/>
      <right/>
      <top/>
      <bottom style="double">
        <color rgb="FFFFC000"/>
      </bottom>
      <diagonal/>
    </border>
    <border>
      <left/>
      <right style="double">
        <color rgb="FFFFC000"/>
      </right>
      <top/>
      <bottom style="double">
        <color rgb="FFFFC000"/>
      </bottom>
      <diagonal/>
    </border>
    <border>
      <left style="thin">
        <color theme="1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176" fontId="0" fillId="3" borderId="6" xfId="0" applyNumberFormat="1" applyFont="1" applyFill="1" applyBorder="1" applyAlignment="1" applyProtection="1">
      <alignment horizontal="right" vertical="center"/>
      <protection locked="0"/>
    </xf>
    <xf numFmtId="176" fontId="0" fillId="3" borderId="5" xfId="0" applyNumberFormat="1" applyFont="1" applyFill="1" applyBorder="1" applyAlignment="1" applyProtection="1">
      <alignment horizontal="right" vertical="center"/>
      <protection locked="0"/>
    </xf>
    <xf numFmtId="176" fontId="0" fillId="3" borderId="5" xfId="0" applyNumberFormat="1" applyFill="1" applyBorder="1" applyAlignment="1" applyProtection="1">
      <alignment horizontal="right" vertical="center"/>
      <protection locked="0"/>
    </xf>
    <xf numFmtId="176" fontId="0" fillId="3" borderId="5" xfId="0" applyNumberFormat="1" applyFill="1" applyBorder="1" applyProtection="1">
      <alignment vertical="center"/>
      <protection locked="0"/>
    </xf>
    <xf numFmtId="177" fontId="0" fillId="3" borderId="6" xfId="0" applyNumberFormat="1" applyFont="1" applyFill="1" applyBorder="1" applyAlignment="1" applyProtection="1">
      <alignment horizontal="right" vertical="center"/>
      <protection locked="0"/>
    </xf>
    <xf numFmtId="176" fontId="0" fillId="3" borderId="50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" xfId="0" applyBorder="1" applyProtection="1">
      <alignment vertical="center"/>
    </xf>
    <xf numFmtId="176" fontId="0" fillId="0" borderId="1" xfId="0" applyNumberFormat="1" applyBorder="1" applyProtection="1">
      <alignment vertical="center"/>
    </xf>
    <xf numFmtId="0" fontId="0" fillId="4" borderId="54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76" fontId="0" fillId="0" borderId="1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right" vertical="center"/>
    </xf>
    <xf numFmtId="176" fontId="0" fillId="0" borderId="1" xfId="0" applyNumberFormat="1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176" fontId="0" fillId="0" borderId="9" xfId="0" applyNumberFormat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0" borderId="0" xfId="0" applyFont="1" applyProtection="1">
      <alignment vertical="center"/>
    </xf>
    <xf numFmtId="176" fontId="0" fillId="0" borderId="11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right" vertical="center"/>
    </xf>
    <xf numFmtId="176" fontId="0" fillId="0" borderId="8" xfId="0" applyNumberFormat="1" applyFill="1" applyBorder="1" applyProtection="1">
      <alignment vertical="center"/>
    </xf>
    <xf numFmtId="0" fontId="0" fillId="0" borderId="25" xfId="0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44" xfId="0" applyBorder="1" applyAlignment="1" applyProtection="1">
      <alignment horizontal="right" vertical="center"/>
    </xf>
    <xf numFmtId="0" fontId="0" fillId="0" borderId="44" xfId="0" applyBorder="1" applyAlignment="1" applyProtection="1">
      <alignment horizontal="center" vertical="center"/>
    </xf>
    <xf numFmtId="176" fontId="0" fillId="0" borderId="34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176" fontId="0" fillId="0" borderId="47" xfId="0" applyNumberFormat="1" applyFill="1" applyBorder="1" applyProtection="1">
      <alignment vertical="center"/>
    </xf>
    <xf numFmtId="176" fontId="0" fillId="0" borderId="45" xfId="0" applyNumberFormat="1" applyBorder="1" applyProtection="1">
      <alignment vertical="center"/>
    </xf>
    <xf numFmtId="0" fontId="0" fillId="0" borderId="0" xfId="0" applyFill="1" applyBorder="1" applyProtection="1">
      <alignment vertical="center"/>
    </xf>
    <xf numFmtId="176" fontId="0" fillId="0" borderId="8" xfId="0" applyNumberFormat="1" applyBorder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4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</xf>
    <xf numFmtId="0" fontId="0" fillId="0" borderId="36" xfId="0" applyBorder="1" applyProtection="1">
      <alignment vertical="center"/>
    </xf>
    <xf numFmtId="0" fontId="0" fillId="0" borderId="33" xfId="0" applyBorder="1" applyAlignment="1" applyProtection="1">
      <alignment horizontal="right" vertical="center"/>
    </xf>
    <xf numFmtId="176" fontId="0" fillId="0" borderId="42" xfId="0" applyNumberFormat="1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 vertical="center"/>
    </xf>
    <xf numFmtId="0" fontId="0" fillId="0" borderId="4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8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center" vertical="center"/>
    </xf>
    <xf numFmtId="176" fontId="0" fillId="0" borderId="28" xfId="0" applyNumberFormat="1" applyBorder="1" applyAlignment="1" applyProtection="1">
      <alignment horizontal="right" vertical="center"/>
    </xf>
    <xf numFmtId="176" fontId="0" fillId="0" borderId="0" xfId="0" applyNumberFormat="1" applyFill="1" applyBorder="1" applyProtection="1">
      <alignment vertical="center"/>
    </xf>
    <xf numFmtId="176" fontId="0" fillId="0" borderId="1" xfId="0" applyNumberFormat="1" applyFill="1" applyBorder="1" applyProtection="1">
      <alignment vertical="center"/>
    </xf>
    <xf numFmtId="176" fontId="0" fillId="0" borderId="0" xfId="0" applyNumberFormat="1" applyAlignment="1" applyProtection="1">
      <alignment horizontal="right" vertical="center"/>
    </xf>
    <xf numFmtId="0" fontId="0" fillId="3" borderId="43" xfId="0" applyFill="1" applyBorder="1" applyAlignment="1" applyProtection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6" fontId="0" fillId="0" borderId="48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center" vertical="center"/>
    </xf>
    <xf numFmtId="178" fontId="0" fillId="0" borderId="8" xfId="0" applyNumberFormat="1" applyBorder="1" applyAlignment="1" applyProtection="1">
      <alignment horizontal="right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43" xfId="0" applyBorder="1" applyAlignment="1" applyProtection="1">
      <alignment horizontal="right" vertical="center"/>
    </xf>
    <xf numFmtId="176" fontId="0" fillId="0" borderId="49" xfId="0" applyNumberFormat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4" borderId="5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6" fontId="0" fillId="0" borderId="9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0" xfId="0" applyNumberFormat="1" applyBorder="1" applyProtection="1">
      <alignment vertical="center"/>
    </xf>
    <xf numFmtId="38" fontId="0" fillId="0" borderId="1" xfId="3" applyFont="1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76" fontId="11" fillId="2" borderId="24" xfId="0" applyNumberFormat="1" applyFont="1" applyFill="1" applyBorder="1" applyAlignment="1" applyProtection="1">
      <alignment horizontal="right" vertical="center"/>
    </xf>
    <xf numFmtId="176" fontId="11" fillId="2" borderId="25" xfId="0" applyNumberFormat="1" applyFont="1" applyFill="1" applyBorder="1" applyAlignment="1" applyProtection="1">
      <alignment horizontal="right" vertical="center"/>
    </xf>
    <xf numFmtId="176" fontId="11" fillId="2" borderId="27" xfId="0" applyNumberFormat="1" applyFont="1" applyFill="1" applyBorder="1" applyAlignment="1" applyProtection="1">
      <alignment horizontal="right" vertical="center"/>
    </xf>
    <xf numFmtId="176" fontId="11" fillId="2" borderId="13" xfId="0" applyNumberFormat="1" applyFont="1" applyFill="1" applyBorder="1" applyAlignment="1" applyProtection="1">
      <alignment horizontal="right" vertical="center"/>
    </xf>
    <xf numFmtId="0" fontId="8" fillId="2" borderId="2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right" vertical="center"/>
    </xf>
    <xf numFmtId="0" fontId="0" fillId="0" borderId="31" xfId="0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0" fontId="0" fillId="0" borderId="3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28" xfId="0" applyNumberFormat="1" applyBorder="1" applyAlignment="1" applyProtection="1">
      <alignment horizontal="right" vertical="center"/>
    </xf>
    <xf numFmtId="176" fontId="0" fillId="0" borderId="9" xfId="0" applyNumberFormat="1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5" fillId="0" borderId="3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176" fontId="0" fillId="2" borderId="24" xfId="0" applyNumberFormat="1" applyFill="1" applyBorder="1" applyAlignment="1" applyProtection="1">
      <alignment horizontal="right" vertical="center"/>
    </xf>
    <xf numFmtId="176" fontId="0" fillId="2" borderId="25" xfId="0" applyNumberFormat="1" applyFill="1" applyBorder="1" applyAlignment="1" applyProtection="1">
      <alignment horizontal="right" vertical="center"/>
    </xf>
    <xf numFmtId="176" fontId="0" fillId="2" borderId="27" xfId="0" applyNumberFormat="1" applyFill="1" applyBorder="1" applyAlignment="1" applyProtection="1">
      <alignment horizontal="right" vertical="center"/>
    </xf>
    <xf numFmtId="176" fontId="0" fillId="2" borderId="13" xfId="0" applyNumberFormat="1" applyFill="1" applyBorder="1" applyAlignment="1" applyProtection="1">
      <alignment horizontal="right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right" vertical="center"/>
    </xf>
    <xf numFmtId="0" fontId="16" fillId="0" borderId="8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7" fillId="2" borderId="24" xfId="0" applyFont="1" applyFill="1" applyBorder="1" applyAlignment="1" applyProtection="1">
      <alignment horizontal="left" vertical="center" wrapText="1" indent="2"/>
    </xf>
    <xf numFmtId="0" fontId="0" fillId="2" borderId="25" xfId="0" applyFill="1" applyBorder="1" applyAlignment="1" applyProtection="1">
      <alignment horizontal="left" vertical="center" wrapText="1" indent="2"/>
    </xf>
    <xf numFmtId="0" fontId="0" fillId="2" borderId="26" xfId="0" applyFill="1" applyBorder="1" applyAlignment="1" applyProtection="1">
      <alignment horizontal="left" vertical="center" wrapText="1" indent="2"/>
    </xf>
    <xf numFmtId="0" fontId="0" fillId="2" borderId="12" xfId="0" applyFill="1" applyBorder="1" applyAlignment="1" applyProtection="1">
      <alignment horizontal="left" vertical="center" wrapText="1" indent="2"/>
    </xf>
    <xf numFmtId="0" fontId="0" fillId="2" borderId="0" xfId="0" applyFill="1" applyBorder="1" applyAlignment="1" applyProtection="1">
      <alignment horizontal="left" vertical="center" wrapText="1" indent="2"/>
    </xf>
    <xf numFmtId="0" fontId="0" fillId="2" borderId="52" xfId="0" applyFill="1" applyBorder="1" applyAlignment="1" applyProtection="1">
      <alignment horizontal="left" vertical="center" wrapText="1" indent="2"/>
    </xf>
    <xf numFmtId="0" fontId="0" fillId="2" borderId="27" xfId="0" applyFill="1" applyBorder="1" applyAlignment="1" applyProtection="1">
      <alignment horizontal="left" vertical="center" wrapText="1" indent="2"/>
    </xf>
    <xf numFmtId="0" fontId="0" fillId="2" borderId="13" xfId="0" applyFill="1" applyBorder="1" applyAlignment="1" applyProtection="1">
      <alignment horizontal="left" vertical="center" wrapText="1" indent="2"/>
    </xf>
    <xf numFmtId="0" fontId="0" fillId="2" borderId="7" xfId="0" applyFill="1" applyBorder="1" applyAlignment="1" applyProtection="1">
      <alignment horizontal="left" vertical="center" wrapText="1" indent="2"/>
    </xf>
    <xf numFmtId="176" fontId="11" fillId="2" borderId="12" xfId="0" applyNumberFormat="1" applyFont="1" applyFill="1" applyBorder="1" applyAlignment="1" applyProtection="1">
      <alignment horizontal="right" vertical="center"/>
    </xf>
    <xf numFmtId="176" fontId="11" fillId="2" borderId="0" xfId="0" applyNumberFormat="1" applyFont="1" applyFill="1" applyBorder="1" applyAlignment="1" applyProtection="1">
      <alignment horizontal="right" vertical="center"/>
    </xf>
    <xf numFmtId="0" fontId="9" fillId="2" borderId="52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13</xdr:row>
      <xdr:rowOff>148167</xdr:rowOff>
    </xdr:from>
    <xdr:to>
      <xdr:col>7</xdr:col>
      <xdr:colOff>148166</xdr:colOff>
      <xdr:row>14</xdr:row>
      <xdr:rowOff>148171</xdr:rowOff>
    </xdr:to>
    <xdr:sp macro="" textlink="">
      <xdr:nvSpPr>
        <xdr:cNvPr id="4" name="下カーブ矢印 3"/>
        <xdr:cNvSpPr/>
      </xdr:nvSpPr>
      <xdr:spPr>
        <a:xfrm rot="5400000">
          <a:off x="4847165" y="5566836"/>
          <a:ext cx="243420" cy="116416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84668</xdr:colOff>
      <xdr:row>14</xdr:row>
      <xdr:rowOff>9523</xdr:rowOff>
    </xdr:from>
    <xdr:to>
      <xdr:col>9</xdr:col>
      <xdr:colOff>0</xdr:colOff>
      <xdr:row>15</xdr:row>
      <xdr:rowOff>30690</xdr:rowOff>
    </xdr:to>
    <xdr:sp macro="" textlink="">
      <xdr:nvSpPr>
        <xdr:cNvPr id="5" name="テキスト ボックス 4"/>
        <xdr:cNvSpPr txBox="1"/>
      </xdr:nvSpPr>
      <xdr:spPr>
        <a:xfrm>
          <a:off x="4519085" y="5121273"/>
          <a:ext cx="1354666" cy="264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0</xdr:col>
      <xdr:colOff>0</xdr:colOff>
      <xdr:row>20</xdr:row>
      <xdr:rowOff>161924</xdr:rowOff>
    </xdr:from>
    <xdr:to>
      <xdr:col>9</xdr:col>
      <xdr:colOff>0</xdr:colOff>
      <xdr:row>28</xdr:row>
      <xdr:rowOff>171449</xdr:rowOff>
    </xdr:to>
    <xdr:sp macro="" textlink="">
      <xdr:nvSpPr>
        <xdr:cNvPr id="6" name="テキスト ボックス 5"/>
        <xdr:cNvSpPr txBox="1"/>
      </xdr:nvSpPr>
      <xdr:spPr>
        <a:xfrm>
          <a:off x="0" y="6772274"/>
          <a:ext cx="623887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上記補助額は、簡易計算した上限額であり、申請件数及び</a:t>
          </a:r>
          <a:endParaRPr kumimoji="1" lang="en-US" altLang="ja-JP" sz="1600"/>
        </a:p>
        <a:p>
          <a:pPr algn="ctr"/>
          <a:r>
            <a:rPr kumimoji="1" lang="en-US" altLang="ja-JP" sz="1600"/>
            <a:t>     </a:t>
          </a:r>
          <a:r>
            <a:rPr kumimoji="1" lang="ja-JP" altLang="en-US" sz="1600"/>
            <a:t>諸条件の変更によって変動しますので、ご承知おきください。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12</xdr:row>
      <xdr:rowOff>86591</xdr:rowOff>
    </xdr:from>
    <xdr:to>
      <xdr:col>7</xdr:col>
      <xdr:colOff>205408</xdr:colOff>
      <xdr:row>13</xdr:row>
      <xdr:rowOff>208296</xdr:rowOff>
    </xdr:to>
    <xdr:sp macro="" textlink="">
      <xdr:nvSpPr>
        <xdr:cNvPr id="4" name="下カーブ矢印 3"/>
        <xdr:cNvSpPr/>
      </xdr:nvSpPr>
      <xdr:spPr>
        <a:xfrm rot="5400000">
          <a:off x="5201803" y="3909292"/>
          <a:ext cx="369355" cy="153454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300404</xdr:colOff>
      <xdr:row>12</xdr:row>
      <xdr:rowOff>36634</xdr:rowOff>
    </xdr:from>
    <xdr:to>
      <xdr:col>9</xdr:col>
      <xdr:colOff>43962</xdr:colOff>
      <xdr:row>14</xdr:row>
      <xdr:rowOff>168519</xdr:rowOff>
    </xdr:to>
    <xdr:sp macro="" textlink="">
      <xdr:nvSpPr>
        <xdr:cNvPr id="5" name="テキスト ボックス 4"/>
        <xdr:cNvSpPr txBox="1"/>
      </xdr:nvSpPr>
      <xdr:spPr>
        <a:xfrm>
          <a:off x="5558204" y="3751384"/>
          <a:ext cx="1115158" cy="627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千円未満</a:t>
          </a:r>
          <a:endParaRPr kumimoji="1" lang="en-US" altLang="ja-JP" sz="1100"/>
        </a:p>
        <a:p>
          <a:r>
            <a:rPr kumimoji="1" lang="ja-JP" altLang="en-US" sz="1100"/>
            <a:t>切り捨て</a:t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8</xdr:col>
      <xdr:colOff>657225</xdr:colOff>
      <xdr:row>33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7839075"/>
          <a:ext cx="6600825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上記補助額は、簡易計算した上限額であり、申請件数及び</a:t>
          </a:r>
          <a:endParaRPr kumimoji="1" lang="en-US" altLang="ja-JP" sz="1600"/>
        </a:p>
        <a:p>
          <a:pPr algn="ctr"/>
          <a:r>
            <a:rPr kumimoji="1" lang="en-US" altLang="ja-JP" sz="1600"/>
            <a:t>     </a:t>
          </a:r>
          <a:r>
            <a:rPr kumimoji="1" lang="ja-JP" altLang="en-US" sz="1600"/>
            <a:t>諸条件の変更によって変動しますので、ご承知おきください。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116902</xdr:colOff>
      <xdr:row>10</xdr:row>
      <xdr:rowOff>110169</xdr:rowOff>
    </xdr:from>
    <xdr:to>
      <xdr:col>7</xdr:col>
      <xdr:colOff>270356</xdr:colOff>
      <xdr:row>11</xdr:row>
      <xdr:rowOff>231873</xdr:rowOff>
    </xdr:to>
    <xdr:sp macro="" textlink="">
      <xdr:nvSpPr>
        <xdr:cNvPr id="2" name="下カーブ矢印 1"/>
        <xdr:cNvSpPr/>
      </xdr:nvSpPr>
      <xdr:spPr>
        <a:xfrm rot="5400000">
          <a:off x="4864970" y="2228760"/>
          <a:ext cx="372818" cy="153454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349253</xdr:colOff>
      <xdr:row>10</xdr:row>
      <xdr:rowOff>86589</xdr:rowOff>
    </xdr:from>
    <xdr:to>
      <xdr:col>9</xdr:col>
      <xdr:colOff>124558</xdr:colOff>
      <xdr:row>12</xdr:row>
      <xdr:rowOff>241788</xdr:rowOff>
    </xdr:to>
    <xdr:sp macro="" textlink="">
      <xdr:nvSpPr>
        <xdr:cNvPr id="3" name="テキスト ボックス 2"/>
        <xdr:cNvSpPr txBox="1"/>
      </xdr:nvSpPr>
      <xdr:spPr>
        <a:xfrm>
          <a:off x="5609984" y="2079512"/>
          <a:ext cx="1152766" cy="653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千円未満</a:t>
          </a:r>
          <a:endParaRPr kumimoji="1" lang="en-US" altLang="ja-JP" sz="1100"/>
        </a:p>
        <a:p>
          <a:r>
            <a:rPr kumimoji="1" lang="ja-JP" altLang="en-US" sz="1100"/>
            <a:t>切り捨て</a:t>
          </a:r>
        </a:p>
      </xdr:txBody>
    </xdr:sp>
    <xdr:clientData/>
  </xdr:twoCellAnchor>
  <xdr:twoCellAnchor>
    <xdr:from>
      <xdr:col>7</xdr:col>
      <xdr:colOff>51954</xdr:colOff>
      <xdr:row>18</xdr:row>
      <xdr:rowOff>86591</xdr:rowOff>
    </xdr:from>
    <xdr:to>
      <xdr:col>7</xdr:col>
      <xdr:colOff>205408</xdr:colOff>
      <xdr:row>19</xdr:row>
      <xdr:rowOff>208296</xdr:rowOff>
    </xdr:to>
    <xdr:sp macro="" textlink="">
      <xdr:nvSpPr>
        <xdr:cNvPr id="4" name="下カーブ矢印 3"/>
        <xdr:cNvSpPr/>
      </xdr:nvSpPr>
      <xdr:spPr>
        <a:xfrm rot="5400000">
          <a:off x="4800022" y="3962978"/>
          <a:ext cx="372818" cy="153454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300404</xdr:colOff>
      <xdr:row>18</xdr:row>
      <xdr:rowOff>36634</xdr:rowOff>
    </xdr:from>
    <xdr:to>
      <xdr:col>9</xdr:col>
      <xdr:colOff>43962</xdr:colOff>
      <xdr:row>20</xdr:row>
      <xdr:rowOff>168519</xdr:rowOff>
    </xdr:to>
    <xdr:sp macro="" textlink="">
      <xdr:nvSpPr>
        <xdr:cNvPr id="6" name="テキスト ボックス 5"/>
        <xdr:cNvSpPr txBox="1"/>
      </xdr:nvSpPr>
      <xdr:spPr>
        <a:xfrm>
          <a:off x="5561135" y="3773365"/>
          <a:ext cx="1121019" cy="630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千円未満</a:t>
          </a:r>
          <a:endParaRPr kumimoji="1" lang="en-US" altLang="ja-JP" sz="1100"/>
        </a:p>
        <a:p>
          <a:r>
            <a:rPr kumimoji="1" lang="ja-JP" altLang="en-US" sz="1100"/>
            <a:t>切り捨て</a:t>
          </a:r>
        </a:p>
      </xdr:txBody>
    </xdr:sp>
    <xdr:clientData/>
  </xdr:twoCellAnchor>
  <xdr:twoCellAnchor>
    <xdr:from>
      <xdr:col>0</xdr:col>
      <xdr:colOff>0</xdr:colOff>
      <xdr:row>31</xdr:row>
      <xdr:rowOff>19050</xdr:rowOff>
    </xdr:from>
    <xdr:to>
      <xdr:col>8</xdr:col>
      <xdr:colOff>657225</xdr:colOff>
      <xdr:row>36</xdr:row>
      <xdr:rowOff>42334</xdr:rowOff>
    </xdr:to>
    <xdr:sp macro="" textlink="">
      <xdr:nvSpPr>
        <xdr:cNvPr id="7" name="テキスト ボックス 6"/>
        <xdr:cNvSpPr txBox="1"/>
      </xdr:nvSpPr>
      <xdr:spPr>
        <a:xfrm>
          <a:off x="0" y="7533217"/>
          <a:ext cx="6573308" cy="869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上記補助額は、簡易計算した上限額であり、申請件数及び</a:t>
          </a:r>
          <a:endParaRPr kumimoji="1" lang="en-US" altLang="ja-JP" sz="1600"/>
        </a:p>
        <a:p>
          <a:pPr algn="ctr"/>
          <a:r>
            <a:rPr kumimoji="1" lang="en-US" altLang="ja-JP" sz="1600"/>
            <a:t>     </a:t>
          </a:r>
          <a:r>
            <a:rPr kumimoji="1" lang="ja-JP" altLang="en-US" sz="1600"/>
            <a:t>諸条件の変更によって変動しますので、ご承知おきください。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47623</xdr:colOff>
      <xdr:row>13</xdr:row>
      <xdr:rowOff>47626</xdr:rowOff>
    </xdr:from>
    <xdr:to>
      <xdr:col>7</xdr:col>
      <xdr:colOff>232833</xdr:colOff>
      <xdr:row>14</xdr:row>
      <xdr:rowOff>227542</xdr:rowOff>
    </xdr:to>
    <xdr:sp macro="" textlink="">
      <xdr:nvSpPr>
        <xdr:cNvPr id="2" name="下カーブ矢印 1"/>
        <xdr:cNvSpPr/>
      </xdr:nvSpPr>
      <xdr:spPr>
        <a:xfrm rot="5400000">
          <a:off x="4727045" y="3140604"/>
          <a:ext cx="427566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190504</xdr:colOff>
      <xdr:row>13</xdr:row>
      <xdr:rowOff>116416</xdr:rowOff>
    </xdr:from>
    <xdr:to>
      <xdr:col>9</xdr:col>
      <xdr:colOff>190500</xdr:colOff>
      <xdr:row>14</xdr:row>
      <xdr:rowOff>137584</xdr:rowOff>
    </xdr:to>
    <xdr:sp macro="" textlink="">
      <xdr:nvSpPr>
        <xdr:cNvPr id="3" name="テキスト ボックス 2"/>
        <xdr:cNvSpPr txBox="1"/>
      </xdr:nvSpPr>
      <xdr:spPr>
        <a:xfrm>
          <a:off x="5069421" y="3280833"/>
          <a:ext cx="1375829" cy="264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83606</xdr:colOff>
      <xdr:row>22</xdr:row>
      <xdr:rowOff>51862</xdr:rowOff>
    </xdr:from>
    <xdr:to>
      <xdr:col>7</xdr:col>
      <xdr:colOff>268816</xdr:colOff>
      <xdr:row>23</xdr:row>
      <xdr:rowOff>231778</xdr:rowOff>
    </xdr:to>
    <xdr:sp macro="" textlink="">
      <xdr:nvSpPr>
        <xdr:cNvPr id="4" name="下カーブ矢印 3"/>
        <xdr:cNvSpPr/>
      </xdr:nvSpPr>
      <xdr:spPr>
        <a:xfrm rot="5400000">
          <a:off x="4843461" y="5039257"/>
          <a:ext cx="423333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226487</xdr:colOff>
      <xdr:row>22</xdr:row>
      <xdr:rowOff>110066</xdr:rowOff>
    </xdr:from>
    <xdr:to>
      <xdr:col>9</xdr:col>
      <xdr:colOff>328083</xdr:colOff>
      <xdr:row>23</xdr:row>
      <xdr:rowOff>131233</xdr:rowOff>
    </xdr:to>
    <xdr:sp macro="" textlink="">
      <xdr:nvSpPr>
        <xdr:cNvPr id="5" name="テキスト ボックス 4"/>
        <xdr:cNvSpPr txBox="1"/>
      </xdr:nvSpPr>
      <xdr:spPr>
        <a:xfrm>
          <a:off x="5105404" y="4978399"/>
          <a:ext cx="1477429" cy="264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9</xdr:col>
      <xdr:colOff>0</xdr:colOff>
      <xdr:row>45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8763000"/>
          <a:ext cx="62388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上記補助額は、簡易計算した上限額であり、申請件数及び</a:t>
          </a:r>
          <a:endParaRPr kumimoji="1" lang="en-US" altLang="ja-JP" sz="1600"/>
        </a:p>
        <a:p>
          <a:pPr algn="ctr"/>
          <a:r>
            <a:rPr kumimoji="1" lang="en-US" altLang="ja-JP" sz="1600"/>
            <a:t>     </a:t>
          </a:r>
          <a:r>
            <a:rPr kumimoji="1" lang="ja-JP" altLang="en-US" sz="1600"/>
            <a:t>諸条件の変更によって変動しますので、ご承知おきください。</a:t>
          </a:r>
        </a:p>
      </xdr:txBody>
    </xdr:sp>
    <xdr:clientData/>
  </xdr:twoCellAnchor>
  <xdr:twoCellAnchor>
    <xdr:from>
      <xdr:col>7</xdr:col>
      <xdr:colOff>190500</xdr:colOff>
      <xdr:row>9</xdr:row>
      <xdr:rowOff>123825</xdr:rowOff>
    </xdr:from>
    <xdr:to>
      <xdr:col>8</xdr:col>
      <xdr:colOff>390525</xdr:colOff>
      <xdr:row>10</xdr:row>
      <xdr:rowOff>144993</xdr:rowOff>
    </xdr:to>
    <xdr:sp macro="" textlink="">
      <xdr:nvSpPr>
        <xdr:cNvPr id="8" name="テキスト ボックス 7"/>
        <xdr:cNvSpPr txBox="1"/>
      </xdr:nvSpPr>
      <xdr:spPr>
        <a:xfrm>
          <a:off x="5057775" y="2352675"/>
          <a:ext cx="885825" cy="268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税抜で入力</a:t>
          </a:r>
        </a:p>
      </xdr:txBody>
    </xdr:sp>
    <xdr:clientData/>
  </xdr:twoCellAnchor>
  <xdr:twoCellAnchor>
    <xdr:from>
      <xdr:col>7</xdr:col>
      <xdr:colOff>38099</xdr:colOff>
      <xdr:row>9</xdr:row>
      <xdr:rowOff>9525</xdr:rowOff>
    </xdr:from>
    <xdr:to>
      <xdr:col>7</xdr:col>
      <xdr:colOff>209550</xdr:colOff>
      <xdr:row>10</xdr:row>
      <xdr:rowOff>238125</xdr:rowOff>
    </xdr:to>
    <xdr:sp macro="" textlink="">
      <xdr:nvSpPr>
        <xdr:cNvPr id="9" name="右中かっこ 8"/>
        <xdr:cNvSpPr/>
      </xdr:nvSpPr>
      <xdr:spPr>
        <a:xfrm>
          <a:off x="4905374" y="2238375"/>
          <a:ext cx="171451" cy="4762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25389</xdr:colOff>
      <xdr:row>26</xdr:row>
      <xdr:rowOff>46570</xdr:rowOff>
    </xdr:from>
    <xdr:to>
      <xdr:col>7</xdr:col>
      <xdr:colOff>210599</xdr:colOff>
      <xdr:row>27</xdr:row>
      <xdr:rowOff>226486</xdr:rowOff>
    </xdr:to>
    <xdr:sp macro="" textlink="">
      <xdr:nvSpPr>
        <xdr:cNvPr id="2" name="下カーブ矢印 1"/>
        <xdr:cNvSpPr/>
      </xdr:nvSpPr>
      <xdr:spPr>
        <a:xfrm rot="5400000">
          <a:off x="5057236" y="6606648"/>
          <a:ext cx="427566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200022</xdr:colOff>
      <xdr:row>26</xdr:row>
      <xdr:rowOff>115361</xdr:rowOff>
    </xdr:from>
    <xdr:to>
      <xdr:col>9</xdr:col>
      <xdr:colOff>2042584</xdr:colOff>
      <xdr:row>27</xdr:row>
      <xdr:rowOff>136526</xdr:rowOff>
    </xdr:to>
    <xdr:sp macro="" textlink="">
      <xdr:nvSpPr>
        <xdr:cNvPr id="3" name="テキスト ボックス 2"/>
        <xdr:cNvSpPr txBox="1"/>
      </xdr:nvSpPr>
      <xdr:spPr>
        <a:xfrm>
          <a:off x="5353047" y="6554261"/>
          <a:ext cx="3214162" cy="268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0</xdr:col>
      <xdr:colOff>169335</xdr:colOff>
      <xdr:row>35</xdr:row>
      <xdr:rowOff>95248</xdr:rowOff>
    </xdr:from>
    <xdr:to>
      <xdr:col>8</xdr:col>
      <xdr:colOff>560918</xdr:colOff>
      <xdr:row>38</xdr:row>
      <xdr:rowOff>116418</xdr:rowOff>
    </xdr:to>
    <xdr:sp macro="" textlink="">
      <xdr:nvSpPr>
        <xdr:cNvPr id="4" name="テキスト ボックス 3"/>
        <xdr:cNvSpPr txBox="1"/>
      </xdr:nvSpPr>
      <xdr:spPr>
        <a:xfrm>
          <a:off x="169335" y="8614831"/>
          <a:ext cx="6244166" cy="751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上記補助額は、あくまで簡易計算した上限額であり、申請件数及び</a:t>
          </a:r>
          <a:r>
            <a:rPr kumimoji="1" lang="en-US" altLang="ja-JP" sz="1100"/>
            <a:t>     </a:t>
          </a:r>
          <a:r>
            <a:rPr kumimoji="1" lang="ja-JP" altLang="en-US" sz="1100"/>
            <a:t>諸条件の変更によって</a:t>
          </a:r>
          <a:endParaRPr kumimoji="1" lang="en-US" altLang="ja-JP" sz="1100"/>
        </a:p>
        <a:p>
          <a:pPr algn="l"/>
          <a:r>
            <a:rPr kumimoji="1" lang="ja-JP" altLang="en-US" sz="1100"/>
            <a:t>変動しますので、ご承知おきください。</a:t>
          </a:r>
          <a:r>
            <a:rPr kumimoji="1" lang="ja-JP" altLang="en-US" sz="1100" u="sng"/>
            <a:t>特に、電気、プラグインハイブリッドバスは、国の補助額の影響を受けて大きく変動する可能性がありますので、ご了承ください。</a:t>
          </a:r>
          <a:endParaRPr kumimoji="1" lang="en-US" altLang="ja-JP" sz="1100" u="sng"/>
        </a:p>
      </xdr:txBody>
    </xdr:sp>
    <xdr:clientData/>
  </xdr:twoCellAnchor>
  <xdr:twoCellAnchor>
    <xdr:from>
      <xdr:col>7</xdr:col>
      <xdr:colOff>21166</xdr:colOff>
      <xdr:row>14</xdr:row>
      <xdr:rowOff>42333</xdr:rowOff>
    </xdr:from>
    <xdr:to>
      <xdr:col>7</xdr:col>
      <xdr:colOff>206376</xdr:colOff>
      <xdr:row>15</xdr:row>
      <xdr:rowOff>222250</xdr:rowOff>
    </xdr:to>
    <xdr:sp macro="" textlink="">
      <xdr:nvSpPr>
        <xdr:cNvPr id="5" name="下カーブ矢印 4"/>
        <xdr:cNvSpPr/>
      </xdr:nvSpPr>
      <xdr:spPr>
        <a:xfrm rot="5400000">
          <a:off x="5053012" y="3630612"/>
          <a:ext cx="427567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179916</xdr:colOff>
      <xdr:row>14</xdr:row>
      <xdr:rowOff>127000</xdr:rowOff>
    </xdr:from>
    <xdr:to>
      <xdr:col>9</xdr:col>
      <xdr:colOff>238130</xdr:colOff>
      <xdr:row>15</xdr:row>
      <xdr:rowOff>148167</xdr:rowOff>
    </xdr:to>
    <xdr:sp macro="" textlink="">
      <xdr:nvSpPr>
        <xdr:cNvPr id="6" name="テキスト ボックス 5"/>
        <xdr:cNvSpPr txBox="1"/>
      </xdr:nvSpPr>
      <xdr:spPr>
        <a:xfrm>
          <a:off x="5332941" y="3594100"/>
          <a:ext cx="1429814" cy="268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31750</xdr:colOff>
      <xdr:row>19</xdr:row>
      <xdr:rowOff>52917</xdr:rowOff>
    </xdr:from>
    <xdr:to>
      <xdr:col>7</xdr:col>
      <xdr:colOff>216960</xdr:colOff>
      <xdr:row>20</xdr:row>
      <xdr:rowOff>232834</xdr:rowOff>
    </xdr:to>
    <xdr:sp macro="" textlink="">
      <xdr:nvSpPr>
        <xdr:cNvPr id="7" name="下カーブ矢印 6"/>
        <xdr:cNvSpPr/>
      </xdr:nvSpPr>
      <xdr:spPr>
        <a:xfrm rot="5400000">
          <a:off x="5063596" y="4879446"/>
          <a:ext cx="427567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179916</xdr:colOff>
      <xdr:row>19</xdr:row>
      <xdr:rowOff>127000</xdr:rowOff>
    </xdr:from>
    <xdr:to>
      <xdr:col>9</xdr:col>
      <xdr:colOff>238130</xdr:colOff>
      <xdr:row>20</xdr:row>
      <xdr:rowOff>148167</xdr:rowOff>
    </xdr:to>
    <xdr:sp macro="" textlink="">
      <xdr:nvSpPr>
        <xdr:cNvPr id="8" name="テキスト ボックス 7"/>
        <xdr:cNvSpPr txBox="1"/>
      </xdr:nvSpPr>
      <xdr:spPr>
        <a:xfrm>
          <a:off x="5332941" y="4832350"/>
          <a:ext cx="1429814" cy="268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21166</xdr:colOff>
      <xdr:row>29</xdr:row>
      <xdr:rowOff>42334</xdr:rowOff>
    </xdr:from>
    <xdr:to>
      <xdr:col>7</xdr:col>
      <xdr:colOff>206376</xdr:colOff>
      <xdr:row>30</xdr:row>
      <xdr:rowOff>222250</xdr:rowOff>
    </xdr:to>
    <xdr:sp macro="" textlink="">
      <xdr:nvSpPr>
        <xdr:cNvPr id="9" name="下カーブ矢印 8"/>
        <xdr:cNvSpPr/>
      </xdr:nvSpPr>
      <xdr:spPr>
        <a:xfrm rot="5400000">
          <a:off x="5053013" y="7345362"/>
          <a:ext cx="427566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201083</xdr:colOff>
      <xdr:row>29</xdr:row>
      <xdr:rowOff>127000</xdr:rowOff>
    </xdr:from>
    <xdr:to>
      <xdr:col>9</xdr:col>
      <xdr:colOff>259297</xdr:colOff>
      <xdr:row>30</xdr:row>
      <xdr:rowOff>148168</xdr:rowOff>
    </xdr:to>
    <xdr:sp macro="" textlink="">
      <xdr:nvSpPr>
        <xdr:cNvPr id="10" name="テキスト ボックス 9"/>
        <xdr:cNvSpPr txBox="1"/>
      </xdr:nvSpPr>
      <xdr:spPr>
        <a:xfrm>
          <a:off x="5354108" y="7308850"/>
          <a:ext cx="1429814" cy="268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1</xdr:colOff>
      <xdr:row>9</xdr:row>
      <xdr:rowOff>0</xdr:rowOff>
    </xdr:from>
    <xdr:to>
      <xdr:col>7</xdr:col>
      <xdr:colOff>158751</xdr:colOff>
      <xdr:row>11</xdr:row>
      <xdr:rowOff>232834</xdr:rowOff>
    </xdr:to>
    <xdr:sp macro="" textlink="">
      <xdr:nvSpPr>
        <xdr:cNvPr id="11" name="右中かっこ 10"/>
        <xdr:cNvSpPr/>
      </xdr:nvSpPr>
      <xdr:spPr>
        <a:xfrm>
          <a:off x="5153026" y="2228850"/>
          <a:ext cx="158750" cy="7281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137583</xdr:colOff>
      <xdr:row>10</xdr:row>
      <xdr:rowOff>0</xdr:rowOff>
    </xdr:from>
    <xdr:to>
      <xdr:col>8</xdr:col>
      <xdr:colOff>335492</xdr:colOff>
      <xdr:row>11</xdr:row>
      <xdr:rowOff>25403</xdr:rowOff>
    </xdr:to>
    <xdr:sp macro="" textlink="">
      <xdr:nvSpPr>
        <xdr:cNvPr id="12" name="テキスト ボックス 11"/>
        <xdr:cNvSpPr txBox="1"/>
      </xdr:nvSpPr>
      <xdr:spPr>
        <a:xfrm>
          <a:off x="5290608" y="2476500"/>
          <a:ext cx="883709" cy="273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税抜で入力</a:t>
          </a:r>
        </a:p>
      </xdr:txBody>
    </xdr:sp>
    <xdr:clientData/>
  </xdr:twoCellAnchor>
  <xdr:twoCellAnchor>
    <xdr:from>
      <xdr:col>5</xdr:col>
      <xdr:colOff>105834</xdr:colOff>
      <xdr:row>5</xdr:row>
      <xdr:rowOff>243416</xdr:rowOff>
    </xdr:from>
    <xdr:to>
      <xdr:col>5</xdr:col>
      <xdr:colOff>285750</xdr:colOff>
      <xdr:row>7</xdr:row>
      <xdr:rowOff>232833</xdr:rowOff>
    </xdr:to>
    <xdr:sp macro="" textlink="">
      <xdr:nvSpPr>
        <xdr:cNvPr id="13" name="右中かっこ 12"/>
        <xdr:cNvSpPr/>
      </xdr:nvSpPr>
      <xdr:spPr>
        <a:xfrm>
          <a:off x="3534834" y="1481666"/>
          <a:ext cx="179916" cy="48471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317501</xdr:colOff>
      <xdr:row>6</xdr:row>
      <xdr:rowOff>21167</xdr:rowOff>
    </xdr:from>
    <xdr:to>
      <xdr:col>8</xdr:col>
      <xdr:colOff>582084</xdr:colOff>
      <xdr:row>7</xdr:row>
      <xdr:rowOff>211667</xdr:rowOff>
    </xdr:to>
    <xdr:sp macro="" textlink="">
      <xdr:nvSpPr>
        <xdr:cNvPr id="14" name="テキスト ボックス 13"/>
        <xdr:cNvSpPr txBox="1"/>
      </xdr:nvSpPr>
      <xdr:spPr>
        <a:xfrm>
          <a:off x="3746501" y="1507067"/>
          <a:ext cx="2674408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両方の項目について、</a:t>
          </a:r>
          <a:endParaRPr kumimoji="1" lang="en-US" altLang="ja-JP" sz="1000"/>
        </a:p>
        <a:p>
          <a:r>
            <a:rPr kumimoji="1" lang="ja-JP" altLang="en-US" sz="1000"/>
            <a:t>ドロップダウンリストから選択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25389</xdr:colOff>
      <xdr:row>27</xdr:row>
      <xdr:rowOff>46570</xdr:rowOff>
    </xdr:from>
    <xdr:to>
      <xdr:col>7</xdr:col>
      <xdr:colOff>210599</xdr:colOff>
      <xdr:row>28</xdr:row>
      <xdr:rowOff>226486</xdr:rowOff>
    </xdr:to>
    <xdr:sp macro="" textlink="">
      <xdr:nvSpPr>
        <xdr:cNvPr id="2" name="下カーブ矢印 1"/>
        <xdr:cNvSpPr/>
      </xdr:nvSpPr>
      <xdr:spPr>
        <a:xfrm rot="5400000">
          <a:off x="5057236" y="6854298"/>
          <a:ext cx="427566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200022</xdr:colOff>
      <xdr:row>27</xdr:row>
      <xdr:rowOff>115361</xdr:rowOff>
    </xdr:from>
    <xdr:to>
      <xdr:col>9</xdr:col>
      <xdr:colOff>2042584</xdr:colOff>
      <xdr:row>28</xdr:row>
      <xdr:rowOff>136526</xdr:rowOff>
    </xdr:to>
    <xdr:sp macro="" textlink="">
      <xdr:nvSpPr>
        <xdr:cNvPr id="3" name="テキスト ボックス 2"/>
        <xdr:cNvSpPr txBox="1"/>
      </xdr:nvSpPr>
      <xdr:spPr>
        <a:xfrm>
          <a:off x="5353047" y="6801911"/>
          <a:ext cx="3214162" cy="268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21166</xdr:colOff>
      <xdr:row>15</xdr:row>
      <xdr:rowOff>42333</xdr:rowOff>
    </xdr:from>
    <xdr:to>
      <xdr:col>7</xdr:col>
      <xdr:colOff>206376</xdr:colOff>
      <xdr:row>16</xdr:row>
      <xdr:rowOff>222250</xdr:rowOff>
    </xdr:to>
    <xdr:sp macro="" textlink="">
      <xdr:nvSpPr>
        <xdr:cNvPr id="5" name="下カーブ矢印 4"/>
        <xdr:cNvSpPr/>
      </xdr:nvSpPr>
      <xdr:spPr>
        <a:xfrm rot="5400000">
          <a:off x="5053012" y="3878262"/>
          <a:ext cx="427567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179916</xdr:colOff>
      <xdr:row>15</xdr:row>
      <xdr:rowOff>127000</xdr:rowOff>
    </xdr:from>
    <xdr:to>
      <xdr:col>9</xdr:col>
      <xdr:colOff>238130</xdr:colOff>
      <xdr:row>16</xdr:row>
      <xdr:rowOff>148167</xdr:rowOff>
    </xdr:to>
    <xdr:sp macro="" textlink="">
      <xdr:nvSpPr>
        <xdr:cNvPr id="6" name="テキスト ボックス 5"/>
        <xdr:cNvSpPr txBox="1"/>
      </xdr:nvSpPr>
      <xdr:spPr>
        <a:xfrm>
          <a:off x="5332941" y="3841750"/>
          <a:ext cx="1429814" cy="268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31750</xdr:colOff>
      <xdr:row>20</xdr:row>
      <xdr:rowOff>52917</xdr:rowOff>
    </xdr:from>
    <xdr:to>
      <xdr:col>7</xdr:col>
      <xdr:colOff>216960</xdr:colOff>
      <xdr:row>21</xdr:row>
      <xdr:rowOff>232834</xdr:rowOff>
    </xdr:to>
    <xdr:sp macro="" textlink="">
      <xdr:nvSpPr>
        <xdr:cNvPr id="7" name="下カーブ矢印 6"/>
        <xdr:cNvSpPr/>
      </xdr:nvSpPr>
      <xdr:spPr>
        <a:xfrm rot="5400000">
          <a:off x="5063596" y="5127096"/>
          <a:ext cx="427567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179916</xdr:colOff>
      <xdr:row>20</xdr:row>
      <xdr:rowOff>127000</xdr:rowOff>
    </xdr:from>
    <xdr:to>
      <xdr:col>9</xdr:col>
      <xdr:colOff>238130</xdr:colOff>
      <xdr:row>21</xdr:row>
      <xdr:rowOff>148167</xdr:rowOff>
    </xdr:to>
    <xdr:sp macro="" textlink="">
      <xdr:nvSpPr>
        <xdr:cNvPr id="8" name="テキスト ボックス 7"/>
        <xdr:cNvSpPr txBox="1"/>
      </xdr:nvSpPr>
      <xdr:spPr>
        <a:xfrm>
          <a:off x="5332941" y="5080000"/>
          <a:ext cx="1429814" cy="268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21166</xdr:colOff>
      <xdr:row>30</xdr:row>
      <xdr:rowOff>42334</xdr:rowOff>
    </xdr:from>
    <xdr:to>
      <xdr:col>7</xdr:col>
      <xdr:colOff>206376</xdr:colOff>
      <xdr:row>31</xdr:row>
      <xdr:rowOff>222250</xdr:rowOff>
    </xdr:to>
    <xdr:sp macro="" textlink="">
      <xdr:nvSpPr>
        <xdr:cNvPr id="9" name="下カーブ矢印 8"/>
        <xdr:cNvSpPr/>
      </xdr:nvSpPr>
      <xdr:spPr>
        <a:xfrm rot="5400000">
          <a:off x="5053013" y="7593012"/>
          <a:ext cx="427566" cy="18521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201083</xdr:colOff>
      <xdr:row>30</xdr:row>
      <xdr:rowOff>127000</xdr:rowOff>
    </xdr:from>
    <xdr:to>
      <xdr:col>9</xdr:col>
      <xdr:colOff>259297</xdr:colOff>
      <xdr:row>31</xdr:row>
      <xdr:rowOff>148168</xdr:rowOff>
    </xdr:to>
    <xdr:sp macro="" textlink="">
      <xdr:nvSpPr>
        <xdr:cNvPr id="10" name="テキスト ボックス 9"/>
        <xdr:cNvSpPr txBox="1"/>
      </xdr:nvSpPr>
      <xdr:spPr>
        <a:xfrm>
          <a:off x="5354108" y="7556500"/>
          <a:ext cx="1429814" cy="268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千円未満切り捨て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171451</xdr:colOff>
      <xdr:row>11</xdr:row>
      <xdr:rowOff>232834</xdr:rowOff>
    </xdr:to>
    <xdr:sp macro="" textlink="">
      <xdr:nvSpPr>
        <xdr:cNvPr id="11" name="右中かっこ 10"/>
        <xdr:cNvSpPr/>
      </xdr:nvSpPr>
      <xdr:spPr>
        <a:xfrm>
          <a:off x="5153025" y="2476500"/>
          <a:ext cx="171451" cy="48048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137583</xdr:colOff>
      <xdr:row>10</xdr:row>
      <xdr:rowOff>116417</xdr:rowOff>
    </xdr:from>
    <xdr:to>
      <xdr:col>8</xdr:col>
      <xdr:colOff>335492</xdr:colOff>
      <xdr:row>11</xdr:row>
      <xdr:rowOff>141819</xdr:rowOff>
    </xdr:to>
    <xdr:sp macro="" textlink="">
      <xdr:nvSpPr>
        <xdr:cNvPr id="12" name="テキスト ボックス 11"/>
        <xdr:cNvSpPr txBox="1"/>
      </xdr:nvSpPr>
      <xdr:spPr>
        <a:xfrm>
          <a:off x="5290608" y="2592917"/>
          <a:ext cx="883709" cy="27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税抜で入力</a:t>
          </a:r>
        </a:p>
      </xdr:txBody>
    </xdr:sp>
    <xdr:clientData/>
  </xdr:twoCellAnchor>
  <xdr:twoCellAnchor>
    <xdr:from>
      <xdr:col>5</xdr:col>
      <xdr:colOff>105834</xdr:colOff>
      <xdr:row>5</xdr:row>
      <xdr:rowOff>243416</xdr:rowOff>
    </xdr:from>
    <xdr:to>
      <xdr:col>5</xdr:col>
      <xdr:colOff>285750</xdr:colOff>
      <xdr:row>8</xdr:row>
      <xdr:rowOff>232833</xdr:rowOff>
    </xdr:to>
    <xdr:sp macro="" textlink="">
      <xdr:nvSpPr>
        <xdr:cNvPr id="13" name="右中かっこ 12"/>
        <xdr:cNvSpPr/>
      </xdr:nvSpPr>
      <xdr:spPr>
        <a:xfrm>
          <a:off x="3534834" y="1481666"/>
          <a:ext cx="179916" cy="73236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317501</xdr:colOff>
      <xdr:row>6</xdr:row>
      <xdr:rowOff>158749</xdr:rowOff>
    </xdr:from>
    <xdr:to>
      <xdr:col>8</xdr:col>
      <xdr:colOff>582084</xdr:colOff>
      <xdr:row>8</xdr:row>
      <xdr:rowOff>190500</xdr:rowOff>
    </xdr:to>
    <xdr:sp macro="" textlink="">
      <xdr:nvSpPr>
        <xdr:cNvPr id="14" name="テキスト ボックス 13"/>
        <xdr:cNvSpPr txBox="1"/>
      </xdr:nvSpPr>
      <xdr:spPr>
        <a:xfrm>
          <a:off x="3746501" y="1644649"/>
          <a:ext cx="2674408" cy="527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すべての項目について、</a:t>
          </a:r>
          <a:endParaRPr kumimoji="1" lang="en-US" altLang="ja-JP" sz="1000"/>
        </a:p>
        <a:p>
          <a:r>
            <a:rPr kumimoji="1" lang="ja-JP" altLang="en-US" sz="1000"/>
            <a:t>ドロップダウンリストから選択</a:t>
          </a:r>
        </a:p>
      </xdr:txBody>
    </xdr:sp>
    <xdr:clientData/>
  </xdr:twoCellAnchor>
  <xdr:twoCellAnchor>
    <xdr:from>
      <xdr:col>0</xdr:col>
      <xdr:colOff>211666</xdr:colOff>
      <xdr:row>36</xdr:row>
      <xdr:rowOff>169334</xdr:rowOff>
    </xdr:from>
    <xdr:to>
      <xdr:col>8</xdr:col>
      <xdr:colOff>603249</xdr:colOff>
      <xdr:row>39</xdr:row>
      <xdr:rowOff>190504</xdr:rowOff>
    </xdr:to>
    <xdr:sp macro="" textlink="">
      <xdr:nvSpPr>
        <xdr:cNvPr id="15" name="テキスト ボックス 14"/>
        <xdr:cNvSpPr txBox="1"/>
      </xdr:nvSpPr>
      <xdr:spPr>
        <a:xfrm>
          <a:off x="211666" y="8932334"/>
          <a:ext cx="6244166" cy="751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上記補助額は、あくまで簡易計算した上限額であり、申請件数及び</a:t>
          </a:r>
          <a:r>
            <a:rPr kumimoji="1" lang="en-US" altLang="ja-JP" sz="1100"/>
            <a:t>     </a:t>
          </a:r>
          <a:r>
            <a:rPr kumimoji="1" lang="ja-JP" altLang="en-US" sz="1100"/>
            <a:t>諸条件の変更によって</a:t>
          </a:r>
          <a:endParaRPr kumimoji="1" lang="en-US" altLang="ja-JP" sz="1100"/>
        </a:p>
        <a:p>
          <a:pPr algn="l"/>
          <a:r>
            <a:rPr kumimoji="1" lang="ja-JP" altLang="en-US" sz="1100"/>
            <a:t>変動しますので、ご承知おきください。</a:t>
          </a:r>
          <a:r>
            <a:rPr kumimoji="1" lang="ja-JP" altLang="en-US" sz="1100" u="sng"/>
            <a:t>特に、電気、プラグインハイブリッドバスは、国の補助額の影響を受けて大きく変動する可能性がありますので、ご了承ください。</a:t>
          </a:r>
          <a:endParaRPr kumimoji="1" lang="en-US" altLang="ja-JP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abSelected="1" view="pageBreakPreview" zoomScale="90" zoomScaleNormal="90" zoomScaleSheetLayoutView="90" workbookViewId="0">
      <selection activeCell="F6" sqref="F6"/>
    </sheetView>
  </sheetViews>
  <sheetFormatPr defaultRowHeight="13.5"/>
  <cols>
    <col min="1" max="1" width="5.125" style="9" customWidth="1"/>
    <col min="2" max="2" width="11" style="9" customWidth="1"/>
    <col min="3" max="3" width="12.875" style="9" customWidth="1"/>
    <col min="4" max="4" width="12" style="9" customWidth="1"/>
    <col min="5" max="6" width="9" style="9" customWidth="1"/>
    <col min="7" max="7" width="9.875" style="9" bestFit="1" customWidth="1"/>
    <col min="8" max="9" width="9" style="9" customWidth="1"/>
    <col min="10" max="10" width="12.5" style="9" customWidth="1"/>
    <col min="11" max="11" width="25.75" style="9" hidden="1" customWidth="1"/>
    <col min="12" max="13" width="13" style="9" hidden="1" customWidth="1"/>
    <col min="14" max="14" width="17.25" style="9" hidden="1" customWidth="1"/>
    <col min="15" max="16384" width="9" style="9"/>
  </cols>
  <sheetData>
    <row r="1" spans="1:14" ht="20.100000000000001" customHeight="1">
      <c r="A1" s="7" t="s">
        <v>58</v>
      </c>
      <c r="B1" s="8"/>
      <c r="C1" s="8"/>
      <c r="D1" s="8"/>
      <c r="E1" s="8"/>
      <c r="F1" s="8"/>
      <c r="G1" s="8"/>
    </row>
    <row r="2" spans="1:14" ht="20.100000000000001" customHeight="1">
      <c r="A2" s="98" t="s">
        <v>62</v>
      </c>
      <c r="B2" s="98"/>
      <c r="C2" s="98"/>
      <c r="D2" s="98"/>
      <c r="E2" s="98"/>
      <c r="F2" s="98"/>
      <c r="G2" s="98"/>
    </row>
    <row r="3" spans="1:14" ht="20.100000000000001" customHeight="1" thickBot="1">
      <c r="A3" s="10"/>
    </row>
    <row r="4" spans="1:14" ht="20.100000000000001" customHeight="1" thickTop="1">
      <c r="A4" s="102" t="s">
        <v>96</v>
      </c>
      <c r="B4" s="103"/>
      <c r="C4" s="103"/>
      <c r="D4" s="103"/>
      <c r="E4" s="103"/>
      <c r="F4" s="103"/>
      <c r="G4" s="104"/>
      <c r="H4" s="11"/>
      <c r="I4" s="11"/>
      <c r="J4" s="11"/>
    </row>
    <row r="5" spans="1:14" ht="20.100000000000001" customHeight="1" thickBot="1">
      <c r="A5" s="105"/>
      <c r="B5" s="106"/>
      <c r="C5" s="106"/>
      <c r="D5" s="106"/>
      <c r="E5" s="106"/>
      <c r="F5" s="106"/>
      <c r="G5" s="107"/>
      <c r="H5" s="11"/>
      <c r="I5" s="11"/>
      <c r="J5" s="11"/>
      <c r="L5" s="12" t="s">
        <v>61</v>
      </c>
    </row>
    <row r="6" spans="1:14" ht="20.100000000000001" customHeight="1" thickTop="1" thickBot="1">
      <c r="A6" s="13"/>
      <c r="B6" s="14"/>
      <c r="C6" s="13"/>
      <c r="D6" s="13"/>
      <c r="E6" s="13"/>
      <c r="F6" s="13"/>
      <c r="G6" s="13"/>
      <c r="H6" s="13"/>
      <c r="I6" s="13"/>
      <c r="J6" s="13"/>
      <c r="K6" s="15" t="s">
        <v>41</v>
      </c>
      <c r="L6" s="16">
        <v>600000</v>
      </c>
    </row>
    <row r="7" spans="1:14" ht="20.100000000000001" customHeight="1" thickBot="1">
      <c r="A7" s="13"/>
      <c r="B7" s="17" t="s">
        <v>30</v>
      </c>
      <c r="C7" s="99" t="s">
        <v>57</v>
      </c>
      <c r="D7" s="100"/>
      <c r="E7" s="101"/>
      <c r="F7" s="18"/>
      <c r="G7" s="108"/>
      <c r="H7" s="108"/>
      <c r="I7" s="108"/>
      <c r="K7" s="15" t="s">
        <v>59</v>
      </c>
      <c r="L7" s="19" t="str">
        <f>IFERROR(VLOOKUP($C$7,$K$11:$N$20,4,0),"")</f>
        <v>－</v>
      </c>
    </row>
    <row r="8" spans="1:14" ht="20.100000000000001" customHeight="1">
      <c r="B8" s="13"/>
      <c r="C8" s="13"/>
      <c r="D8" s="13"/>
      <c r="E8" s="13"/>
      <c r="H8" s="13"/>
      <c r="I8" s="13"/>
      <c r="K8" s="15" t="s">
        <v>60</v>
      </c>
      <c r="L8" s="19" t="str">
        <f>IFERROR($L$7+$G$10,"－")</f>
        <v>－</v>
      </c>
    </row>
    <row r="9" spans="1:14" ht="20.100000000000001" customHeight="1">
      <c r="A9" s="20"/>
      <c r="B9" s="22"/>
      <c r="C9" s="22"/>
      <c r="D9" s="22"/>
      <c r="E9" s="22"/>
      <c r="F9" s="22"/>
      <c r="G9" s="12"/>
      <c r="N9" s="12" t="s">
        <v>61</v>
      </c>
    </row>
    <row r="10" spans="1:14" ht="20.100000000000001" customHeight="1">
      <c r="A10" s="25" t="s">
        <v>27</v>
      </c>
      <c r="B10" s="120" t="s">
        <v>53</v>
      </c>
      <c r="C10" s="121"/>
      <c r="D10" s="121"/>
      <c r="E10" s="121"/>
      <c r="F10" s="121"/>
      <c r="G10" s="19">
        <f>$L$6</f>
        <v>600000</v>
      </c>
      <c r="H10" s="115"/>
      <c r="I10" s="116"/>
      <c r="K10" s="92" t="s">
        <v>30</v>
      </c>
      <c r="L10" s="15" t="s">
        <v>20</v>
      </c>
      <c r="M10" s="15" t="s">
        <v>32</v>
      </c>
      <c r="N10" s="15" t="s">
        <v>59</v>
      </c>
    </row>
    <row r="11" spans="1:14" ht="20.100000000000001" customHeight="1" thickBot="1">
      <c r="G11" s="12"/>
      <c r="K11" s="91" t="s">
        <v>57</v>
      </c>
      <c r="L11" s="21" t="s">
        <v>56</v>
      </c>
      <c r="M11" s="21" t="s">
        <v>56</v>
      </c>
      <c r="N11" s="21" t="s">
        <v>56</v>
      </c>
    </row>
    <row r="12" spans="1:14" ht="20.100000000000001" customHeight="1" thickBot="1">
      <c r="A12" s="27" t="s">
        <v>28</v>
      </c>
      <c r="B12" s="118" t="s">
        <v>121</v>
      </c>
      <c r="C12" s="118"/>
      <c r="D12" s="118"/>
      <c r="E12" s="118"/>
      <c r="F12" s="119"/>
      <c r="G12" s="2"/>
      <c r="H12" s="28"/>
      <c r="I12" s="28"/>
      <c r="J12" s="22"/>
      <c r="K12" s="91" t="s">
        <v>127</v>
      </c>
      <c r="L12" s="24"/>
      <c r="M12" s="24"/>
      <c r="N12" s="16">
        <v>1153000</v>
      </c>
    </row>
    <row r="13" spans="1:14" ht="20.100000000000001" customHeight="1">
      <c r="A13" s="25" t="s">
        <v>33</v>
      </c>
      <c r="B13" s="117" t="s">
        <v>131</v>
      </c>
      <c r="C13" s="117"/>
      <c r="D13" s="117"/>
      <c r="E13" s="117"/>
      <c r="F13" s="117"/>
      <c r="G13" s="29" t="str">
        <f>IF(ISNUMBER($G$12),$L$8-$G$12,"")</f>
        <v/>
      </c>
      <c r="J13" s="30"/>
      <c r="K13" s="91" t="s">
        <v>4</v>
      </c>
      <c r="L13" s="24">
        <v>7092593</v>
      </c>
      <c r="M13" s="24">
        <v>3972000</v>
      </c>
      <c r="N13" s="16">
        <v>2080000</v>
      </c>
    </row>
    <row r="14" spans="1:14" ht="20.100000000000001" customHeight="1">
      <c r="A14" s="25" t="s">
        <v>7</v>
      </c>
      <c r="B14" s="117" t="s">
        <v>63</v>
      </c>
      <c r="C14" s="117"/>
      <c r="D14" s="117"/>
      <c r="E14" s="117"/>
      <c r="F14" s="117"/>
      <c r="G14" s="31" t="str">
        <f>IF($G$13&lt;=0,0,$G$13)</f>
        <v/>
      </c>
      <c r="J14" s="30"/>
      <c r="K14" s="92" t="s">
        <v>122</v>
      </c>
      <c r="L14" s="19">
        <v>9545455</v>
      </c>
      <c r="M14" s="19">
        <v>6518000</v>
      </c>
      <c r="N14" s="16">
        <v>2018000</v>
      </c>
    </row>
    <row r="15" spans="1:14" ht="20.100000000000001" customHeight="1">
      <c r="A15" s="87" t="s">
        <v>112</v>
      </c>
      <c r="G15" s="32" t="str">
        <f>IFERROR(ROUNDDOWN($G$14,-3),"")</f>
        <v/>
      </c>
      <c r="K15" s="91" t="s">
        <v>129</v>
      </c>
      <c r="L15" s="24">
        <v>7124000</v>
      </c>
      <c r="M15" s="24">
        <v>4003000</v>
      </c>
      <c r="N15" s="16">
        <v>2105000</v>
      </c>
    </row>
    <row r="16" spans="1:14" ht="20.100000000000001" customHeight="1" thickBot="1">
      <c r="E16" s="13"/>
      <c r="G16" s="13"/>
      <c r="K16" s="91" t="s">
        <v>128</v>
      </c>
      <c r="L16" s="24">
        <v>6736000</v>
      </c>
      <c r="M16" s="24">
        <v>3706000</v>
      </c>
      <c r="N16" s="16">
        <v>2020000</v>
      </c>
    </row>
    <row r="17" spans="1:14" ht="20.100000000000001" customHeight="1">
      <c r="A17" s="94" t="s">
        <v>130</v>
      </c>
      <c r="B17" s="95"/>
      <c r="C17" s="95"/>
      <c r="D17" s="95"/>
      <c r="E17" s="95"/>
      <c r="F17" s="109">
        <f>IF(ISNUMBER($G$12),MIN($G$10,$G$15),$G$10)</f>
        <v>600000</v>
      </c>
      <c r="G17" s="110"/>
      <c r="H17" s="113" t="s">
        <v>10</v>
      </c>
      <c r="I17" s="93"/>
      <c r="K17" s="91"/>
      <c r="L17" s="24"/>
      <c r="M17" s="24"/>
      <c r="N17" s="16"/>
    </row>
    <row r="18" spans="1:14" ht="39.75" customHeight="1" thickBot="1">
      <c r="A18" s="96"/>
      <c r="B18" s="97"/>
      <c r="C18" s="97"/>
      <c r="D18" s="97"/>
      <c r="E18" s="97"/>
      <c r="F18" s="111"/>
      <c r="G18" s="112"/>
      <c r="H18" s="114"/>
      <c r="I18" s="93"/>
      <c r="K18" s="91"/>
      <c r="L18" s="24"/>
      <c r="M18" s="24"/>
      <c r="N18" s="16"/>
    </row>
    <row r="19" spans="1:14" ht="20.100000000000001" customHeight="1">
      <c r="D19" s="13"/>
      <c r="E19" s="13"/>
      <c r="F19" s="13"/>
      <c r="G19" s="33"/>
      <c r="H19" s="33"/>
      <c r="I19" s="13"/>
      <c r="K19" s="92"/>
      <c r="L19" s="15"/>
      <c r="M19" s="15"/>
      <c r="N19" s="16"/>
    </row>
    <row r="20" spans="1:14" ht="20.100000000000001" customHeight="1">
      <c r="K20" s="92"/>
      <c r="L20" s="15"/>
      <c r="M20" s="15"/>
      <c r="N20" s="16"/>
    </row>
    <row r="21" spans="1:14" ht="19.5" customHeight="1"/>
    <row r="22" spans="1:14" ht="20.100000000000001" customHeight="1"/>
    <row r="23" spans="1:14" ht="20.100000000000001" customHeight="1">
      <c r="J23" s="34"/>
    </row>
    <row r="24" spans="1:14" ht="20.100000000000001" customHeight="1">
      <c r="J24" s="34"/>
    </row>
    <row r="25" spans="1:14" ht="20.100000000000001" customHeight="1">
      <c r="J25" s="13"/>
    </row>
  </sheetData>
  <sheetProtection password="9601" sheet="1" objects="1" scenarios="1"/>
  <mergeCells count="13">
    <mergeCell ref="I17:I18"/>
    <mergeCell ref="A17:E18"/>
    <mergeCell ref="A2:G2"/>
    <mergeCell ref="C7:E7"/>
    <mergeCell ref="A4:G5"/>
    <mergeCell ref="G7:I7"/>
    <mergeCell ref="F17:G18"/>
    <mergeCell ref="H17:H18"/>
    <mergeCell ref="H10:I10"/>
    <mergeCell ref="B13:F13"/>
    <mergeCell ref="B14:F14"/>
    <mergeCell ref="B12:F12"/>
    <mergeCell ref="B10:F10"/>
  </mergeCells>
  <phoneticPr fontId="1"/>
  <dataValidations count="1">
    <dataValidation type="list" allowBlank="1" showInputMessage="1" showErrorMessage="1" sqref="C7:E7">
      <formula1>$K$11:$K$17</formula1>
    </dataValidation>
  </dataValidations>
  <pageMargins left="0.7" right="0.7" top="0.75" bottom="0.75" header="0.3" footer="0.3"/>
  <pageSetup paperSize="9" scale="9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zoomScale="90" zoomScaleNormal="90" zoomScaleSheetLayoutView="90" workbookViewId="0">
      <selection activeCell="S15" sqref="S15"/>
    </sheetView>
  </sheetViews>
  <sheetFormatPr defaultRowHeight="13.5"/>
  <cols>
    <col min="1" max="1" width="5.125" style="9" customWidth="1"/>
    <col min="2" max="2" width="11" style="9" customWidth="1"/>
    <col min="3" max="3" width="12.875" style="9" customWidth="1"/>
    <col min="4" max="4" width="12.125" style="9" customWidth="1"/>
    <col min="5" max="6" width="9" style="9"/>
    <col min="7" max="7" width="9.875" style="9" customWidth="1"/>
    <col min="8" max="11" width="9" style="9"/>
    <col min="12" max="17" width="9" style="9" hidden="1" customWidth="1"/>
    <col min="18" max="16384" width="9" style="9"/>
  </cols>
  <sheetData>
    <row r="1" spans="1:19" ht="20.100000000000001" customHeight="1">
      <c r="A1" s="7" t="s">
        <v>58</v>
      </c>
    </row>
    <row r="2" spans="1:19" ht="20.100000000000001" customHeight="1">
      <c r="A2" s="35" t="s">
        <v>51</v>
      </c>
      <c r="B2" s="36"/>
      <c r="C2" s="36"/>
      <c r="D2" s="36"/>
      <c r="E2" s="36"/>
      <c r="F2" s="36"/>
      <c r="G2" s="36"/>
    </row>
    <row r="3" spans="1:19" ht="20.100000000000001" customHeight="1" thickBot="1">
      <c r="B3" s="36"/>
      <c r="C3" s="36"/>
      <c r="D3" s="36"/>
      <c r="E3" s="36"/>
      <c r="F3" s="36"/>
      <c r="G3" s="36"/>
      <c r="H3" s="36"/>
    </row>
    <row r="4" spans="1:19" ht="20.100000000000001" customHeight="1" thickTop="1">
      <c r="A4" s="102" t="s">
        <v>94</v>
      </c>
      <c r="B4" s="103"/>
      <c r="C4" s="103"/>
      <c r="D4" s="103"/>
      <c r="E4" s="103"/>
      <c r="F4" s="103"/>
      <c r="G4" s="104"/>
      <c r="I4" s="11"/>
      <c r="J4" s="11"/>
      <c r="K4" s="11"/>
    </row>
    <row r="5" spans="1:19" ht="20.100000000000001" customHeight="1" thickBot="1">
      <c r="A5" s="105"/>
      <c r="B5" s="106"/>
      <c r="C5" s="106"/>
      <c r="D5" s="106"/>
      <c r="E5" s="106"/>
      <c r="F5" s="106"/>
      <c r="G5" s="107"/>
      <c r="I5" s="11"/>
      <c r="J5" s="11"/>
      <c r="K5" s="11"/>
    </row>
    <row r="6" spans="1:19" ht="20.100000000000001" customHeight="1" thickTop="1"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1:19" ht="20.100000000000001" customHeight="1">
      <c r="B7" s="37"/>
      <c r="C7" s="38"/>
      <c r="D7" s="38"/>
      <c r="E7" s="38"/>
      <c r="F7" s="38"/>
      <c r="G7" s="38"/>
      <c r="H7" s="37"/>
      <c r="I7" s="13"/>
      <c r="J7" s="13"/>
      <c r="K7" s="13"/>
      <c r="M7" s="116"/>
      <c r="N7" s="116"/>
      <c r="O7" s="116"/>
      <c r="P7" s="13"/>
      <c r="Q7" s="13"/>
      <c r="R7" s="13"/>
      <c r="S7" s="13"/>
    </row>
    <row r="8" spans="1:19" ht="20.100000000000001" customHeight="1">
      <c r="A8" s="39"/>
      <c r="B8" s="40"/>
      <c r="C8" s="40"/>
      <c r="D8" s="22"/>
      <c r="E8" s="22"/>
      <c r="F8" s="22"/>
      <c r="G8" s="41"/>
      <c r="H8" s="13"/>
      <c r="L8" s="122"/>
      <c r="M8" s="123"/>
      <c r="N8" s="124"/>
      <c r="O8" s="125"/>
      <c r="P8" s="126"/>
      <c r="Q8" s="127"/>
      <c r="R8" s="13"/>
    </row>
    <row r="9" spans="1:19" ht="20.100000000000001" customHeight="1">
      <c r="A9" s="42" t="s">
        <v>54</v>
      </c>
      <c r="B9" s="120" t="s">
        <v>53</v>
      </c>
      <c r="C9" s="121"/>
      <c r="D9" s="121"/>
      <c r="E9" s="121"/>
      <c r="F9" s="121"/>
      <c r="G9" s="19">
        <f>$O$9</f>
        <v>200000</v>
      </c>
      <c r="H9" s="43"/>
      <c r="I9" s="18"/>
      <c r="J9" s="13"/>
      <c r="K9" s="13"/>
      <c r="L9" s="128" t="s">
        <v>38</v>
      </c>
      <c r="M9" s="128"/>
      <c r="N9" s="129"/>
      <c r="O9" s="130">
        <v>200000</v>
      </c>
      <c r="P9" s="130"/>
      <c r="Q9" s="130"/>
      <c r="R9" s="13"/>
    </row>
    <row r="10" spans="1:19" ht="20.100000000000001" customHeight="1" thickBot="1">
      <c r="A10" s="20"/>
      <c r="B10" s="22"/>
      <c r="C10" s="22"/>
      <c r="D10" s="22"/>
      <c r="E10" s="22"/>
      <c r="F10" s="22"/>
      <c r="G10" s="44"/>
      <c r="H10" s="22"/>
      <c r="I10" s="22"/>
      <c r="J10" s="13"/>
      <c r="K10" s="13"/>
      <c r="L10" s="131" t="s">
        <v>39</v>
      </c>
      <c r="M10" s="132"/>
      <c r="N10" s="133"/>
      <c r="O10" s="134">
        <f>$G$9</f>
        <v>200000</v>
      </c>
      <c r="P10" s="135"/>
      <c r="Q10" s="136"/>
      <c r="R10" s="13"/>
    </row>
    <row r="11" spans="1:19" ht="20.100000000000001" customHeight="1" thickBot="1">
      <c r="A11" s="27" t="s">
        <v>28</v>
      </c>
      <c r="B11" s="119" t="s">
        <v>123</v>
      </c>
      <c r="C11" s="143"/>
      <c r="D11" s="143"/>
      <c r="E11" s="143"/>
      <c r="F11" s="143"/>
      <c r="G11" s="4"/>
      <c r="H11" s="139" t="s">
        <v>42</v>
      </c>
      <c r="I11" s="140"/>
      <c r="J11" s="13"/>
      <c r="K11" s="13"/>
      <c r="L11" s="117" t="s">
        <v>55</v>
      </c>
      <c r="M11" s="117"/>
      <c r="N11" s="117"/>
      <c r="O11" s="134">
        <f>$G$9+$O$10</f>
        <v>400000</v>
      </c>
      <c r="P11" s="137"/>
      <c r="Q11" s="138"/>
    </row>
    <row r="12" spans="1:19" ht="20.100000000000001" customHeight="1">
      <c r="A12" s="25" t="s">
        <v>33</v>
      </c>
      <c r="B12" s="117" t="s">
        <v>124</v>
      </c>
      <c r="C12" s="117"/>
      <c r="D12" s="117"/>
      <c r="E12" s="117"/>
      <c r="F12" s="117"/>
      <c r="G12" s="45" t="str">
        <f>IF(ISNUMBER($G$11),$O$11-$G$11,"")</f>
        <v/>
      </c>
      <c r="H12" s="46"/>
      <c r="I12" s="30"/>
      <c r="J12" s="13"/>
      <c r="K12" s="13"/>
      <c r="O12" s="13"/>
      <c r="P12" s="13"/>
    </row>
    <row r="13" spans="1:19" ht="20.100000000000001" customHeight="1">
      <c r="A13" s="25" t="s">
        <v>7</v>
      </c>
      <c r="B13" s="117" t="s">
        <v>40</v>
      </c>
      <c r="C13" s="117"/>
      <c r="D13" s="117"/>
      <c r="E13" s="117"/>
      <c r="F13" s="117"/>
      <c r="G13" s="47" t="str">
        <f>IF($G$12&lt;=0,0,$G$12)</f>
        <v/>
      </c>
      <c r="H13" s="46"/>
      <c r="I13" s="30"/>
      <c r="J13" s="13"/>
      <c r="K13" s="13"/>
      <c r="O13" s="13"/>
      <c r="P13" s="13"/>
    </row>
    <row r="14" spans="1:19" ht="20.100000000000001" customHeight="1">
      <c r="A14" s="87" t="s">
        <v>112</v>
      </c>
      <c r="B14" s="22"/>
      <c r="C14" s="22"/>
      <c r="D14" s="22"/>
      <c r="E14" s="22"/>
      <c r="F14" s="22"/>
      <c r="G14" s="32" t="str">
        <f>IF($G$11="","",ROUNDDOWN($G$13,-3))</f>
        <v/>
      </c>
      <c r="H14" s="46"/>
      <c r="I14" s="30"/>
      <c r="J14" s="48"/>
      <c r="K14" s="48"/>
    </row>
    <row r="15" spans="1:19" ht="20.100000000000001" customHeight="1">
      <c r="A15" s="12"/>
      <c r="B15" s="13"/>
      <c r="H15" s="46"/>
      <c r="I15" s="30"/>
      <c r="J15" s="30"/>
      <c r="K15" s="30"/>
    </row>
    <row r="16" spans="1:19" ht="20.100000000000001" customHeight="1">
      <c r="A16" s="20"/>
      <c r="B16" s="18"/>
      <c r="C16" s="18"/>
      <c r="D16" s="18"/>
      <c r="E16" s="18"/>
      <c r="F16" s="18"/>
      <c r="G16" s="18"/>
      <c r="H16" s="46"/>
      <c r="I16" s="30"/>
      <c r="J16" s="30"/>
      <c r="K16" s="30"/>
    </row>
    <row r="17" spans="1:11" ht="20.100000000000001" customHeight="1" thickBot="1">
      <c r="A17" s="12"/>
      <c r="B17" s="13"/>
      <c r="H17" s="46"/>
      <c r="I17" s="30"/>
      <c r="J17" s="30"/>
      <c r="K17" s="30"/>
    </row>
    <row r="18" spans="1:11" ht="20.100000000000001" customHeight="1">
      <c r="A18" s="94" t="s">
        <v>95</v>
      </c>
      <c r="B18" s="95"/>
      <c r="C18" s="95"/>
      <c r="D18" s="95"/>
      <c r="E18" s="141"/>
      <c r="F18" s="109">
        <f>IF(ISNUMBER($G$11),MIN($G$9,$G$14),$G$9)</f>
        <v>200000</v>
      </c>
      <c r="G18" s="110"/>
      <c r="H18" s="113" t="s">
        <v>10</v>
      </c>
      <c r="J18" s="30"/>
      <c r="K18" s="30"/>
    </row>
    <row r="19" spans="1:11" ht="42.75" customHeight="1" thickBot="1">
      <c r="A19" s="96"/>
      <c r="B19" s="97"/>
      <c r="C19" s="97"/>
      <c r="D19" s="97"/>
      <c r="E19" s="142"/>
      <c r="F19" s="111"/>
      <c r="G19" s="112"/>
      <c r="H19" s="114"/>
      <c r="J19" s="30"/>
      <c r="K19" s="30"/>
    </row>
    <row r="20" spans="1:11" ht="20.100000000000001" customHeight="1">
      <c r="J20" s="30"/>
      <c r="K20" s="30"/>
    </row>
    <row r="21" spans="1:11" ht="20.100000000000001" customHeight="1">
      <c r="D21" s="13"/>
      <c r="F21" s="13"/>
      <c r="H21" s="13"/>
      <c r="J21" s="30"/>
      <c r="K21" s="30"/>
    </row>
    <row r="22" spans="1:11" ht="20.100000000000001" customHeight="1">
      <c r="J22" s="30"/>
      <c r="K22" s="30"/>
    </row>
    <row r="23" spans="1:11" ht="20.100000000000001" customHeight="1">
      <c r="E23" s="38"/>
      <c r="F23" s="13"/>
      <c r="J23" s="30"/>
      <c r="K23" s="30"/>
    </row>
    <row r="24" spans="1:11" ht="20.100000000000001" customHeight="1">
      <c r="F24" s="13"/>
      <c r="G24" s="13"/>
      <c r="H24" s="13"/>
      <c r="I24" s="13"/>
    </row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>
      <c r="J30" s="13"/>
      <c r="K30" s="13"/>
    </row>
  </sheetData>
  <sheetProtection password="9601" sheet="1" objects="1" scenarios="1"/>
  <mergeCells count="18">
    <mergeCell ref="B13:F13"/>
    <mergeCell ref="A18:E19"/>
    <mergeCell ref="F18:G19"/>
    <mergeCell ref="B9:F9"/>
    <mergeCell ref="B11:F11"/>
    <mergeCell ref="B12:F12"/>
    <mergeCell ref="L10:N10"/>
    <mergeCell ref="O10:Q10"/>
    <mergeCell ref="L11:N11"/>
    <mergeCell ref="O11:Q11"/>
    <mergeCell ref="H18:H19"/>
    <mergeCell ref="H11:I11"/>
    <mergeCell ref="A4:G5"/>
    <mergeCell ref="M7:O7"/>
    <mergeCell ref="L8:N8"/>
    <mergeCell ref="O8:Q8"/>
    <mergeCell ref="L9:N9"/>
    <mergeCell ref="O9:Q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view="pageBreakPreview" topLeftCell="A4" zoomScale="90" zoomScaleNormal="90" zoomScaleSheetLayoutView="90" workbookViewId="0">
      <selection activeCell="C7" sqref="C7:G7"/>
    </sheetView>
  </sheetViews>
  <sheetFormatPr defaultRowHeight="13.5"/>
  <cols>
    <col min="1" max="1" width="5.125" style="9" customWidth="1"/>
    <col min="2" max="2" width="12.25" style="9" customWidth="1"/>
    <col min="3" max="3" width="11.25" style="9" customWidth="1"/>
    <col min="4" max="4" width="12.125" style="9" customWidth="1"/>
    <col min="5" max="6" width="9" style="9"/>
    <col min="7" max="7" width="9.875" style="9" bestFit="1" customWidth="1"/>
    <col min="8" max="11" width="9" style="9"/>
    <col min="12" max="12" width="0" style="9" hidden="1" customWidth="1"/>
    <col min="13" max="13" width="13.5" style="9" hidden="1" customWidth="1"/>
    <col min="14" max="14" width="19.75" style="9" hidden="1" customWidth="1"/>
    <col min="15" max="18" width="0" style="9" hidden="1" customWidth="1"/>
    <col min="19" max="16384" width="9" style="9"/>
  </cols>
  <sheetData>
    <row r="1" spans="1:19" ht="20.100000000000001" customHeight="1">
      <c r="A1" s="7" t="s">
        <v>58</v>
      </c>
    </row>
    <row r="2" spans="1:19" ht="20.100000000000001" customHeight="1">
      <c r="A2" s="35" t="s">
        <v>52</v>
      </c>
      <c r="B2" s="36"/>
      <c r="C2" s="36"/>
      <c r="D2" s="36"/>
      <c r="E2" s="36"/>
      <c r="F2" s="36"/>
      <c r="G2" s="36"/>
      <c r="L2" s="76"/>
    </row>
    <row r="3" spans="1:19" ht="20.100000000000001" customHeight="1" thickBot="1">
      <c r="B3" s="36"/>
      <c r="C3" s="36"/>
      <c r="D3" s="36"/>
      <c r="E3" s="36"/>
      <c r="F3" s="36"/>
      <c r="G3" s="36"/>
      <c r="H3" s="36"/>
      <c r="L3" s="76"/>
    </row>
    <row r="4" spans="1:19" ht="20.100000000000001" customHeight="1" thickTop="1">
      <c r="A4" s="102" t="s">
        <v>110</v>
      </c>
      <c r="B4" s="103"/>
      <c r="C4" s="103"/>
      <c r="D4" s="103"/>
      <c r="E4" s="103"/>
      <c r="F4" s="103"/>
      <c r="G4" s="104"/>
      <c r="I4" s="11"/>
      <c r="J4" s="11"/>
      <c r="K4" s="11"/>
      <c r="L4" s="76"/>
    </row>
    <row r="5" spans="1:19" ht="20.100000000000001" customHeight="1" thickBot="1">
      <c r="A5" s="105"/>
      <c r="B5" s="106"/>
      <c r="C5" s="106"/>
      <c r="D5" s="106"/>
      <c r="E5" s="106"/>
      <c r="F5" s="106"/>
      <c r="G5" s="107"/>
      <c r="I5" s="11"/>
      <c r="J5" s="11"/>
      <c r="K5" s="11"/>
      <c r="L5" s="76"/>
    </row>
    <row r="6" spans="1:19" ht="20.100000000000001" customHeight="1" thickTop="1" thickBot="1">
      <c r="B6" s="13"/>
      <c r="C6" s="14"/>
      <c r="D6" s="13"/>
      <c r="E6" s="13"/>
      <c r="F6" s="13"/>
      <c r="G6" s="13"/>
      <c r="H6" s="13"/>
      <c r="I6" s="13"/>
      <c r="J6" s="13"/>
      <c r="K6" s="13"/>
      <c r="L6" s="145" t="s">
        <v>97</v>
      </c>
      <c r="M6" s="146"/>
      <c r="N6" s="120"/>
      <c r="O6" s="121" t="s">
        <v>105</v>
      </c>
      <c r="P6" s="121"/>
      <c r="Q6" s="121"/>
      <c r="R6" s="121"/>
    </row>
    <row r="7" spans="1:19" ht="20.100000000000001" customHeight="1" thickBot="1">
      <c r="B7" s="78" t="s">
        <v>72</v>
      </c>
      <c r="C7" s="99" t="s">
        <v>57</v>
      </c>
      <c r="D7" s="100"/>
      <c r="E7" s="100"/>
      <c r="F7" s="100"/>
      <c r="G7" s="101"/>
      <c r="H7" s="13"/>
      <c r="I7" s="13"/>
      <c r="J7" s="13"/>
      <c r="K7" s="13"/>
      <c r="L7" s="147" t="s">
        <v>108</v>
      </c>
      <c r="M7" s="148"/>
      <c r="N7" s="149"/>
      <c r="O7" s="121" t="s">
        <v>99</v>
      </c>
      <c r="P7" s="121"/>
      <c r="Q7" s="121"/>
      <c r="R7" s="121"/>
    </row>
    <row r="8" spans="1:19" ht="20.100000000000001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50" t="s">
        <v>107</v>
      </c>
      <c r="M8" s="148"/>
      <c r="N8" s="149"/>
      <c r="O8" s="121" t="s">
        <v>98</v>
      </c>
      <c r="P8" s="121"/>
      <c r="Q8" s="121"/>
      <c r="R8" s="121"/>
    </row>
    <row r="9" spans="1:19" ht="20.100000000000001" customHeight="1" thickBot="1">
      <c r="B9" s="49"/>
      <c r="C9" s="154"/>
      <c r="D9" s="154"/>
      <c r="E9" s="154"/>
      <c r="F9" s="154"/>
      <c r="G9" s="154"/>
      <c r="H9" s="37"/>
      <c r="I9" s="13"/>
      <c r="J9" s="13"/>
      <c r="K9" s="13"/>
      <c r="L9" s="144" t="s">
        <v>109</v>
      </c>
      <c r="M9" s="144"/>
      <c r="N9" s="144"/>
      <c r="O9" s="121" t="s">
        <v>98</v>
      </c>
      <c r="P9" s="121"/>
      <c r="Q9" s="121"/>
      <c r="R9" s="121"/>
      <c r="S9" s="13"/>
    </row>
    <row r="10" spans="1:19" ht="20.100000000000001" customHeight="1" thickBot="1">
      <c r="A10" s="50" t="s">
        <v>34</v>
      </c>
      <c r="B10" s="143" t="s">
        <v>50</v>
      </c>
      <c r="C10" s="143"/>
      <c r="D10" s="143"/>
      <c r="E10" s="143"/>
      <c r="F10" s="156"/>
      <c r="G10" s="5"/>
      <c r="H10" s="51"/>
      <c r="L10" s="122"/>
      <c r="M10" s="123"/>
      <c r="N10" s="124"/>
      <c r="O10" s="125"/>
      <c r="P10" s="126"/>
      <c r="Q10" s="127"/>
      <c r="R10" s="13"/>
    </row>
    <row r="11" spans="1:19" ht="20.100000000000001" customHeight="1">
      <c r="A11" s="52" t="s">
        <v>35</v>
      </c>
      <c r="B11" s="157" t="str">
        <f>IF($C$7=$L$6,$O$6,IF($C$7=$L$7,$O$7,IF($C$7=$L$8,$O$8,IF($C$7=$L$9,$O$9,""))))</f>
        <v>補助金の額</v>
      </c>
      <c r="C11" s="158"/>
      <c r="D11" s="158"/>
      <c r="E11" s="158"/>
      <c r="F11" s="159"/>
      <c r="G11" s="53" t="str">
        <f>IF($C$7=$L$7,($G$10-200)*2000,IF(OR($C$7=$L$8,$C$7=$L$9),$G$10*1000,""))</f>
        <v/>
      </c>
      <c r="J11" s="13"/>
      <c r="K11" s="13"/>
      <c r="L11" s="128" t="s">
        <v>38</v>
      </c>
      <c r="M11" s="128"/>
      <c r="N11" s="129"/>
      <c r="O11" s="130">
        <v>400000</v>
      </c>
      <c r="P11" s="130"/>
      <c r="Q11" s="130"/>
      <c r="R11" s="13"/>
    </row>
    <row r="12" spans="1:19" ht="20.100000000000001" customHeight="1">
      <c r="A12" s="54"/>
      <c r="B12" s="55"/>
      <c r="C12" s="55"/>
      <c r="D12" s="55"/>
      <c r="E12" s="55"/>
      <c r="F12" s="56"/>
      <c r="G12" s="32" t="str">
        <f>IFERROR(ROUNDDOWN($G$11,-3),"")</f>
        <v/>
      </c>
      <c r="J12" s="13"/>
      <c r="K12" s="13"/>
      <c r="L12" s="131" t="s">
        <v>39</v>
      </c>
      <c r="M12" s="132"/>
      <c r="N12" s="133"/>
      <c r="O12" s="134">
        <f>ROUNDDOWN(IF($G$17="３ナンバー",($G$10-200)*2000,$G$10*1000),-3)</f>
        <v>0</v>
      </c>
      <c r="P12" s="135"/>
      <c r="Q12" s="136"/>
      <c r="R12" s="13"/>
    </row>
    <row r="13" spans="1:19" ht="20.100000000000001" customHeight="1">
      <c r="A13" s="39"/>
      <c r="B13" s="40"/>
      <c r="C13" s="40"/>
      <c r="D13" s="22"/>
      <c r="E13" s="22"/>
      <c r="F13" s="22"/>
      <c r="G13" s="41"/>
      <c r="H13" s="13"/>
      <c r="J13" s="13"/>
      <c r="K13" s="13"/>
      <c r="L13" s="117" t="s">
        <v>43</v>
      </c>
      <c r="M13" s="117"/>
      <c r="N13" s="117"/>
      <c r="O13" s="134" t="str">
        <f>IF(ISNUMBER($G$14),$G$14+$O$12,"0")</f>
        <v>0</v>
      </c>
      <c r="P13" s="137"/>
      <c r="Q13" s="138"/>
    </row>
    <row r="14" spans="1:19" ht="20.100000000000001" customHeight="1">
      <c r="A14" s="42" t="s">
        <v>36</v>
      </c>
      <c r="B14" s="120" t="s">
        <v>49</v>
      </c>
      <c r="C14" s="121"/>
      <c r="D14" s="121"/>
      <c r="E14" s="121"/>
      <c r="F14" s="121"/>
      <c r="G14" s="19" t="str">
        <f>IF(ISNUMBER($G$12),MIN($G$12,$O$11),"")</f>
        <v/>
      </c>
      <c r="H14" s="115"/>
      <c r="I14" s="116"/>
      <c r="J14" s="13"/>
      <c r="K14" s="13"/>
      <c r="O14" s="13"/>
      <c r="P14" s="13"/>
    </row>
    <row r="15" spans="1:19" ht="20.100000000000001" customHeight="1" thickBot="1">
      <c r="A15" s="20"/>
      <c r="B15" s="22"/>
      <c r="C15" s="22"/>
      <c r="D15" s="22"/>
      <c r="E15" s="22"/>
      <c r="F15" s="22"/>
      <c r="G15" s="44"/>
      <c r="H15" s="22"/>
      <c r="I15" s="22"/>
      <c r="J15" s="13"/>
      <c r="K15" s="13"/>
      <c r="O15" s="13"/>
      <c r="P15" s="13"/>
    </row>
    <row r="16" spans="1:19" ht="20.100000000000001" customHeight="1" thickBot="1">
      <c r="A16" s="27" t="s">
        <v>37</v>
      </c>
      <c r="B16" s="119" t="s">
        <v>119</v>
      </c>
      <c r="C16" s="143"/>
      <c r="D16" s="143"/>
      <c r="E16" s="143"/>
      <c r="F16" s="143"/>
      <c r="G16" s="4"/>
      <c r="H16" s="139" t="s">
        <v>77</v>
      </c>
      <c r="I16" s="140"/>
      <c r="J16" s="48"/>
      <c r="K16" s="48"/>
      <c r="L16" s="77" t="s">
        <v>100</v>
      </c>
    </row>
    <row r="17" spans="1:12" ht="20.100000000000001" customHeight="1" thickBot="1">
      <c r="A17" s="27" t="s">
        <v>75</v>
      </c>
      <c r="B17" s="119" t="s">
        <v>120</v>
      </c>
      <c r="C17" s="143"/>
      <c r="D17" s="143"/>
      <c r="E17" s="143"/>
      <c r="F17" s="156"/>
      <c r="G17" s="6"/>
      <c r="H17" s="139"/>
      <c r="I17" s="140"/>
      <c r="J17" s="48"/>
      <c r="K17" s="48"/>
      <c r="L17" s="77" t="s">
        <v>101</v>
      </c>
    </row>
    <row r="18" spans="1:12" ht="20.100000000000001" customHeight="1">
      <c r="A18" s="25" t="s">
        <v>8</v>
      </c>
      <c r="B18" s="117" t="s">
        <v>111</v>
      </c>
      <c r="C18" s="117"/>
      <c r="D18" s="117"/>
      <c r="E18" s="117"/>
      <c r="F18" s="117"/>
      <c r="G18" s="45" t="str">
        <f>IF(ISNUMBER($G$16),$O$13-$G$16,"")</f>
        <v/>
      </c>
      <c r="H18" s="46"/>
      <c r="I18" s="153"/>
      <c r="J18" s="153"/>
      <c r="K18" s="30"/>
      <c r="L18" s="77" t="s">
        <v>102</v>
      </c>
    </row>
    <row r="19" spans="1:12" ht="20.100000000000001" customHeight="1">
      <c r="A19" s="25" t="s">
        <v>76</v>
      </c>
      <c r="B19" s="117" t="s">
        <v>40</v>
      </c>
      <c r="C19" s="117"/>
      <c r="D19" s="117"/>
      <c r="E19" s="117"/>
      <c r="F19" s="117"/>
      <c r="G19" s="47" t="str">
        <f>IF($G$18&lt;=0,0,$G$18)</f>
        <v/>
      </c>
      <c r="H19" s="46"/>
      <c r="I19" s="30"/>
      <c r="J19" s="30"/>
      <c r="K19" s="30"/>
      <c r="L19" s="77" t="s">
        <v>103</v>
      </c>
    </row>
    <row r="20" spans="1:12" ht="20.100000000000001" customHeight="1">
      <c r="A20" s="87" t="s">
        <v>112</v>
      </c>
      <c r="B20" s="22"/>
      <c r="C20" s="22"/>
      <c r="D20" s="22"/>
      <c r="E20" s="22"/>
      <c r="F20" s="22"/>
      <c r="G20" s="32" t="str">
        <f>IF($G$16="","",ROUNDDOWN($G$19,-3))</f>
        <v/>
      </c>
      <c r="H20" s="46"/>
      <c r="I20" s="30"/>
      <c r="J20" s="30"/>
      <c r="K20" s="30"/>
      <c r="L20" s="77" t="s">
        <v>104</v>
      </c>
    </row>
    <row r="21" spans="1:12" ht="20.100000000000001" customHeight="1">
      <c r="A21" s="12"/>
      <c r="B21" s="13"/>
      <c r="H21" s="46"/>
      <c r="I21" s="30"/>
      <c r="J21" s="30"/>
      <c r="K21" s="30"/>
    </row>
    <row r="22" spans="1:12" ht="20.100000000000001" customHeight="1">
      <c r="A22" s="20"/>
      <c r="B22" s="18"/>
      <c r="C22" s="18"/>
      <c r="D22" s="18"/>
      <c r="E22" s="18"/>
      <c r="F22" s="18"/>
      <c r="G22" s="18"/>
      <c r="H22" s="46"/>
      <c r="I22" s="30"/>
      <c r="J22" s="30"/>
      <c r="K22" s="30"/>
    </row>
    <row r="23" spans="1:12" ht="20.100000000000001" customHeight="1" thickBot="1">
      <c r="A23" s="12"/>
      <c r="B23" s="13"/>
      <c r="H23" s="46"/>
      <c r="I23" s="30"/>
      <c r="J23" s="30"/>
      <c r="K23" s="30"/>
    </row>
    <row r="24" spans="1:12" ht="21" customHeight="1">
      <c r="A24" s="155" t="s">
        <v>106</v>
      </c>
      <c r="B24" s="95"/>
      <c r="C24" s="95"/>
      <c r="D24" s="95"/>
      <c r="E24" s="141"/>
      <c r="F24" s="160" t="str">
        <f>IF(ISNUMBER($G$16),MIN($G$14,$G$20),$G$14)</f>
        <v/>
      </c>
      <c r="G24" s="161"/>
      <c r="H24" s="151" t="s">
        <v>10</v>
      </c>
    </row>
    <row r="25" spans="1:12" ht="27" customHeight="1" thickBot="1">
      <c r="A25" s="96"/>
      <c r="B25" s="97"/>
      <c r="C25" s="97"/>
      <c r="D25" s="97"/>
      <c r="E25" s="142"/>
      <c r="F25" s="162"/>
      <c r="G25" s="163"/>
      <c r="H25" s="152"/>
    </row>
    <row r="26" spans="1:12" ht="20.100000000000001" customHeight="1"/>
    <row r="27" spans="1:12" ht="20.100000000000001" customHeight="1">
      <c r="D27" s="13"/>
      <c r="F27" s="13"/>
      <c r="H27" s="13"/>
    </row>
    <row r="28" spans="1:12" ht="20.100000000000001" customHeight="1"/>
    <row r="29" spans="1:12" ht="20.100000000000001" customHeight="1">
      <c r="E29" s="38"/>
      <c r="F29" s="13"/>
    </row>
    <row r="30" spans="1:12">
      <c r="F30" s="13"/>
      <c r="G30" s="13"/>
      <c r="H30" s="13"/>
      <c r="I30" s="13"/>
      <c r="J30" s="13"/>
      <c r="K30" s="13"/>
    </row>
  </sheetData>
  <sheetProtection password="9601" sheet="1" objects="1" scenarios="1"/>
  <mergeCells count="32">
    <mergeCell ref="O12:Q12"/>
    <mergeCell ref="O13:Q13"/>
    <mergeCell ref="A24:E25"/>
    <mergeCell ref="B10:F10"/>
    <mergeCell ref="L10:N10"/>
    <mergeCell ref="O10:Q10"/>
    <mergeCell ref="B11:F11"/>
    <mergeCell ref="L11:N11"/>
    <mergeCell ref="O11:Q11"/>
    <mergeCell ref="L12:N12"/>
    <mergeCell ref="L13:N13"/>
    <mergeCell ref="B18:F18"/>
    <mergeCell ref="B19:F19"/>
    <mergeCell ref="F24:G25"/>
    <mergeCell ref="B17:F17"/>
    <mergeCell ref="A4:G5"/>
    <mergeCell ref="B16:F16"/>
    <mergeCell ref="H24:H25"/>
    <mergeCell ref="I18:J18"/>
    <mergeCell ref="C9:G9"/>
    <mergeCell ref="B14:F14"/>
    <mergeCell ref="H14:I14"/>
    <mergeCell ref="H16:I17"/>
    <mergeCell ref="O9:R9"/>
    <mergeCell ref="C7:G7"/>
    <mergeCell ref="L9:N9"/>
    <mergeCell ref="L6:N6"/>
    <mergeCell ref="L7:N7"/>
    <mergeCell ref="L8:N8"/>
    <mergeCell ref="O7:R7"/>
    <mergeCell ref="O6:R6"/>
    <mergeCell ref="O8:R8"/>
  </mergeCells>
  <phoneticPr fontId="1"/>
  <dataValidations count="2">
    <dataValidation type="list" allowBlank="1" showInputMessage="1" showErrorMessage="1" sqref="G17">
      <formula1>$L$16:$L$20</formula1>
    </dataValidation>
    <dataValidation type="list" allowBlank="1" showInputMessage="1" showErrorMessage="1" sqref="C7:G7">
      <formula1>$L$6:$L$9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10" zoomScale="90" zoomScaleNormal="90" zoomScaleSheetLayoutView="90" workbookViewId="0">
      <selection activeCell="G10" sqref="G10"/>
    </sheetView>
  </sheetViews>
  <sheetFormatPr defaultRowHeight="13.5"/>
  <cols>
    <col min="1" max="6" width="9" style="9"/>
    <col min="7" max="7" width="9.875" style="9" bestFit="1" customWidth="1"/>
    <col min="8" max="16384" width="9" style="9"/>
  </cols>
  <sheetData>
    <row r="1" spans="1:9" ht="20.100000000000001" customHeight="1">
      <c r="A1" s="7" t="s">
        <v>58</v>
      </c>
      <c r="B1" s="8"/>
      <c r="C1" s="8"/>
      <c r="D1" s="8"/>
      <c r="E1" s="8"/>
      <c r="F1" s="8"/>
      <c r="G1" s="8"/>
    </row>
    <row r="2" spans="1:9" ht="20.100000000000001" customHeight="1">
      <c r="A2" s="98" t="s">
        <v>125</v>
      </c>
      <c r="B2" s="98"/>
      <c r="C2" s="98"/>
      <c r="D2" s="98"/>
      <c r="E2" s="98"/>
      <c r="F2" s="98"/>
      <c r="G2" s="98"/>
    </row>
    <row r="3" spans="1:9" ht="20.100000000000001" customHeight="1" thickBot="1">
      <c r="A3" s="10"/>
    </row>
    <row r="4" spans="1:9" ht="20.100000000000001" customHeight="1" thickTop="1">
      <c r="A4" s="102" t="s">
        <v>83</v>
      </c>
      <c r="B4" s="103"/>
      <c r="C4" s="103"/>
      <c r="D4" s="103"/>
      <c r="E4" s="103"/>
      <c r="F4" s="103"/>
      <c r="G4" s="104"/>
      <c r="H4" s="11"/>
      <c r="I4" s="11"/>
    </row>
    <row r="5" spans="1:9" ht="20.100000000000001" customHeight="1" thickBot="1">
      <c r="A5" s="105"/>
      <c r="B5" s="106"/>
      <c r="C5" s="106"/>
      <c r="D5" s="106"/>
      <c r="E5" s="106"/>
      <c r="F5" s="106"/>
      <c r="G5" s="107"/>
      <c r="H5" s="11"/>
      <c r="I5" s="11"/>
    </row>
    <row r="6" spans="1:9" ht="20.100000000000001" customHeight="1" thickTop="1" thickBot="1">
      <c r="A6" s="13"/>
      <c r="B6" s="14"/>
      <c r="C6" s="13"/>
      <c r="D6" s="13"/>
      <c r="E6" s="13"/>
      <c r="F6" s="13"/>
      <c r="G6" s="13"/>
      <c r="H6" s="13"/>
      <c r="I6" s="13"/>
    </row>
    <row r="7" spans="1:9" ht="20.100000000000001" customHeight="1" thickBot="1">
      <c r="A7" s="164" t="s">
        <v>15</v>
      </c>
      <c r="B7" s="165"/>
      <c r="C7" s="99" t="s">
        <v>126</v>
      </c>
      <c r="D7" s="100"/>
      <c r="E7" s="100"/>
      <c r="F7" s="57" t="s">
        <v>16</v>
      </c>
    </row>
    <row r="8" spans="1:9" ht="20.100000000000001" customHeight="1">
      <c r="B8" s="13"/>
      <c r="C8" s="13"/>
      <c r="D8" s="13"/>
      <c r="E8" s="13"/>
      <c r="H8" s="13"/>
      <c r="I8" s="13"/>
    </row>
    <row r="9" spans="1:9" ht="20.100000000000001" customHeight="1" thickBot="1">
      <c r="F9" s="12"/>
      <c r="G9" s="12" t="s">
        <v>11</v>
      </c>
      <c r="H9" s="13"/>
      <c r="I9" s="13"/>
    </row>
    <row r="10" spans="1:9" ht="20.100000000000001" customHeight="1" thickBot="1">
      <c r="A10" s="27" t="s">
        <v>2</v>
      </c>
      <c r="B10" s="118" t="s">
        <v>1</v>
      </c>
      <c r="C10" s="118"/>
      <c r="D10" s="118"/>
      <c r="E10" s="118"/>
      <c r="F10" s="119"/>
      <c r="G10" s="1"/>
      <c r="H10" s="13"/>
      <c r="I10" s="13"/>
    </row>
    <row r="11" spans="1:9" ht="20.100000000000001" customHeight="1" thickBot="1">
      <c r="A11" s="27" t="s">
        <v>31</v>
      </c>
      <c r="B11" s="118" t="s">
        <v>6</v>
      </c>
      <c r="C11" s="118"/>
      <c r="D11" s="118"/>
      <c r="E11" s="118"/>
      <c r="F11" s="119"/>
      <c r="G11" s="1">
        <v>0</v>
      </c>
    </row>
    <row r="12" spans="1:9" ht="20.100000000000001" customHeight="1">
      <c r="A12" s="25" t="s">
        <v>3</v>
      </c>
      <c r="B12" s="117" t="s">
        <v>0</v>
      </c>
      <c r="C12" s="117"/>
      <c r="D12" s="117"/>
      <c r="E12" s="117"/>
      <c r="F12" s="117"/>
      <c r="G12" s="29">
        <f>$G$10-$G$11</f>
        <v>0</v>
      </c>
    </row>
    <row r="13" spans="1:9" ht="20.100000000000001" customHeight="1">
      <c r="A13" s="58"/>
      <c r="B13" s="59"/>
      <c r="C13" s="59"/>
      <c r="D13" s="59"/>
      <c r="E13" s="59"/>
      <c r="F13" s="59"/>
      <c r="G13" s="60"/>
      <c r="H13" s="13"/>
    </row>
    <row r="14" spans="1:9" ht="20.100000000000001" customHeight="1">
      <c r="A14" s="25" t="s">
        <v>7</v>
      </c>
      <c r="B14" s="117" t="s">
        <v>17</v>
      </c>
      <c r="C14" s="117"/>
      <c r="D14" s="117"/>
      <c r="E14" s="117"/>
      <c r="F14" s="117"/>
      <c r="G14" s="26">
        <f>INT($G$12/3)</f>
        <v>0</v>
      </c>
      <c r="H14" s="115"/>
      <c r="I14" s="116"/>
    </row>
    <row r="15" spans="1:9" ht="20.100000000000001" customHeight="1">
      <c r="G15" s="32">
        <f>ROUNDDOWN($G$14,-3)</f>
        <v>0</v>
      </c>
      <c r="H15" s="153"/>
      <c r="I15" s="153"/>
    </row>
    <row r="16" spans="1:9" ht="20.100000000000001" customHeight="1">
      <c r="G16" s="61"/>
      <c r="H16" s="30"/>
      <c r="I16" s="30"/>
    </row>
    <row r="17" spans="1:9" ht="20.100000000000001" customHeight="1">
      <c r="A17" s="42" t="s">
        <v>44</v>
      </c>
      <c r="B17" s="145" t="s">
        <v>48</v>
      </c>
      <c r="C17" s="146"/>
      <c r="D17" s="146"/>
      <c r="E17" s="146"/>
      <c r="F17" s="120"/>
      <c r="G17" s="62">
        <f>IF($C$7=$B$34,MIN($G$15,$F$34),IF($C$7=$B$35,MIN($G$15,$F$35),IF($C$7=$B$36,MIN($G$15,$F$36),IF($C$7=$B$37,MIN($G$15,$F$37),""))))</f>
        <v>0</v>
      </c>
      <c r="H17" s="30"/>
      <c r="I17" s="30"/>
    </row>
    <row r="18" spans="1:9" ht="20.100000000000001" customHeight="1" thickBot="1">
      <c r="G18" s="63"/>
    </row>
    <row r="19" spans="1:9" ht="20.100000000000001" customHeight="1" thickBot="1">
      <c r="A19" s="27" t="s">
        <v>8</v>
      </c>
      <c r="B19" s="118" t="s">
        <v>84</v>
      </c>
      <c r="C19" s="118"/>
      <c r="D19" s="118"/>
      <c r="E19" s="118"/>
      <c r="F19" s="119"/>
      <c r="G19" s="2"/>
      <c r="H19" s="28"/>
    </row>
    <row r="20" spans="1:9" ht="20.100000000000001" customHeight="1" thickBot="1">
      <c r="A20" s="27" t="s">
        <v>9</v>
      </c>
      <c r="B20" s="118" t="s">
        <v>21</v>
      </c>
      <c r="C20" s="118"/>
      <c r="D20" s="118"/>
      <c r="E20" s="118"/>
      <c r="F20" s="119"/>
      <c r="G20" s="2"/>
    </row>
    <row r="21" spans="1:9" ht="20.100000000000001" customHeight="1" thickBot="1">
      <c r="A21" s="27" t="s">
        <v>29</v>
      </c>
      <c r="B21" s="119" t="s">
        <v>85</v>
      </c>
      <c r="C21" s="143"/>
      <c r="D21" s="143"/>
      <c r="E21" s="143"/>
      <c r="F21" s="156"/>
      <c r="G21" s="1"/>
    </row>
    <row r="22" spans="1:9" ht="20.100000000000001" customHeight="1">
      <c r="A22" s="25" t="s">
        <v>45</v>
      </c>
      <c r="B22" s="117" t="s">
        <v>22</v>
      </c>
      <c r="C22" s="117"/>
      <c r="D22" s="117"/>
      <c r="E22" s="117"/>
      <c r="F22" s="117"/>
      <c r="G22" s="29">
        <f>$G$19+$G$20+$G$21</f>
        <v>0</v>
      </c>
    </row>
    <row r="23" spans="1:9" ht="20.100000000000001" customHeight="1">
      <c r="A23" s="25" t="s">
        <v>46</v>
      </c>
      <c r="B23" s="117" t="s">
        <v>23</v>
      </c>
      <c r="C23" s="117"/>
      <c r="D23" s="117"/>
      <c r="E23" s="117"/>
      <c r="F23" s="117"/>
      <c r="G23" s="31">
        <f>$G$12-$G$22</f>
        <v>0</v>
      </c>
    </row>
    <row r="24" spans="1:9" ht="19.5" customHeight="1">
      <c r="G24" s="32">
        <f>ROUNDDOWN($G$23,-3)</f>
        <v>0</v>
      </c>
    </row>
    <row r="25" spans="1:9" ht="20.100000000000001" customHeight="1" thickBot="1">
      <c r="E25" s="13"/>
      <c r="G25" s="13"/>
    </row>
    <row r="26" spans="1:9" ht="20.100000000000001" customHeight="1">
      <c r="E26" s="94" t="s">
        <v>93</v>
      </c>
      <c r="F26" s="166"/>
      <c r="G26" s="109">
        <f>IF($G$24&gt;$G$17,$G$17,$G$24)</f>
        <v>0</v>
      </c>
      <c r="H26" s="110"/>
      <c r="I26" s="113" t="s">
        <v>10</v>
      </c>
    </row>
    <row r="27" spans="1:9" ht="20.100000000000001" customHeight="1" thickBot="1">
      <c r="D27" s="38"/>
      <c r="E27" s="167"/>
      <c r="F27" s="168"/>
      <c r="G27" s="111"/>
      <c r="H27" s="112"/>
      <c r="I27" s="114"/>
    </row>
    <row r="28" spans="1:9">
      <c r="E28" s="33"/>
      <c r="F28" s="33"/>
      <c r="G28" s="33"/>
      <c r="H28" s="33"/>
      <c r="I28" s="13"/>
    </row>
    <row r="32" spans="1:9">
      <c r="B32" s="9" t="s">
        <v>47</v>
      </c>
    </row>
    <row r="33" spans="2:8">
      <c r="B33" s="121" t="s">
        <v>14</v>
      </c>
      <c r="C33" s="121"/>
      <c r="D33" s="121"/>
      <c r="E33" s="121"/>
      <c r="F33" s="169" t="s">
        <v>38</v>
      </c>
      <c r="G33" s="169"/>
      <c r="H33" s="170"/>
    </row>
    <row r="34" spans="2:8">
      <c r="B34" s="121" t="s">
        <v>117</v>
      </c>
      <c r="C34" s="121"/>
      <c r="D34" s="121"/>
      <c r="E34" s="121"/>
      <c r="F34" s="136">
        <v>266000</v>
      </c>
      <c r="G34" s="171"/>
      <c r="H34" s="171"/>
    </row>
    <row r="35" spans="2:8">
      <c r="B35" s="121" t="s">
        <v>118</v>
      </c>
      <c r="C35" s="121"/>
      <c r="D35" s="121"/>
      <c r="E35" s="121"/>
      <c r="F35" s="136">
        <v>1000000</v>
      </c>
      <c r="G35" s="171"/>
      <c r="H35" s="171"/>
    </row>
    <row r="36" spans="2:8">
      <c r="B36" s="121" t="s">
        <v>12</v>
      </c>
      <c r="C36" s="121"/>
      <c r="D36" s="121"/>
      <c r="E36" s="121"/>
      <c r="F36" s="135">
        <v>256000</v>
      </c>
      <c r="G36" s="135"/>
      <c r="H36" s="136"/>
    </row>
    <row r="37" spans="2:8">
      <c r="B37" s="121" t="s">
        <v>13</v>
      </c>
      <c r="C37" s="121"/>
      <c r="D37" s="121"/>
      <c r="E37" s="121"/>
      <c r="F37" s="135">
        <v>893000</v>
      </c>
      <c r="G37" s="135"/>
      <c r="H37" s="136"/>
    </row>
  </sheetData>
  <sheetProtection password="9601" sheet="1" objects="1" scenarios="1"/>
  <mergeCells count="29">
    <mergeCell ref="A2:G2"/>
    <mergeCell ref="A4:G5"/>
    <mergeCell ref="C7:E7"/>
    <mergeCell ref="B10:F10"/>
    <mergeCell ref="B11:F11"/>
    <mergeCell ref="B36:E36"/>
    <mergeCell ref="B37:E37"/>
    <mergeCell ref="B33:E33"/>
    <mergeCell ref="B34:E34"/>
    <mergeCell ref="B35:E35"/>
    <mergeCell ref="F33:H33"/>
    <mergeCell ref="F35:H35"/>
    <mergeCell ref="F36:H36"/>
    <mergeCell ref="F37:H37"/>
    <mergeCell ref="F34:H34"/>
    <mergeCell ref="I26:I27"/>
    <mergeCell ref="A7:B7"/>
    <mergeCell ref="B12:F12"/>
    <mergeCell ref="B14:F14"/>
    <mergeCell ref="H14:I14"/>
    <mergeCell ref="H15:I15"/>
    <mergeCell ref="B19:F19"/>
    <mergeCell ref="B20:F20"/>
    <mergeCell ref="B21:F21"/>
    <mergeCell ref="B22:F22"/>
    <mergeCell ref="B23:F23"/>
    <mergeCell ref="B17:F17"/>
    <mergeCell ref="E26:F27"/>
    <mergeCell ref="G26:H27"/>
  </mergeCells>
  <phoneticPr fontId="1"/>
  <dataValidations count="1">
    <dataValidation type="list" allowBlank="1" showInputMessage="1" showErrorMessage="1" sqref="C7:E7">
      <formula1>"ドロップダウンリストから選択,天然ガストラック、４トン未満,天然ガストラック、４トン以上,優良ハイブリッドトラック、４トン未満,優良ハイブリッドトラック、４トン以上"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view="pageBreakPreview" zoomScale="90" zoomScaleNormal="90" zoomScaleSheetLayoutView="90" workbookViewId="0">
      <selection activeCell="R26" sqref="Q26:R26"/>
    </sheetView>
  </sheetViews>
  <sheetFormatPr defaultRowHeight="13.5"/>
  <cols>
    <col min="1" max="6" width="9" style="9"/>
    <col min="7" max="7" width="13.625" style="9" bestFit="1" customWidth="1"/>
    <col min="8" max="9" width="9" style="9"/>
    <col min="10" max="10" width="27" style="9" hidden="1" customWidth="1"/>
    <col min="11" max="12" width="13" style="9" hidden="1" customWidth="1"/>
    <col min="13" max="13" width="14.125" style="9" hidden="1" customWidth="1"/>
    <col min="14" max="16384" width="9" style="9"/>
  </cols>
  <sheetData>
    <row r="1" spans="1:12" ht="20.100000000000001" customHeight="1">
      <c r="A1" s="7" t="s">
        <v>58</v>
      </c>
      <c r="B1" s="8"/>
      <c r="C1" s="8"/>
      <c r="D1" s="8"/>
      <c r="E1" s="8"/>
      <c r="F1" s="8"/>
      <c r="G1" s="8"/>
      <c r="H1" s="8"/>
    </row>
    <row r="2" spans="1:12" ht="20.100000000000001" customHeight="1">
      <c r="A2" s="98" t="s">
        <v>65</v>
      </c>
      <c r="B2" s="98"/>
      <c r="C2" s="98"/>
      <c r="D2" s="98"/>
      <c r="E2" s="98"/>
      <c r="F2" s="98"/>
      <c r="G2" s="98"/>
      <c r="H2" s="98"/>
    </row>
    <row r="3" spans="1:12" ht="20.100000000000001" customHeight="1" thickBot="1">
      <c r="A3" s="10"/>
    </row>
    <row r="4" spans="1:12" ht="20.100000000000001" customHeight="1" thickTop="1">
      <c r="A4" s="186" t="s">
        <v>82</v>
      </c>
      <c r="B4" s="103"/>
      <c r="C4" s="103"/>
      <c r="D4" s="103"/>
      <c r="E4" s="103"/>
      <c r="F4" s="103"/>
      <c r="G4" s="104"/>
      <c r="H4" s="11"/>
      <c r="I4" s="11"/>
    </row>
    <row r="5" spans="1:12" ht="20.100000000000001" customHeight="1" thickBot="1">
      <c r="A5" s="105"/>
      <c r="B5" s="106"/>
      <c r="C5" s="106"/>
      <c r="D5" s="106"/>
      <c r="E5" s="106"/>
      <c r="F5" s="106"/>
      <c r="G5" s="107"/>
      <c r="H5" s="11"/>
      <c r="I5" s="11"/>
    </row>
    <row r="6" spans="1:12" ht="20.100000000000001" customHeight="1" thickTop="1" thickBot="1">
      <c r="A6" s="13"/>
      <c r="B6" s="14"/>
      <c r="C6" s="13"/>
      <c r="D6" s="13"/>
      <c r="E6" s="13"/>
      <c r="F6" s="13"/>
      <c r="G6" s="13"/>
      <c r="H6" s="13"/>
      <c r="I6" s="13"/>
    </row>
    <row r="7" spans="1:12" ht="20.100000000000001" customHeight="1" thickBot="1">
      <c r="A7" s="164" t="s">
        <v>74</v>
      </c>
      <c r="B7" s="187"/>
      <c r="C7" s="99" t="s">
        <v>57</v>
      </c>
      <c r="D7" s="100"/>
      <c r="E7" s="101"/>
      <c r="F7" s="18"/>
    </row>
    <row r="8" spans="1:12" ht="20.100000000000001" customHeight="1" thickBot="1">
      <c r="A8" s="164" t="s">
        <v>78</v>
      </c>
      <c r="B8" s="187"/>
      <c r="C8" s="99" t="s">
        <v>5</v>
      </c>
      <c r="D8" s="100"/>
      <c r="E8" s="101"/>
      <c r="F8" s="18"/>
    </row>
    <row r="9" spans="1:12" ht="20.100000000000001" customHeight="1" thickBot="1">
      <c r="F9" s="12"/>
      <c r="G9" s="12" t="s">
        <v>11</v>
      </c>
      <c r="H9" s="13"/>
      <c r="I9" s="13"/>
    </row>
    <row r="10" spans="1:12" ht="20.100000000000001" customHeight="1" thickBot="1">
      <c r="A10" s="27" t="s">
        <v>27</v>
      </c>
      <c r="B10" s="118" t="s">
        <v>20</v>
      </c>
      <c r="C10" s="118"/>
      <c r="D10" s="118"/>
      <c r="E10" s="118"/>
      <c r="F10" s="119"/>
      <c r="G10" s="3"/>
      <c r="H10" s="13"/>
      <c r="I10" s="13"/>
    </row>
    <row r="11" spans="1:12" ht="20.100000000000001" customHeight="1" thickBot="1">
      <c r="A11" s="27" t="s">
        <v>28</v>
      </c>
      <c r="B11" s="118" t="s">
        <v>24</v>
      </c>
      <c r="C11" s="118"/>
      <c r="D11" s="118"/>
      <c r="E11" s="118"/>
      <c r="F11" s="119"/>
      <c r="G11" s="1"/>
      <c r="J11" s="79"/>
      <c r="K11" s="79"/>
    </row>
    <row r="12" spans="1:12" ht="20.100000000000001" customHeight="1" thickBot="1">
      <c r="A12" s="64" t="s">
        <v>66</v>
      </c>
      <c r="B12" s="188" t="s">
        <v>32</v>
      </c>
      <c r="C12" s="188"/>
      <c r="D12" s="188"/>
      <c r="E12" s="188"/>
      <c r="F12" s="189"/>
      <c r="G12" s="3"/>
      <c r="J12" s="79"/>
      <c r="K12" s="65"/>
    </row>
    <row r="13" spans="1:12" ht="20.100000000000001" customHeight="1">
      <c r="A13" s="42" t="s">
        <v>73</v>
      </c>
      <c r="B13" s="146" t="s">
        <v>0</v>
      </c>
      <c r="C13" s="146"/>
      <c r="D13" s="146"/>
      <c r="E13" s="146"/>
      <c r="F13" s="146"/>
      <c r="G13" s="66">
        <f>$G$10-$G$11-$G$12</f>
        <v>0</v>
      </c>
      <c r="J13" s="79"/>
      <c r="K13" s="65"/>
    </row>
    <row r="14" spans="1:12" ht="20.100000000000001" customHeight="1">
      <c r="A14" s="20"/>
      <c r="B14" s="79"/>
      <c r="C14" s="79"/>
      <c r="D14" s="79"/>
      <c r="E14" s="79"/>
      <c r="F14" s="79"/>
      <c r="G14" s="23"/>
      <c r="J14" s="79"/>
      <c r="K14" s="65"/>
    </row>
    <row r="15" spans="1:12" ht="20.100000000000001" customHeight="1">
      <c r="A15" s="42" t="s">
        <v>44</v>
      </c>
      <c r="B15" s="146" t="s">
        <v>17</v>
      </c>
      <c r="C15" s="146"/>
      <c r="D15" s="146"/>
      <c r="E15" s="146"/>
      <c r="F15" s="146"/>
      <c r="G15" s="86">
        <f>INT($G$13/3)</f>
        <v>0</v>
      </c>
      <c r="J15" s="79"/>
      <c r="K15" s="20"/>
      <c r="L15" s="13"/>
    </row>
    <row r="16" spans="1:12" ht="20.100000000000001" customHeight="1">
      <c r="A16" s="20"/>
      <c r="B16" s="79"/>
      <c r="C16" s="79"/>
      <c r="D16" s="79"/>
      <c r="E16" s="79"/>
      <c r="F16" s="79"/>
      <c r="G16" s="86">
        <f>ROUNDDOWN($G$15,-3)</f>
        <v>0</v>
      </c>
      <c r="J16" s="79"/>
      <c r="K16" s="20"/>
      <c r="L16" s="13"/>
    </row>
    <row r="17" spans="1:13" ht="20.100000000000001" customHeight="1">
      <c r="A17" s="20"/>
      <c r="B17" s="79"/>
      <c r="C17" s="79"/>
      <c r="D17" s="79"/>
      <c r="E17" s="79"/>
      <c r="F17" s="79"/>
      <c r="G17" s="23"/>
      <c r="J17" s="79"/>
      <c r="K17" s="20"/>
      <c r="L17" s="13"/>
    </row>
    <row r="18" spans="1:13" ht="20.100000000000001" customHeight="1">
      <c r="A18" s="67" t="s">
        <v>8</v>
      </c>
      <c r="B18" s="131" t="s">
        <v>87</v>
      </c>
      <c r="C18" s="132"/>
      <c r="D18" s="132"/>
      <c r="E18" s="132"/>
      <c r="F18" s="133"/>
      <c r="G18" s="84" t="str">
        <f>IFERROR(MIN($G$16,VLOOKUP($C$7,$J$24:$L$28,2,0)),"")</f>
        <v/>
      </c>
      <c r="J18" s="79"/>
      <c r="K18" s="20"/>
      <c r="L18" s="13"/>
    </row>
    <row r="19" spans="1:13" ht="20.100000000000001" customHeight="1">
      <c r="A19" s="20"/>
      <c r="B19" s="79"/>
      <c r="C19" s="79"/>
      <c r="D19" s="79"/>
      <c r="E19" s="79"/>
      <c r="F19" s="79"/>
      <c r="G19" s="23"/>
      <c r="J19" s="79"/>
      <c r="K19" s="20"/>
    </row>
    <row r="20" spans="1:13" ht="20.100000000000001" customHeight="1">
      <c r="A20" s="42" t="s">
        <v>9</v>
      </c>
      <c r="B20" s="121" t="s">
        <v>26</v>
      </c>
      <c r="C20" s="121"/>
      <c r="D20" s="121"/>
      <c r="E20" s="121"/>
      <c r="F20" s="145"/>
      <c r="G20" s="86" t="str">
        <f>IF(OR($C$7="ＣＮＧバス",$C$7="優良ハイブリッドバス"),INT(($G$10-$G$11)/4),"")</f>
        <v/>
      </c>
    </row>
    <row r="21" spans="1:13" ht="20.100000000000001" customHeight="1">
      <c r="A21" s="20"/>
      <c r="B21" s="79"/>
      <c r="C21" s="79"/>
      <c r="D21" s="79"/>
      <c r="E21" s="79"/>
      <c r="F21" s="79"/>
      <c r="G21" s="86" t="str">
        <f>IFERROR(ROUNDDOWN($G$20,-3),"")</f>
        <v/>
      </c>
    </row>
    <row r="22" spans="1:13" ht="20.100000000000001" customHeight="1" thickBot="1">
      <c r="A22" s="12"/>
      <c r="B22" s="68"/>
      <c r="C22" s="68"/>
      <c r="D22" s="68"/>
      <c r="E22" s="68"/>
      <c r="F22" s="68"/>
      <c r="G22" s="12"/>
      <c r="J22" s="82" t="s">
        <v>72</v>
      </c>
      <c r="K22" s="81" t="s">
        <v>41</v>
      </c>
      <c r="L22" s="82" t="s">
        <v>80</v>
      </c>
      <c r="M22" s="80" t="s">
        <v>114</v>
      </c>
    </row>
    <row r="23" spans="1:13" ht="20.100000000000001" customHeight="1" thickBot="1">
      <c r="A23" s="27" t="s">
        <v>29</v>
      </c>
      <c r="B23" s="118" t="s">
        <v>86</v>
      </c>
      <c r="C23" s="118"/>
      <c r="D23" s="118"/>
      <c r="E23" s="118"/>
      <c r="F23" s="119"/>
      <c r="G23" s="2"/>
      <c r="H23" s="28"/>
      <c r="J23" s="82" t="s">
        <v>57</v>
      </c>
      <c r="K23" s="69">
        <v>0</v>
      </c>
      <c r="L23" s="88" t="s">
        <v>79</v>
      </c>
      <c r="M23" s="21" t="s">
        <v>79</v>
      </c>
    </row>
    <row r="24" spans="1:13" ht="20.100000000000001" customHeight="1" thickBot="1">
      <c r="A24" s="27" t="s">
        <v>88</v>
      </c>
      <c r="B24" s="118" t="s">
        <v>21</v>
      </c>
      <c r="C24" s="118"/>
      <c r="D24" s="118"/>
      <c r="E24" s="118"/>
      <c r="F24" s="119"/>
      <c r="G24" s="2"/>
      <c r="J24" s="81" t="s">
        <v>116</v>
      </c>
      <c r="K24" s="69">
        <v>5000000</v>
      </c>
      <c r="L24" s="88" t="s">
        <v>56</v>
      </c>
      <c r="M24" s="21" t="s">
        <v>56</v>
      </c>
    </row>
    <row r="25" spans="1:13" ht="20.100000000000001" customHeight="1" thickBot="1">
      <c r="A25" s="27" t="s">
        <v>89</v>
      </c>
      <c r="B25" s="119" t="s">
        <v>85</v>
      </c>
      <c r="C25" s="143"/>
      <c r="D25" s="143"/>
      <c r="E25" s="143"/>
      <c r="F25" s="156"/>
      <c r="G25" s="1"/>
      <c r="J25" s="82" t="s">
        <v>68</v>
      </c>
      <c r="K25" s="69">
        <v>5000000</v>
      </c>
      <c r="L25" s="88" t="s">
        <v>56</v>
      </c>
      <c r="M25" s="21" t="s">
        <v>56</v>
      </c>
    </row>
    <row r="26" spans="1:13" ht="20.100000000000001" customHeight="1">
      <c r="A26" s="25" t="s">
        <v>90</v>
      </c>
      <c r="B26" s="117" t="s">
        <v>22</v>
      </c>
      <c r="C26" s="117"/>
      <c r="D26" s="117"/>
      <c r="E26" s="117"/>
      <c r="F26" s="117"/>
      <c r="G26" s="29">
        <f>$G$23+$G$24+$G$25</f>
        <v>0</v>
      </c>
      <c r="J26" s="82" t="s">
        <v>69</v>
      </c>
      <c r="K26" s="86">
        <v>18686000</v>
      </c>
      <c r="L26" s="89">
        <f>ROUNDDOWN(MIN($G$10,80000000)*1/3,-3)</f>
        <v>26666000</v>
      </c>
      <c r="M26" s="90">
        <f>ROUNDDOWN($G$13*2/3,-3)</f>
        <v>0</v>
      </c>
    </row>
    <row r="27" spans="1:13" ht="20.100000000000001" customHeight="1">
      <c r="A27" s="25" t="s">
        <v>91</v>
      </c>
      <c r="B27" s="117" t="s">
        <v>23</v>
      </c>
      <c r="C27" s="117"/>
      <c r="D27" s="117"/>
      <c r="E27" s="117"/>
      <c r="F27" s="117"/>
      <c r="G27" s="86">
        <f>$G$13-$G$26</f>
        <v>0</v>
      </c>
      <c r="J27" s="82" t="s">
        <v>70</v>
      </c>
      <c r="K27" s="86">
        <v>18686000</v>
      </c>
      <c r="L27" s="89">
        <f>ROUNDDOWN(MIN($G$10,80000000)*1/3,-3)</f>
        <v>26666000</v>
      </c>
      <c r="M27" s="90">
        <f>ROUNDDOWN($G$13*2/3,-3)</f>
        <v>0</v>
      </c>
    </row>
    <row r="28" spans="1:13" ht="20.100000000000001" customHeight="1">
      <c r="G28" s="32">
        <f>ROUNDDOWN($G$27,-3)</f>
        <v>0</v>
      </c>
      <c r="J28" s="82" t="s">
        <v>71</v>
      </c>
      <c r="K28" s="86">
        <v>30520000</v>
      </c>
      <c r="L28" s="88" t="s">
        <v>56</v>
      </c>
      <c r="M28" s="21" t="s">
        <v>56</v>
      </c>
    </row>
    <row r="29" spans="1:13" ht="20.100000000000001" customHeight="1">
      <c r="G29" s="61"/>
      <c r="J29" s="79"/>
      <c r="K29" s="23"/>
      <c r="L29" s="71"/>
    </row>
    <row r="30" spans="1:13" ht="20.100000000000001" customHeight="1">
      <c r="A30" s="25" t="s">
        <v>92</v>
      </c>
      <c r="B30" s="172" t="s">
        <v>113</v>
      </c>
      <c r="C30" s="173"/>
      <c r="D30" s="173"/>
      <c r="E30" s="173"/>
      <c r="F30" s="173"/>
      <c r="G30" s="32" t="str">
        <f>IFERROR(IF($C$8="営業用（緑ナンバー）",$G$16+VLOOKUP($C$7,$J$24:$M$28,4,0)-$G$23,$G$16+VLOOKUP($C$7,$J$24:$L$28,3,0)-$G$23),"")</f>
        <v/>
      </c>
      <c r="J30" s="79"/>
      <c r="K30" s="23"/>
      <c r="L30" s="71"/>
    </row>
    <row r="31" spans="1:13" ht="20.100000000000001" customHeight="1">
      <c r="G31" s="32" t="str">
        <f>IFERROR(ROUNDDOWN($G$30,-3),"")</f>
        <v/>
      </c>
      <c r="J31" s="79"/>
      <c r="K31" s="23"/>
      <c r="L31" s="71"/>
    </row>
    <row r="32" spans="1:13" ht="20.100000000000001" customHeight="1" thickBot="1">
      <c r="E32" s="13"/>
      <c r="G32" s="13"/>
    </row>
    <row r="33" spans="1:9" ht="19.5" customHeight="1">
      <c r="A33" s="72"/>
      <c r="B33" s="174" t="s">
        <v>115</v>
      </c>
      <c r="C33" s="175"/>
      <c r="D33" s="175"/>
      <c r="E33" s="175"/>
      <c r="F33" s="176"/>
      <c r="G33" s="109">
        <f>MIN($G$18,$G$21,$G$28,$G$31)</f>
        <v>0</v>
      </c>
      <c r="H33" s="110"/>
      <c r="I33" s="113" t="s">
        <v>10</v>
      </c>
    </row>
    <row r="34" spans="1:9" ht="19.5" customHeight="1">
      <c r="A34" s="72"/>
      <c r="B34" s="177"/>
      <c r="C34" s="178"/>
      <c r="D34" s="178"/>
      <c r="E34" s="178"/>
      <c r="F34" s="179"/>
      <c r="G34" s="183"/>
      <c r="H34" s="184"/>
      <c r="I34" s="185"/>
    </row>
    <row r="35" spans="1:9" ht="20.100000000000001" customHeight="1" thickBot="1">
      <c r="A35" s="72"/>
      <c r="B35" s="180"/>
      <c r="C35" s="181"/>
      <c r="D35" s="181"/>
      <c r="E35" s="181"/>
      <c r="F35" s="182"/>
      <c r="G35" s="111"/>
      <c r="H35" s="112"/>
      <c r="I35" s="114"/>
    </row>
    <row r="36" spans="1:9" ht="20.100000000000001" customHeight="1">
      <c r="E36" s="13"/>
      <c r="F36" s="13"/>
      <c r="G36" s="33"/>
      <c r="H36" s="33"/>
      <c r="I36" s="13"/>
    </row>
    <row r="37" spans="1:9" ht="20.100000000000001" customHeight="1"/>
    <row r="38" spans="1:9" ht="20.100000000000001" customHeight="1"/>
    <row r="39" spans="1:9" ht="20.100000000000001" customHeight="1"/>
    <row r="40" spans="1:9" ht="20.100000000000001" customHeight="1"/>
    <row r="41" spans="1:9" ht="20.100000000000001" customHeight="1"/>
    <row r="42" spans="1:9" ht="20.100000000000001" customHeight="1"/>
    <row r="43" spans="1:9" ht="20.100000000000001" customHeight="1"/>
    <row r="44" spans="1:9" ht="20.100000000000001" customHeight="1"/>
    <row r="45" spans="1:9" ht="20.100000000000001" customHeight="1"/>
  </sheetData>
  <sheetProtection password="9601" sheet="1" objects="1" scenarios="1"/>
  <mergeCells count="22">
    <mergeCell ref="B18:F18"/>
    <mergeCell ref="A2:H2"/>
    <mergeCell ref="A4:G5"/>
    <mergeCell ref="A7:B7"/>
    <mergeCell ref="C7:E7"/>
    <mergeCell ref="A8:B8"/>
    <mergeCell ref="C8:E8"/>
    <mergeCell ref="B10:F10"/>
    <mergeCell ref="B11:F11"/>
    <mergeCell ref="B12:F12"/>
    <mergeCell ref="B13:F13"/>
    <mergeCell ref="B15:F15"/>
    <mergeCell ref="B30:F30"/>
    <mergeCell ref="B33:F35"/>
    <mergeCell ref="G33:H35"/>
    <mergeCell ref="I33:I35"/>
    <mergeCell ref="B20:F20"/>
    <mergeCell ref="B23:F23"/>
    <mergeCell ref="B24:F24"/>
    <mergeCell ref="B25:F25"/>
    <mergeCell ref="B26:F26"/>
    <mergeCell ref="B27:F27"/>
  </mergeCells>
  <phoneticPr fontId="1"/>
  <dataValidations count="2">
    <dataValidation type="list" allowBlank="1" showInputMessage="1" showErrorMessage="1" sqref="C7:E7">
      <formula1>$J$23:$J$28</formula1>
    </dataValidation>
    <dataValidation type="list" allowBlank="1" showInputMessage="1" showErrorMessage="1" sqref="C8:E8">
      <formula1>"ドロップダウンリストから選択,営業用（緑ナンバー）,自家用（白ナンバー）"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view="pageBreakPreview" zoomScale="90" zoomScaleNormal="90" zoomScaleSheetLayoutView="90" workbookViewId="0">
      <selection activeCell="R14" sqref="R14"/>
    </sheetView>
  </sheetViews>
  <sheetFormatPr defaultRowHeight="13.5"/>
  <cols>
    <col min="1" max="6" width="9" style="9"/>
    <col min="7" max="7" width="13.625" style="9" bestFit="1" customWidth="1"/>
    <col min="8" max="9" width="9" style="9"/>
    <col min="10" max="10" width="27" style="9" hidden="1" customWidth="1"/>
    <col min="11" max="12" width="13" style="9" hidden="1" customWidth="1"/>
    <col min="13" max="13" width="13.875" style="9" hidden="1" customWidth="1"/>
    <col min="14" max="16384" width="9" style="9"/>
  </cols>
  <sheetData>
    <row r="1" spans="1:12" ht="20.100000000000001" customHeight="1">
      <c r="A1" s="7" t="s">
        <v>58</v>
      </c>
      <c r="B1" s="8"/>
      <c r="C1" s="8"/>
      <c r="D1" s="8"/>
      <c r="E1" s="8"/>
      <c r="F1" s="8"/>
      <c r="G1" s="8"/>
      <c r="H1" s="8"/>
    </row>
    <row r="2" spans="1:12" ht="20.100000000000001" customHeight="1">
      <c r="A2" s="98" t="s">
        <v>64</v>
      </c>
      <c r="B2" s="98"/>
      <c r="C2" s="98"/>
      <c r="D2" s="98"/>
      <c r="E2" s="98"/>
      <c r="F2" s="98"/>
      <c r="G2" s="98"/>
      <c r="H2" s="98"/>
    </row>
    <row r="3" spans="1:12" ht="20.100000000000001" customHeight="1" thickBot="1">
      <c r="A3" s="10"/>
    </row>
    <row r="4" spans="1:12" ht="20.100000000000001" customHeight="1" thickTop="1">
      <c r="A4" s="186" t="s">
        <v>81</v>
      </c>
      <c r="B4" s="103"/>
      <c r="C4" s="103"/>
      <c r="D4" s="103"/>
      <c r="E4" s="103"/>
      <c r="F4" s="103"/>
      <c r="G4" s="104"/>
      <c r="H4" s="11"/>
      <c r="I4" s="11"/>
    </row>
    <row r="5" spans="1:12" ht="20.100000000000001" customHeight="1" thickBot="1">
      <c r="A5" s="105"/>
      <c r="B5" s="106"/>
      <c r="C5" s="106"/>
      <c r="D5" s="106"/>
      <c r="E5" s="106"/>
      <c r="F5" s="106"/>
      <c r="G5" s="107"/>
      <c r="H5" s="11"/>
      <c r="I5" s="11"/>
    </row>
    <row r="6" spans="1:12" ht="20.100000000000001" customHeight="1" thickTop="1" thickBot="1">
      <c r="A6" s="13"/>
      <c r="B6" s="14"/>
      <c r="C6" s="13"/>
      <c r="D6" s="13"/>
      <c r="E6" s="13"/>
      <c r="F6" s="13"/>
      <c r="G6" s="13"/>
      <c r="H6" s="13"/>
      <c r="I6" s="13"/>
    </row>
    <row r="7" spans="1:12" ht="20.100000000000001" customHeight="1" thickBot="1">
      <c r="A7" s="164" t="s">
        <v>19</v>
      </c>
      <c r="B7" s="165"/>
      <c r="C7" s="99" t="s">
        <v>57</v>
      </c>
      <c r="D7" s="100"/>
      <c r="E7" s="100"/>
      <c r="F7" s="57"/>
    </row>
    <row r="8" spans="1:12" ht="20.100000000000001" customHeight="1" thickBot="1">
      <c r="A8" s="164" t="s">
        <v>74</v>
      </c>
      <c r="B8" s="187"/>
      <c r="C8" s="99" t="s">
        <v>57</v>
      </c>
      <c r="D8" s="100"/>
      <c r="E8" s="101"/>
      <c r="F8" s="18"/>
    </row>
    <row r="9" spans="1:12" ht="20.100000000000001" customHeight="1" thickBot="1">
      <c r="A9" s="164" t="s">
        <v>78</v>
      </c>
      <c r="B9" s="187"/>
      <c r="C9" s="99" t="s">
        <v>5</v>
      </c>
      <c r="D9" s="100"/>
      <c r="E9" s="101"/>
      <c r="F9" s="18"/>
    </row>
    <row r="10" spans="1:12" ht="20.100000000000001" customHeight="1" thickBot="1">
      <c r="F10" s="12"/>
      <c r="G10" s="12" t="s">
        <v>11</v>
      </c>
      <c r="H10" s="13"/>
      <c r="I10" s="13"/>
    </row>
    <row r="11" spans="1:12" ht="20.100000000000001" customHeight="1" thickBot="1">
      <c r="A11" s="27" t="s">
        <v>27</v>
      </c>
      <c r="B11" s="118" t="s">
        <v>20</v>
      </c>
      <c r="C11" s="118"/>
      <c r="D11" s="118"/>
      <c r="E11" s="118"/>
      <c r="F11" s="119"/>
      <c r="G11" s="3"/>
      <c r="H11" s="13"/>
      <c r="I11" s="13"/>
    </row>
    <row r="12" spans="1:12" ht="20.100000000000001" customHeight="1" thickBot="1">
      <c r="A12" s="27" t="s">
        <v>28</v>
      </c>
      <c r="B12" s="118" t="s">
        <v>24</v>
      </c>
      <c r="C12" s="118"/>
      <c r="D12" s="118"/>
      <c r="E12" s="118"/>
      <c r="F12" s="119"/>
      <c r="G12" s="1"/>
      <c r="J12" s="83" t="s">
        <v>25</v>
      </c>
      <c r="K12" s="81" t="s">
        <v>32</v>
      </c>
    </row>
    <row r="13" spans="1:12" ht="20.100000000000001" customHeight="1">
      <c r="A13" s="73" t="s">
        <v>66</v>
      </c>
      <c r="B13" s="190" t="s">
        <v>32</v>
      </c>
      <c r="C13" s="190"/>
      <c r="D13" s="190"/>
      <c r="E13" s="190"/>
      <c r="F13" s="190"/>
      <c r="G13" s="74">
        <f>VLOOKUP($C$7,$J$13:$K$15,2,0)</f>
        <v>0</v>
      </c>
      <c r="J13" s="82" t="s">
        <v>57</v>
      </c>
      <c r="K13" s="69">
        <v>0</v>
      </c>
    </row>
    <row r="14" spans="1:12" ht="20.100000000000001" customHeight="1">
      <c r="A14" s="42" t="s">
        <v>73</v>
      </c>
      <c r="B14" s="146" t="s">
        <v>0</v>
      </c>
      <c r="C14" s="146"/>
      <c r="D14" s="146"/>
      <c r="E14" s="146"/>
      <c r="F14" s="146"/>
      <c r="G14" s="19">
        <f>$G$11-$G$12-$G$13</f>
        <v>0</v>
      </c>
      <c r="J14" s="75" t="s">
        <v>67</v>
      </c>
      <c r="K14" s="69">
        <v>18770000</v>
      </c>
    </row>
    <row r="15" spans="1:12" ht="20.100000000000001" customHeight="1">
      <c r="A15" s="20"/>
      <c r="B15" s="79"/>
      <c r="C15" s="79"/>
      <c r="D15" s="79"/>
      <c r="E15" s="79"/>
      <c r="F15" s="79"/>
      <c r="G15" s="23"/>
      <c r="J15" s="85" t="s">
        <v>18</v>
      </c>
      <c r="K15" s="69">
        <v>23940000</v>
      </c>
    </row>
    <row r="16" spans="1:12" ht="20.100000000000001" customHeight="1">
      <c r="A16" s="42" t="s">
        <v>44</v>
      </c>
      <c r="B16" s="146" t="s">
        <v>17</v>
      </c>
      <c r="C16" s="146"/>
      <c r="D16" s="146"/>
      <c r="E16" s="146"/>
      <c r="F16" s="146"/>
      <c r="G16" s="86">
        <f>INT($G$14/3)</f>
        <v>0</v>
      </c>
      <c r="J16" s="79"/>
      <c r="K16" s="20"/>
      <c r="L16" s="13"/>
    </row>
    <row r="17" spans="1:13" ht="20.100000000000001" customHeight="1">
      <c r="A17" s="20"/>
      <c r="B17" s="79"/>
      <c r="C17" s="79"/>
      <c r="D17" s="79"/>
      <c r="E17" s="79"/>
      <c r="F17" s="79"/>
      <c r="G17" s="86">
        <f>ROUNDDOWN($G$16,-3)</f>
        <v>0</v>
      </c>
      <c r="J17" s="79"/>
      <c r="K17" s="20"/>
      <c r="L17" s="13"/>
    </row>
    <row r="18" spans="1:13" ht="20.100000000000001" customHeight="1">
      <c r="A18" s="20"/>
      <c r="B18" s="79"/>
      <c r="C18" s="79"/>
      <c r="D18" s="79"/>
      <c r="E18" s="79"/>
      <c r="F18" s="79"/>
      <c r="G18" s="23"/>
      <c r="J18" s="79"/>
      <c r="K18" s="20"/>
      <c r="L18" s="13"/>
    </row>
    <row r="19" spans="1:13" ht="20.100000000000001" customHeight="1">
      <c r="A19" s="67" t="s">
        <v>8</v>
      </c>
      <c r="B19" s="131" t="s">
        <v>87</v>
      </c>
      <c r="C19" s="132"/>
      <c r="D19" s="132"/>
      <c r="E19" s="132"/>
      <c r="F19" s="133"/>
      <c r="G19" s="84" t="str">
        <f>IFERROR(MIN($G$17,VLOOKUP($C$8,$J$25:$L$29,2,0)),"")</f>
        <v/>
      </c>
      <c r="J19" s="79"/>
      <c r="K19" s="20"/>
      <c r="L19" s="13"/>
    </row>
    <row r="20" spans="1:13" ht="20.100000000000001" customHeight="1">
      <c r="A20" s="20"/>
      <c r="B20" s="79"/>
      <c r="C20" s="79"/>
      <c r="D20" s="79"/>
      <c r="E20" s="79"/>
      <c r="F20" s="79"/>
      <c r="G20" s="23"/>
      <c r="J20" s="79"/>
      <c r="K20" s="20"/>
    </row>
    <row r="21" spans="1:13" ht="20.100000000000001" customHeight="1">
      <c r="A21" s="42" t="s">
        <v>9</v>
      </c>
      <c r="B21" s="121" t="s">
        <v>26</v>
      </c>
      <c r="C21" s="121"/>
      <c r="D21" s="121"/>
      <c r="E21" s="121"/>
      <c r="F21" s="145"/>
      <c r="G21" s="86" t="str">
        <f>IF(OR($C$8="ＣＮＧバス",$C$8="優良ハイブリッドバス"),INT(($G$11-$G$12)/4),"")</f>
        <v/>
      </c>
    </row>
    <row r="22" spans="1:13" ht="20.100000000000001" customHeight="1">
      <c r="A22" s="20"/>
      <c r="B22" s="79"/>
      <c r="C22" s="79"/>
      <c r="D22" s="79"/>
      <c r="E22" s="79"/>
      <c r="F22" s="79"/>
      <c r="G22" s="86" t="str">
        <f>IFERROR(ROUNDDOWN($G$21,-3),"")</f>
        <v/>
      </c>
    </row>
    <row r="23" spans="1:13" ht="20.100000000000001" customHeight="1" thickBot="1">
      <c r="A23" s="12"/>
      <c r="B23" s="68"/>
      <c r="C23" s="68"/>
      <c r="D23" s="68"/>
      <c r="E23" s="68"/>
      <c r="F23" s="68"/>
      <c r="G23" s="12"/>
      <c r="J23" s="82" t="s">
        <v>72</v>
      </c>
      <c r="K23" s="81" t="s">
        <v>41</v>
      </c>
      <c r="L23" s="81" t="s">
        <v>80</v>
      </c>
      <c r="M23" s="80" t="s">
        <v>114</v>
      </c>
    </row>
    <row r="24" spans="1:13" ht="20.100000000000001" customHeight="1" thickBot="1">
      <c r="A24" s="27" t="s">
        <v>29</v>
      </c>
      <c r="B24" s="118" t="s">
        <v>86</v>
      </c>
      <c r="C24" s="118"/>
      <c r="D24" s="118"/>
      <c r="E24" s="118"/>
      <c r="F24" s="119"/>
      <c r="G24" s="2"/>
      <c r="H24" s="28"/>
      <c r="J24" s="82" t="s">
        <v>57</v>
      </c>
      <c r="K24" s="69">
        <v>0</v>
      </c>
      <c r="L24" s="70" t="s">
        <v>79</v>
      </c>
      <c r="M24" s="21" t="s">
        <v>79</v>
      </c>
    </row>
    <row r="25" spans="1:13" ht="20.100000000000001" customHeight="1" thickBot="1">
      <c r="A25" s="27" t="s">
        <v>88</v>
      </c>
      <c r="B25" s="118" t="s">
        <v>21</v>
      </c>
      <c r="C25" s="118"/>
      <c r="D25" s="118"/>
      <c r="E25" s="118"/>
      <c r="F25" s="119"/>
      <c r="G25" s="2"/>
      <c r="J25" s="81" t="s">
        <v>116</v>
      </c>
      <c r="K25" s="69">
        <v>5000000</v>
      </c>
      <c r="L25" s="70" t="s">
        <v>56</v>
      </c>
      <c r="M25" s="21" t="s">
        <v>56</v>
      </c>
    </row>
    <row r="26" spans="1:13" ht="20.100000000000001" customHeight="1" thickBot="1">
      <c r="A26" s="27" t="s">
        <v>89</v>
      </c>
      <c r="B26" s="119" t="s">
        <v>85</v>
      </c>
      <c r="C26" s="143"/>
      <c r="D26" s="143"/>
      <c r="E26" s="143"/>
      <c r="F26" s="156"/>
      <c r="G26" s="1"/>
      <c r="J26" s="82" t="s">
        <v>68</v>
      </c>
      <c r="K26" s="69">
        <v>5000000</v>
      </c>
      <c r="L26" s="70" t="s">
        <v>56</v>
      </c>
      <c r="M26" s="21" t="s">
        <v>56</v>
      </c>
    </row>
    <row r="27" spans="1:13" ht="20.100000000000001" customHeight="1">
      <c r="A27" s="25" t="s">
        <v>90</v>
      </c>
      <c r="B27" s="117" t="s">
        <v>22</v>
      </c>
      <c r="C27" s="117"/>
      <c r="D27" s="117"/>
      <c r="E27" s="117"/>
      <c r="F27" s="117"/>
      <c r="G27" s="29">
        <f>$G$24+$G$25+$G$26</f>
        <v>0</v>
      </c>
      <c r="J27" s="82" t="s">
        <v>69</v>
      </c>
      <c r="K27" s="86">
        <v>18686000</v>
      </c>
      <c r="L27" s="47">
        <f>ROUNDDOWN(MIN($G$11,80000000)*1/3,-3)</f>
        <v>26666000</v>
      </c>
      <c r="M27" s="90">
        <f>ROUNDDOWN($G$14*2/3,-3)</f>
        <v>0</v>
      </c>
    </row>
    <row r="28" spans="1:13" ht="20.100000000000001" customHeight="1">
      <c r="A28" s="25" t="s">
        <v>91</v>
      </c>
      <c r="B28" s="117" t="s">
        <v>23</v>
      </c>
      <c r="C28" s="117"/>
      <c r="D28" s="117"/>
      <c r="E28" s="117"/>
      <c r="F28" s="117"/>
      <c r="G28" s="86">
        <f>$G$14-$G$27</f>
        <v>0</v>
      </c>
      <c r="J28" s="82" t="s">
        <v>70</v>
      </c>
      <c r="K28" s="86">
        <v>18686000</v>
      </c>
      <c r="L28" s="47">
        <f>ROUNDDOWN(MIN($G$11,80000000)*1/3,-3)</f>
        <v>26666000</v>
      </c>
      <c r="M28" s="90">
        <f>ROUNDDOWN($G$14*2/3,-3)</f>
        <v>0</v>
      </c>
    </row>
    <row r="29" spans="1:13" ht="20.100000000000001" customHeight="1">
      <c r="G29" s="32">
        <f>ROUNDDOWN($G$28,-3)</f>
        <v>0</v>
      </c>
      <c r="J29" s="82" t="s">
        <v>71</v>
      </c>
      <c r="K29" s="86">
        <v>30520000</v>
      </c>
      <c r="L29" s="70" t="s">
        <v>56</v>
      </c>
      <c r="M29" s="21" t="s">
        <v>56</v>
      </c>
    </row>
    <row r="30" spans="1:13" ht="20.100000000000001" customHeight="1">
      <c r="G30" s="61"/>
      <c r="J30" s="79"/>
      <c r="K30" s="23"/>
      <c r="L30" s="71"/>
    </row>
    <row r="31" spans="1:13" ht="20.100000000000001" customHeight="1">
      <c r="A31" s="25" t="s">
        <v>92</v>
      </c>
      <c r="B31" s="172" t="s">
        <v>113</v>
      </c>
      <c r="C31" s="173"/>
      <c r="D31" s="173"/>
      <c r="E31" s="173"/>
      <c r="F31" s="173"/>
      <c r="G31" s="32" t="str">
        <f>IFERROR(IF($C$9="営業用（緑ナンバー）",$G$17+VLOOKUP($C$8,$J$25:$M$29,4,0)-$G$24,$G$17+VLOOKUP($C$8,$J$25:$L$29,3,0)-$G$24),"")</f>
        <v/>
      </c>
      <c r="J31" s="79"/>
      <c r="K31" s="23"/>
      <c r="L31" s="71"/>
    </row>
    <row r="32" spans="1:13" ht="20.100000000000001" customHeight="1">
      <c r="G32" s="32" t="str">
        <f>IFERROR(ROUNDDOWN($G$31,-3),"")</f>
        <v/>
      </c>
      <c r="J32" s="79"/>
      <c r="K32" s="23"/>
      <c r="L32" s="71"/>
    </row>
    <row r="33" spans="1:9" ht="20.100000000000001" customHeight="1" thickBot="1">
      <c r="E33" s="13"/>
      <c r="G33" s="13"/>
    </row>
    <row r="34" spans="1:9" ht="19.5" customHeight="1">
      <c r="A34" s="72"/>
      <c r="B34" s="174" t="s">
        <v>115</v>
      </c>
      <c r="C34" s="175"/>
      <c r="D34" s="175"/>
      <c r="E34" s="175"/>
      <c r="F34" s="176"/>
      <c r="G34" s="109">
        <f>MIN($G$19,$G$22,$G$29,$G$32)</f>
        <v>0</v>
      </c>
      <c r="H34" s="110"/>
      <c r="I34" s="113" t="s">
        <v>10</v>
      </c>
    </row>
    <row r="35" spans="1:9" ht="19.5" customHeight="1">
      <c r="A35" s="72"/>
      <c r="B35" s="177"/>
      <c r="C35" s="178"/>
      <c r="D35" s="178"/>
      <c r="E35" s="178"/>
      <c r="F35" s="179"/>
      <c r="G35" s="183"/>
      <c r="H35" s="184"/>
      <c r="I35" s="185"/>
    </row>
    <row r="36" spans="1:9" ht="20.100000000000001" customHeight="1" thickBot="1">
      <c r="A36" s="72"/>
      <c r="B36" s="180"/>
      <c r="C36" s="181"/>
      <c r="D36" s="181"/>
      <c r="E36" s="181"/>
      <c r="F36" s="182"/>
      <c r="G36" s="111"/>
      <c r="H36" s="112"/>
      <c r="I36" s="114"/>
    </row>
    <row r="37" spans="1:9" ht="20.100000000000001" customHeight="1">
      <c r="E37" s="13"/>
      <c r="F37" s="13"/>
      <c r="G37" s="33"/>
      <c r="H37" s="33"/>
      <c r="I37" s="13"/>
    </row>
    <row r="38" spans="1:9" ht="20.100000000000001" customHeight="1"/>
    <row r="39" spans="1:9" ht="20.100000000000001" customHeight="1"/>
    <row r="40" spans="1:9" ht="20.100000000000001" customHeight="1"/>
    <row r="41" spans="1:9" ht="20.100000000000001" customHeight="1"/>
    <row r="42" spans="1:9" ht="20.100000000000001" customHeight="1"/>
    <row r="43" spans="1:9" ht="20.100000000000001" customHeight="1"/>
    <row r="44" spans="1:9" ht="20.100000000000001" customHeight="1"/>
    <row r="45" spans="1:9" ht="20.100000000000001" customHeight="1"/>
    <row r="46" spans="1:9" ht="20.100000000000001" customHeight="1"/>
  </sheetData>
  <sheetProtection password="9601" sheet="1" objects="1" scenarios="1"/>
  <mergeCells count="24">
    <mergeCell ref="B14:F14"/>
    <mergeCell ref="A2:H2"/>
    <mergeCell ref="A4:G5"/>
    <mergeCell ref="A7:B7"/>
    <mergeCell ref="C7:E7"/>
    <mergeCell ref="A8:B8"/>
    <mergeCell ref="C8:E8"/>
    <mergeCell ref="A9:B9"/>
    <mergeCell ref="C9:E9"/>
    <mergeCell ref="B11:F11"/>
    <mergeCell ref="B12:F12"/>
    <mergeCell ref="B13:F13"/>
    <mergeCell ref="I34:I36"/>
    <mergeCell ref="B16:F16"/>
    <mergeCell ref="B19:F19"/>
    <mergeCell ref="B21:F21"/>
    <mergeCell ref="B24:F24"/>
    <mergeCell ref="B25:F25"/>
    <mergeCell ref="B26:F26"/>
    <mergeCell ref="B27:F27"/>
    <mergeCell ref="B28:F28"/>
    <mergeCell ref="B31:F31"/>
    <mergeCell ref="B34:F36"/>
    <mergeCell ref="G34:H36"/>
  </mergeCells>
  <phoneticPr fontId="1"/>
  <dataValidations count="3">
    <dataValidation type="list" allowBlank="1" showInputMessage="1" showErrorMessage="1" sqref="C9:E9">
      <formula1>"ドロップダウンリストから選択,営業用（緑ナンバー）,自家用（白ナンバー）"</formula1>
    </dataValidation>
    <dataValidation type="list" allowBlank="1" showInputMessage="1" showErrorMessage="1" sqref="C7:E7">
      <formula1>$J$13:$J$15</formula1>
    </dataValidation>
    <dataValidation type="list" allowBlank="1" showInputMessage="1" showErrorMessage="1" sqref="C8:E8">
      <formula1>$J$24:$J$29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FCV(乗用車)</vt:lpstr>
      <vt:lpstr>PHV(トラック・乗用車)</vt:lpstr>
      <vt:lpstr>EV(トラック・乗用車)</vt:lpstr>
      <vt:lpstr>天然ガス・優良HV(トラック)</vt:lpstr>
      <vt:lpstr>バス(小型)</vt:lpstr>
      <vt:lpstr>バス(中型・大型)</vt:lpstr>
      <vt:lpstr>'EV(トラック・乗用車)'!Print_Area</vt:lpstr>
      <vt:lpstr>'FCV(乗用車)'!Print_Area</vt:lpstr>
      <vt:lpstr>'PHV(トラック・乗用車)'!Print_Area</vt:lpstr>
      <vt:lpstr>'バス(小型)'!Print_Area</vt:lpstr>
      <vt:lpstr>'バス(中型・大型)'!Print_Area</vt:lpstr>
      <vt:lpstr>'天然ガス・優良HV(トラック)'!Print_Area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oa</cp:lastModifiedBy>
  <cp:lastPrinted>2020-12-09T07:05:57Z</cp:lastPrinted>
  <dcterms:created xsi:type="dcterms:W3CDTF">2016-06-21T10:48:16Z</dcterms:created>
  <dcterms:modified xsi:type="dcterms:W3CDTF">2021-01-08T01:34:32Z</dcterms:modified>
</cp:coreProperties>
</file>