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CD833EE1-B4B1-4458-B0C2-5C605467C7E0}" xr6:coauthVersionLast="47" xr6:coauthVersionMax="47" xr10:uidLastSave="{00000000-0000-0000-0000-000000000000}"/>
  <workbookProtection workbookAlgorithmName="SHA-512" workbookHashValue="WugE+LSKHbxcwmGYiYDP5n4qvI9H0azzkSd6jFDGbyPTcokR2Xbg+/rXe11io6ulv0TV3/uZosgC335PqNPASQ==" workbookSaltValue="jcPx7LRz9HlUV+kfFwzZpw==" workbookSpinCount="100000" lockStructure="1"/>
  <bookViews>
    <workbookView xWindow="3750" yWindow="1630" windowWidth="16920" windowHeight="10540" firstSheet="2" activeTab="4" xr2:uid="{00000000-000D-0000-FFFF-FFFF00000000}"/>
  </bookViews>
  <sheets>
    <sheet name="入力、提出方法" sheetId="2" r:id="rId1"/>
    <sheet name="赤表示のシートに必要情報を入力→" sheetId="12" r:id="rId2"/>
    <sheet name="基本情報" sheetId="3" r:id="rId3"/>
    <sheet name="別紙概要" sheetId="9" r:id="rId4"/>
    <sheet name="【自動作成】第7号様式" sheetId="4" r:id="rId5"/>
    <sheet name="テーブル" sheetId="13" state="hidden" r:id="rId6"/>
    <sheet name="転記用データ" sheetId="10" state="hidden" r:id="rId7"/>
    <sheet name="県集計用" sheetId="11" state="hidden" r:id="rId8"/>
  </sheets>
  <definedNames>
    <definedName name="_xlnm._FilterDatabase" localSheetId="2" hidden="1">基本情報!$B$4:$AN$22</definedName>
    <definedName name="_xlnm._FilterDatabase" localSheetId="6" hidden="1">転記用データ!$A$1:$I$330</definedName>
    <definedName name="_xlnm.Print_Area" localSheetId="4">【自動作成】第7号様式!$A$1:$I$39</definedName>
    <definedName name="_xlnm.Print_Area" localSheetId="2">基本情報!$A$1:$AO$23</definedName>
    <definedName name="_xlnm.Print_Area" localSheetId="0">'入力、提出方法'!$A$1:$K$21</definedName>
    <definedName name="_xlnm.Print_Area" localSheetId="3">別紙概要!$B$1:$AE$55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4" l="1"/>
  <c r="S20" i="3" l="1"/>
  <c r="G21" i="3" l="1"/>
  <c r="G22" i="3" l="1"/>
  <c r="Q50" i="9" l="1"/>
  <c r="N50" i="9"/>
  <c r="K50" i="9"/>
  <c r="W50" i="9"/>
  <c r="K35" i="9"/>
  <c r="N35" i="9"/>
  <c r="Q35" i="9"/>
  <c r="Q34" i="9"/>
  <c r="Q31" i="9"/>
  <c r="W49" i="9"/>
  <c r="W48" i="9"/>
  <c r="W47" i="9"/>
  <c r="W46" i="9"/>
  <c r="AW14" i="9"/>
  <c r="AW15" i="9"/>
  <c r="AX15" i="9"/>
  <c r="AX14" i="9"/>
  <c r="AX13" i="9"/>
  <c r="AX8" i="9"/>
  <c r="AX11" i="9"/>
  <c r="AX10" i="9"/>
  <c r="AX9" i="9"/>
  <c r="AX6" i="9"/>
  <c r="AW13" i="9"/>
  <c r="AW11" i="9"/>
  <c r="AW10" i="9"/>
  <c r="AW9" i="9"/>
  <c r="AW8" i="9"/>
  <c r="AW6" i="9"/>
  <c r="H1" i="4"/>
  <c r="S16" i="3"/>
  <c r="G3" i="4"/>
  <c r="F39" i="4"/>
  <c r="F38" i="4"/>
  <c r="F37" i="4"/>
  <c r="F36" i="4"/>
  <c r="F35" i="4"/>
  <c r="F25" i="4"/>
  <c r="F12" i="4"/>
  <c r="F11" i="4"/>
  <c r="F10" i="4"/>
  <c r="F9" i="4"/>
  <c r="F8" i="4"/>
  <c r="AZ41" i="9"/>
  <c r="AZ27" i="9"/>
  <c r="AZ22" i="9"/>
  <c r="AZ8" i="9"/>
  <c r="AZ7" i="9"/>
  <c r="AZ6" i="9"/>
  <c r="AZ5" i="9"/>
  <c r="U16" i="9"/>
  <c r="U15" i="9"/>
  <c r="Z49" i="9"/>
  <c r="Z47" i="9"/>
  <c r="Z48" i="9"/>
  <c r="Z46" i="9"/>
  <c r="T34" i="9"/>
  <c r="T33" i="9"/>
  <c r="T32" i="9"/>
  <c r="T31" i="9"/>
  <c r="Y6" i="9"/>
  <c r="J5" i="9"/>
  <c r="S21" i="3"/>
  <c r="S19" i="3"/>
  <c r="S18" i="3"/>
  <c r="R19" i="3"/>
  <c r="R20" i="3"/>
  <c r="S17" i="3"/>
  <c r="S15" i="3"/>
  <c r="S14" i="3"/>
  <c r="S13" i="3"/>
  <c r="S12" i="3"/>
  <c r="S11" i="3"/>
  <c r="S10" i="3"/>
  <c r="S9" i="3"/>
  <c r="S6" i="3"/>
  <c r="AY8" i="3"/>
  <c r="AY7" i="3"/>
  <c r="AY6" i="3"/>
  <c r="S5" i="3"/>
  <c r="R18" i="3"/>
  <c r="R17" i="3"/>
  <c r="R16" i="3"/>
  <c r="R15" i="3"/>
  <c r="R14" i="3"/>
  <c r="R13" i="3"/>
  <c r="R12" i="3"/>
  <c r="R11" i="3"/>
  <c r="R10" i="3"/>
  <c r="R9" i="3"/>
  <c r="R6" i="3"/>
  <c r="R5" i="3"/>
  <c r="AX9" i="3"/>
  <c r="AV18" i="9" l="1"/>
  <c r="AX18" i="9"/>
  <c r="U14" i="9"/>
  <c r="Z45" i="9"/>
  <c r="T30" i="9"/>
  <c r="W5" i="11"/>
  <c r="AX14" i="3"/>
  <c r="AX11" i="3"/>
  <c r="AG5" i="11" l="1"/>
  <c r="AH5" i="11"/>
  <c r="AE5" i="11"/>
  <c r="AF5" i="11"/>
  <c r="X5" i="11" l="1"/>
  <c r="V5" i="11" l="1"/>
  <c r="U5" i="11"/>
  <c r="T5" i="11"/>
  <c r="S5" i="11"/>
  <c r="R5" i="11"/>
  <c r="Q5" i="11"/>
  <c r="P5" i="11"/>
  <c r="O5" i="11"/>
  <c r="H5" i="11"/>
  <c r="G5" i="11"/>
  <c r="E5" i="11"/>
  <c r="C5" i="11"/>
  <c r="B5" i="11"/>
  <c r="A5" i="11"/>
  <c r="AG5" i="9" l="1"/>
  <c r="K18" i="9" l="1"/>
  <c r="I5" i="11" l="1"/>
  <c r="T50" i="9" l="1"/>
  <c r="K5" i="11"/>
  <c r="Q33" i="9"/>
  <c r="Q32" i="9"/>
  <c r="Y24" i="9"/>
  <c r="F29" i="4" s="1"/>
  <c r="J5" i="11" l="1"/>
  <c r="Y54" i="9"/>
  <c r="N5" i="11" l="1"/>
  <c r="Y38" i="9"/>
  <c r="F5" i="11" l="1"/>
  <c r="D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00000000-0006-0000-0200-000001000000}">
      <text>
        <r>
          <rPr>
            <sz val="12"/>
            <color indexed="81"/>
            <rFont val="游ゴシック"/>
            <family val="3"/>
            <charset val="128"/>
            <scheme val="minor"/>
          </rPr>
          <t>原則として、個人事業主の場合は</t>
        </r>
        <r>
          <rPr>
            <b/>
            <sz val="12"/>
            <color indexed="81"/>
            <rFont val="游ゴシック"/>
            <family val="3"/>
            <charset val="128"/>
            <scheme val="minor"/>
          </rPr>
          <t>前々年</t>
        </r>
        <r>
          <rPr>
            <sz val="12"/>
            <color indexed="81"/>
            <rFont val="游ゴシック"/>
            <family val="3"/>
            <charset val="128"/>
            <scheme val="minor"/>
          </rPr>
          <t>の課税売上高、法人の場合は</t>
        </r>
        <r>
          <rPr>
            <b/>
            <sz val="12"/>
            <color indexed="81"/>
            <rFont val="游ゴシック"/>
            <family val="3"/>
            <charset val="128"/>
            <scheme val="minor"/>
          </rPr>
          <t>前々事業年度</t>
        </r>
        <r>
          <rPr>
            <sz val="12"/>
            <color indexed="81"/>
            <rFont val="游ゴシック"/>
            <family val="3"/>
            <charset val="128"/>
            <scheme val="minor"/>
          </rPr>
          <t>の課税売上高を入力していただくこととなります。基本的には、</t>
        </r>
        <r>
          <rPr>
            <b/>
            <sz val="12"/>
            <color indexed="81"/>
            <rFont val="游ゴシック"/>
            <family val="3"/>
            <charset val="128"/>
            <scheme val="minor"/>
          </rPr>
          <t>当該額が1,000万円以下</t>
        </r>
        <r>
          <rPr>
            <sz val="12"/>
            <color indexed="81"/>
            <rFont val="游ゴシック"/>
            <family val="3"/>
            <charset val="128"/>
            <scheme val="minor"/>
          </rPr>
          <t>の事業者が免税事業者となります。（例えば、</t>
        </r>
        <r>
          <rPr>
            <b/>
            <sz val="12"/>
            <color indexed="81"/>
            <rFont val="游ゴシック"/>
            <family val="3"/>
            <charset val="128"/>
            <scheme val="minor"/>
          </rPr>
          <t>令和4年</t>
        </r>
        <r>
          <rPr>
            <sz val="12"/>
            <color indexed="81"/>
            <rFont val="游ゴシック"/>
            <family val="3"/>
            <charset val="128"/>
            <scheme val="minor"/>
          </rPr>
          <t>の課税期間において貴医療機関が免税事業者となるかどうかは、</t>
        </r>
        <r>
          <rPr>
            <b/>
            <sz val="12"/>
            <color indexed="81"/>
            <rFont val="游ゴシック"/>
            <family val="3"/>
            <charset val="128"/>
            <scheme val="minor"/>
          </rPr>
          <t>令和2年</t>
        </r>
        <r>
          <rPr>
            <sz val="12"/>
            <color indexed="81"/>
            <rFont val="游ゴシック"/>
            <family val="3"/>
            <charset val="128"/>
            <scheme val="minor"/>
          </rPr>
          <t>の期間における課税売上高で判断します。）
なお、</t>
        </r>
        <r>
          <rPr>
            <b/>
            <sz val="12"/>
            <color indexed="81"/>
            <rFont val="游ゴシック"/>
            <family val="3"/>
            <charset val="128"/>
            <scheme val="minor"/>
          </rPr>
          <t>上記にかかわらず他の要件等により免税事業者とならない場合もあるため、詳細については税理士や経理担当者に確認してください。</t>
        </r>
      </text>
    </comment>
  </commentList>
</comments>
</file>

<file path=xl/sharedStrings.xml><?xml version="1.0" encoding="utf-8"?>
<sst xmlns="http://schemas.openxmlformats.org/spreadsheetml/2006/main" count="231" uniqueCount="201">
  <si>
    <t>金</t>
    <rPh sb="0" eb="1">
      <t>キン</t>
    </rPh>
    <phoneticPr fontId="5"/>
  </si>
  <si>
    <t>　円</t>
    <phoneticPr fontId="5"/>
  </si>
  <si>
    <t>入力、提出方法</t>
    <rPh sb="0" eb="2">
      <t>ニュウリョク</t>
    </rPh>
    <rPh sb="3" eb="5">
      <t>テイシュツ</t>
    </rPh>
    <rPh sb="5" eb="7">
      <t>ホウホウ</t>
    </rPh>
    <phoneticPr fontId="5"/>
  </si>
  <si>
    <t>基本情報</t>
    <rPh sb="0" eb="2">
      <t>キホン</t>
    </rPh>
    <rPh sb="2" eb="4">
      <t>ジョウホウ</t>
    </rPh>
    <phoneticPr fontId="5"/>
  </si>
  <si>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</si>
  <si>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</si>
  <si>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</si>
  <si>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</si>
  <si>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</si>
  <si>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交付決定日</t>
    <rPh sb="0" eb="2">
      <t>コウフ</t>
    </rPh>
    <rPh sb="2" eb="5">
      <t>ケッテイビ</t>
    </rPh>
    <phoneticPr fontId="5"/>
  </si>
  <si>
    <t>円</t>
    <rPh sb="0" eb="1">
      <t>エン</t>
    </rPh>
    <phoneticPr fontId="5"/>
  </si>
  <si>
    <t>【仕入控除税額（返還額）がない場合】</t>
    <phoneticPr fontId="5"/>
  </si>
  <si>
    <t>←プルダウン用</t>
    <rPh sb="6" eb="7">
      <t>ヨウ</t>
    </rPh>
    <phoneticPr fontId="5"/>
  </si>
  <si>
    <t>①</t>
    <phoneticPr fontId="5"/>
  </si>
  <si>
    <t>消費税の申告義務がない</t>
    <phoneticPr fontId="5"/>
  </si>
  <si>
    <t>②</t>
    <phoneticPr fontId="5"/>
  </si>
  <si>
    <t>③</t>
    <phoneticPr fontId="5"/>
  </si>
  <si>
    <t>④</t>
    <phoneticPr fontId="5"/>
  </si>
  <si>
    <t>⑤</t>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</si>
  <si>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</si>
  <si>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（課税売上割合）</t>
    <rPh sb="1" eb="3">
      <t>カゼイ</t>
    </rPh>
    <rPh sb="3" eb="5">
      <t>ウリア</t>
    </rPh>
    <rPh sb="5" eb="7">
      <t>ワリアイ</t>
    </rPh>
    <phoneticPr fontId="5"/>
  </si>
  <si>
    <t>課税売上割合　ａ／ｂ＝</t>
    <rPh sb="0" eb="2">
      <t>カゼイ</t>
    </rPh>
    <rPh sb="2" eb="4">
      <t>ウリア</t>
    </rPh>
    <rPh sb="4" eb="6">
      <t>ワリアイ</t>
    </rPh>
    <phoneticPr fontId="5"/>
  </si>
  <si>
    <t>････　c</t>
    <phoneticPr fontId="5"/>
  </si>
  <si>
    <t>（仕入控除税額（返還額））</t>
    <phoneticPr fontId="5"/>
  </si>
  <si>
    <t>補助金確定額（精算額）×１０／１１０＝</t>
    <phoneticPr fontId="5"/>
  </si>
  <si>
    <t>対象経費の内訳</t>
    <rPh sb="0" eb="2">
      <t>タイショウ</t>
    </rPh>
    <rPh sb="2" eb="4">
      <t>ケイヒ</t>
    </rPh>
    <rPh sb="5" eb="7">
      <t>ウチワケ</t>
    </rPh>
    <phoneticPr fontId="5"/>
  </si>
  <si>
    <t>非課税・
不課税仕入額</t>
    <rPh sb="0" eb="3">
      <t>ヒカゼイ</t>
    </rPh>
    <rPh sb="5" eb="8">
      <t>フカゼイ</t>
    </rPh>
    <rPh sb="8" eb="10">
      <t>シイ</t>
    </rPh>
    <rPh sb="10" eb="11">
      <t>ガク</t>
    </rPh>
    <phoneticPr fontId="5"/>
  </si>
  <si>
    <t>ｄ</t>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</si>
  <si>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</si>
  <si>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</si>
  <si>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</si>
  <si>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【仕入控除税額（返還額）がある場合】</t>
    <rPh sb="5" eb="6">
      <t>ゼイ</t>
    </rPh>
    <phoneticPr fontId="5"/>
  </si>
  <si>
    <t>代表者氏名</t>
    <rPh sb="0" eb="3">
      <t>ダイヒョウシャ</t>
    </rPh>
    <rPh sb="3" eb="5">
      <t>シメイ</t>
    </rPh>
    <phoneticPr fontId="5"/>
  </si>
  <si>
    <t>e</t>
    <phoneticPr fontId="5"/>
  </si>
  <si>
    <t>課税仕入額</t>
    <rPh sb="0" eb="2">
      <t>カゼイ</t>
    </rPh>
    <rPh sb="2" eb="4">
      <t>シイ</t>
    </rPh>
    <rPh sb="4" eb="5">
      <t>ガク</t>
    </rPh>
    <phoneticPr fontId="5"/>
  </si>
  <si>
    <t>f</t>
    <phoneticPr fontId="5"/>
  </si>
  <si>
    <t>g</t>
    <phoneticPr fontId="5"/>
  </si>
  <si>
    <t>h</t>
    <phoneticPr fontId="5"/>
  </si>
  <si>
    <t>　①課税売上割合（上記c）が９５％以上かつ課税売上高が５億円以下の法人等の場合</t>
    <rPh sb="9" eb="11">
      <t>ジョウキ</t>
    </rPh>
    <phoneticPr fontId="5"/>
  </si>
  <si>
    <t>課税資産の譲渡等の対価の額</t>
    <phoneticPr fontId="3"/>
  </si>
  <si>
    <t>資産の譲渡等の対価の額</t>
    <phoneticPr fontId="3"/>
  </si>
  <si>
    <t>要補助金返還相当額</t>
  </si>
  <si>
    <t>要補助金返還相当額</t>
    <phoneticPr fontId="3"/>
  </si>
  <si>
    <t>簡易課税方式により申告している</t>
    <phoneticPr fontId="5"/>
  </si>
  <si>
    <t>補助対象経費にかかる消費税を、個別対応方式において、「非課税売上のみに要するもの」として申告している</t>
    <phoneticPr fontId="5"/>
  </si>
  <si>
    <t>補助対象経費が人件費等の非課税仕入となっている</t>
    <phoneticPr fontId="5"/>
  </si>
  <si>
    <t>愛　知　県　知　事　殿</t>
    <rPh sb="0" eb="1">
      <t>アイ</t>
    </rPh>
    <rPh sb="2" eb="3">
      <t>チ</t>
    </rPh>
    <rPh sb="4" eb="5">
      <t>ケン</t>
    </rPh>
    <rPh sb="6" eb="7">
      <t>チ</t>
    </rPh>
    <rPh sb="8" eb="9">
      <t>コト</t>
    </rPh>
    <rPh sb="10" eb="11">
      <t>ドノ</t>
    </rPh>
    <phoneticPr fontId="3"/>
  </si>
  <si>
    <t>所在地</t>
    <phoneticPr fontId="3"/>
  </si>
  <si>
    <t>　　仕入控除税額（要補助金返還相当額）</t>
    <phoneticPr fontId="4"/>
  </si>
  <si>
    <t>３　添付書類</t>
    <phoneticPr fontId="3"/>
  </si>
  <si>
    <t>　　　２の金額の積算内訳額等の参考資料</t>
    <phoneticPr fontId="3"/>
  </si>
  <si>
    <t>電話番号</t>
    <phoneticPr fontId="5"/>
  </si>
  <si>
    <t>担当部署</t>
    <rPh sb="0" eb="2">
      <t>タントウ</t>
    </rPh>
    <rPh sb="2" eb="4">
      <t>ブショ</t>
    </rPh>
    <phoneticPr fontId="5"/>
  </si>
  <si>
    <t>担当者名</t>
    <rPh sb="0" eb="3">
      <t>タントウシャ</t>
    </rPh>
    <rPh sb="3" eb="4">
      <t>メイ</t>
    </rPh>
    <phoneticPr fontId="5"/>
  </si>
  <si>
    <t>････　ａ</t>
    <phoneticPr fontId="5"/>
  </si>
  <si>
    <t>････　ｂ</t>
    <phoneticPr fontId="5"/>
  </si>
  <si>
    <t>（補助金確定額（精算額）×１０／１１０×(f／h))</t>
    <phoneticPr fontId="5"/>
  </si>
  <si>
    <t xml:space="preserve"> ＋（補助金確定額（精算額）×１０／１１０×ｃ×（g／h））=</t>
    <phoneticPr fontId="3"/>
  </si>
  <si>
    <t>《別紙概要》</t>
    <phoneticPr fontId="3"/>
  </si>
  <si>
    <t>公益法人等であって、特定収入割合が５％を超えている（医療法人社団及び医療法人財団を除く）</t>
    <phoneticPr fontId="5"/>
  </si>
  <si>
    <t>％</t>
    <phoneticPr fontId="5"/>
  </si>
  <si>
    <t>基準期間における課税売上高（税抜）</t>
    <phoneticPr fontId="3"/>
  </si>
  <si>
    <t>特定収入割合</t>
    <phoneticPr fontId="3"/>
  </si>
  <si>
    <t>　　　　〒460-8501</t>
    <phoneticPr fontId="3"/>
  </si>
  <si>
    <t>号</t>
    <rPh sb="0" eb="1">
      <t>ゴウ</t>
    </rPh>
    <phoneticPr fontId="3"/>
  </si>
  <si>
    <t>ー</t>
    <phoneticPr fontId="3"/>
  </si>
  <si>
    <t>補助金確定額（精算額）×１０／１１０×ｃ×(ｄ／e)=</t>
    <phoneticPr fontId="5"/>
  </si>
  <si>
    <t>代表者職名</t>
    <rPh sb="0" eb="3">
      <t>ダイヒョウシャ</t>
    </rPh>
    <rPh sb="3" eb="5">
      <t>ショクメイ</t>
    </rPh>
    <phoneticPr fontId="5"/>
  </si>
  <si>
    <t>施設名</t>
    <rPh sb="0" eb="2">
      <t>シセツ</t>
    </rPh>
    <rPh sb="2" eb="3">
      <t>メイ</t>
    </rPh>
    <phoneticPr fontId="5"/>
  </si>
  <si>
    <t>※a及びbから自動計算されます。ただし、税額控除の計算で端数処理している場合には、
　端数処理した金額を直接入力してください</t>
    <rPh sb="2" eb="3">
      <t>オヨ</t>
    </rPh>
    <rPh sb="7" eb="11">
      <t>ジドウケイサン</t>
    </rPh>
    <rPh sb="20" eb="22">
      <t>ゼイガク</t>
    </rPh>
    <phoneticPr fontId="5"/>
  </si>
  <si>
    <t>　　（注：申告書に記載された％をそのまま入力する欄ではありません）</t>
    <rPh sb="24" eb="25">
      <t>ラン</t>
    </rPh>
    <phoneticPr fontId="5"/>
  </si>
  <si>
    <t>　②課税売上割合（上記c）が９５％未満の場合、または課税売上高が5億円を超える法人等で、
　「一括比例配分方式」により消費税の申告を行っている場合</t>
    <rPh sb="17" eb="19">
      <t>ミマン</t>
    </rPh>
    <rPh sb="20" eb="22">
      <t>バアイ</t>
    </rPh>
    <rPh sb="47" eb="49">
      <t>イッカツ</t>
    </rPh>
    <rPh sb="49" eb="51">
      <t>ヒレイ</t>
    </rPh>
    <rPh sb="51" eb="53">
      <t>ハイブン</t>
    </rPh>
    <rPh sb="53" eb="55">
      <t>ホウシキ</t>
    </rPh>
    <phoneticPr fontId="5"/>
  </si>
  <si>
    <t>　③課税売上割合（上記c）が９５％未満の場合、または課税売上高が5億円を超える法人等で、
　「個別対応方式」により消費税の申告を行っている場合</t>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</si>
  <si>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3" eb="26">
      <t>ホジョキン</t>
    </rPh>
    <rPh sb="29" eb="31">
      <t>コウニュウ</t>
    </rPh>
    <rPh sb="31" eb="32">
      <t>トウ</t>
    </rPh>
    <rPh sb="35" eb="37">
      <t>ケイヒ</t>
    </rPh>
    <rPh sb="38" eb="40">
      <t>ウチワケ</t>
    </rPh>
    <phoneticPr fontId="5"/>
  </si>
  <si>
    <t>合計</t>
    <rPh sb="0" eb="1">
      <t>ゴウ</t>
    </rPh>
    <rPh sb="1" eb="2">
      <t>ケイ</t>
    </rPh>
    <phoneticPr fontId="5"/>
  </si>
  <si>
    <t>補助事業者名</t>
    <phoneticPr fontId="5"/>
  </si>
  <si>
    <t>代表者職氏名</t>
    <rPh sb="3" eb="4">
      <t>ショク</t>
    </rPh>
    <phoneticPr fontId="5"/>
  </si>
  <si>
    <t>１　愛知県補助金等交付規則（昭和５５年規則８号）第１４条に基づく額の確定額</t>
    <phoneticPr fontId="4"/>
  </si>
  <si>
    <t>２　消費税及び地方消費税の申告により確定した消費税及び地方消費税に係る</t>
    <phoneticPr fontId="4"/>
  </si>
  <si>
    <t>FAX番号</t>
    <rPh sb="3" eb="5">
      <t>バンゴウ</t>
    </rPh>
    <phoneticPr fontId="5"/>
  </si>
  <si>
    <r>
      <t>①　「基本情報」シートの</t>
    </r>
    <r>
      <rPr>
        <b/>
        <sz val="11"/>
        <color rgb="FFFF0000"/>
        <rFont val="游ゴシック"/>
        <family val="3"/>
        <charset val="128"/>
        <scheme val="minor"/>
      </rPr>
      <t>黄色セル</t>
    </r>
    <r>
      <rPr>
        <b/>
        <sz val="11"/>
        <color theme="1"/>
        <rFont val="游ゴシック"/>
        <family val="3"/>
        <charset val="128"/>
        <scheme val="minor"/>
      </rPr>
      <t>部分を入力してください。（入力されたものが「第7号様式」に転記されます）</t>
    </r>
    <rPh sb="3" eb="7">
      <t>キホンジョウホウ</t>
    </rPh>
    <rPh sb="12" eb="14">
      <t>キイロ</t>
    </rPh>
    <rPh sb="16" eb="18">
      <t>ブブン</t>
    </rPh>
    <rPh sb="19" eb="21">
      <t>ニュウリョク</t>
    </rPh>
    <rPh sb="38" eb="39">
      <t>ダイ</t>
    </rPh>
    <rPh sb="40" eb="41">
      <t>ゴウ</t>
    </rPh>
    <rPh sb="41" eb="43">
      <t>ヨウシキ</t>
    </rPh>
    <phoneticPr fontId="5"/>
  </si>
  <si>
    <t>記</t>
    <rPh sb="0" eb="1">
      <t>キ</t>
    </rPh>
    <phoneticPr fontId="3"/>
  </si>
  <si>
    <t>担当部署:</t>
    <phoneticPr fontId="3"/>
  </si>
  <si>
    <t>担当者名:</t>
    <phoneticPr fontId="5"/>
  </si>
  <si>
    <t>電話番号:</t>
    <phoneticPr fontId="5"/>
  </si>
  <si>
    <t>FAX番号:</t>
    <rPh sb="3" eb="5">
      <t>バンゴウ</t>
    </rPh>
    <phoneticPr fontId="3"/>
  </si>
  <si>
    <t>電子メール:</t>
    <rPh sb="0" eb="2">
      <t>デンシ</t>
    </rPh>
    <phoneticPr fontId="3"/>
  </si>
  <si>
    <t>実績報告額</t>
    <rPh sb="0" eb="2">
      <t>ジッセキ</t>
    </rPh>
    <rPh sb="2" eb="4">
      <t>ホウコク</t>
    </rPh>
    <rPh sb="4" eb="5">
      <t>ガク</t>
    </rPh>
    <phoneticPr fontId="2"/>
  </si>
  <si>
    <t>通知番号</t>
    <rPh sb="0" eb="2">
      <t>ツウチ</t>
    </rPh>
    <rPh sb="2" eb="4">
      <t>バンゴウ</t>
    </rPh>
    <phoneticPr fontId="3"/>
  </si>
  <si>
    <t>施設所在地</t>
    <rPh sb="0" eb="2">
      <t>シセツ</t>
    </rPh>
    <rPh sb="2" eb="5">
      <t>ショザイチ</t>
    </rPh>
    <phoneticPr fontId="5"/>
  </si>
  <si>
    <t>補助金確定額（実績額）</t>
    <rPh sb="0" eb="3">
      <t>ホジョキン</t>
    </rPh>
    <rPh sb="3" eb="5">
      <t>カクテイ</t>
    </rPh>
    <rPh sb="5" eb="6">
      <t>ガク</t>
    </rPh>
    <rPh sb="7" eb="9">
      <t>ジッセキ</t>
    </rPh>
    <rPh sb="9" eb="10">
      <t>ガク</t>
    </rPh>
    <phoneticPr fontId="5"/>
  </si>
  <si>
    <t>補助事業者名</t>
    <rPh sb="0" eb="2">
      <t>ホジョ</t>
    </rPh>
    <rPh sb="2" eb="4">
      <t>ジギョウ</t>
    </rPh>
    <rPh sb="4" eb="5">
      <t>シャ</t>
    </rPh>
    <rPh sb="5" eb="6">
      <t>メイ</t>
    </rPh>
    <phoneticPr fontId="5"/>
  </si>
  <si>
    <t>補助事業者所在地</t>
    <rPh sb="5" eb="8">
      <t>ショザイチ</t>
    </rPh>
    <phoneticPr fontId="5"/>
  </si>
  <si>
    <r>
      <t>※①～⑤のうち該当するものをプルダウンで「○」を選択してください</t>
    </r>
    <r>
      <rPr>
        <b/>
        <sz val="11"/>
        <color rgb="FFFF0000"/>
        <rFont val="游ゴシック"/>
        <family val="3"/>
        <charset val="128"/>
        <scheme val="minor"/>
      </rPr>
      <t>（また、</t>
    </r>
    <r>
      <rPr>
        <b/>
        <u/>
        <sz val="11"/>
        <color rgb="FFFF0000"/>
        <rFont val="游ゴシック"/>
        <family val="3"/>
        <charset val="128"/>
        <scheme val="minor"/>
      </rPr>
      <t>①の場合、「基準期間における課税売上高（税抜）」欄</t>
    </r>
    <r>
      <rPr>
        <b/>
        <sz val="11"/>
        <color rgb="FFFF0000"/>
        <rFont val="游ゴシック"/>
        <family val="3"/>
        <charset val="128"/>
        <scheme val="minor"/>
      </rPr>
      <t>を、
　</t>
    </r>
    <r>
      <rPr>
        <b/>
        <u/>
        <sz val="11"/>
        <color rgb="FFFF0000"/>
        <rFont val="游ゴシック"/>
        <family val="3"/>
        <charset val="128"/>
        <scheme val="minor"/>
      </rPr>
      <t>③の場合、「特定収入割合」欄を入力</t>
    </r>
    <r>
      <rPr>
        <b/>
        <sz val="11"/>
        <color rgb="FFFF0000"/>
        <rFont val="游ゴシック"/>
        <family val="3"/>
        <charset val="128"/>
        <scheme val="minor"/>
      </rPr>
      <t>してください）</t>
    </r>
    <rPh sb="7" eb="9">
      <t>ガイトウ</t>
    </rPh>
    <rPh sb="24" eb="26">
      <t>センタク</t>
    </rPh>
    <rPh sb="38" eb="40">
      <t>バアイ</t>
    </rPh>
    <rPh sb="80" eb="82">
      <t>ニュウリョク</t>
    </rPh>
    <phoneticPr fontId="5"/>
  </si>
  <si>
    <t>　　　　aichi-iryohojokin@pref.aichi.lg.jp</t>
    <phoneticPr fontId="3"/>
  </si>
  <si>
    <t>　　 　　名古屋市中区三の丸3丁目1番2号</t>
    <phoneticPr fontId="3"/>
  </si>
  <si>
    <t> 　【郵送】（「別紙概要」シートと「第7号様式」シートを印刷し、確定申告書の写し等添付書類を付けて郵送）</t>
    <rPh sb="3" eb="5">
      <t>ユウソウ</t>
    </rPh>
    <rPh sb="32" eb="37">
      <t>カクテイシンコクショ</t>
    </rPh>
    <rPh sb="38" eb="39">
      <t>ウツ</t>
    </rPh>
    <rPh sb="40" eb="41">
      <t>トウ</t>
    </rPh>
    <rPh sb="43" eb="45">
      <t>ショルイ</t>
    </rPh>
    <phoneticPr fontId="5"/>
  </si>
  <si>
    <t>番号</t>
    <rPh sb="0" eb="2">
      <t>バンゴウ</t>
    </rPh>
    <phoneticPr fontId="3"/>
  </si>
  <si>
    <t>法人名等</t>
    <rPh sb="0" eb="2">
      <t>ホウジン</t>
    </rPh>
    <rPh sb="2" eb="3">
      <t>メイ</t>
    </rPh>
    <rPh sb="3" eb="4">
      <t>トウ</t>
    </rPh>
    <phoneticPr fontId="3"/>
  </si>
  <si>
    <t>施設名等</t>
    <rPh sb="0" eb="3">
      <t>シセツメイ</t>
    </rPh>
    <rPh sb="3" eb="4">
      <t>トウ</t>
    </rPh>
    <phoneticPr fontId="3"/>
  </si>
  <si>
    <t>国庫補助額
（確定額）</t>
    <rPh sb="0" eb="2">
      <t>コッコ</t>
    </rPh>
    <rPh sb="2" eb="5">
      <t>ホジョガク</t>
    </rPh>
    <rPh sb="7" eb="9">
      <t>カクテイ</t>
    </rPh>
    <rPh sb="9" eb="10">
      <t>ガク</t>
    </rPh>
    <phoneticPr fontId="3"/>
  </si>
  <si>
    <t>返還の有無等</t>
    <rPh sb="0" eb="2">
      <t>ヘンカン</t>
    </rPh>
    <rPh sb="3" eb="5">
      <t>ウム</t>
    </rPh>
    <rPh sb="5" eb="6">
      <t>トウ</t>
    </rPh>
    <phoneticPr fontId="3"/>
  </si>
  <si>
    <t>仕入控除税額
（返還額）</t>
    <rPh sb="0" eb="2">
      <t>シイレ</t>
    </rPh>
    <rPh sb="2" eb="4">
      <t>コウジョ</t>
    </rPh>
    <rPh sb="4" eb="6">
      <t>ゼイガク</t>
    </rPh>
    <rPh sb="8" eb="11">
      <t>ヘンカンガク</t>
    </rPh>
    <phoneticPr fontId="3"/>
  </si>
  <si>
    <t>返還あり（一括比例配分方式、個別対応方式の場合）</t>
    <rPh sb="0" eb="2">
      <t>ヘンカン</t>
    </rPh>
    <rPh sb="21" eb="23">
      <t>バアイ</t>
    </rPh>
    <phoneticPr fontId="3"/>
  </si>
  <si>
    <t>報告年</t>
    <rPh sb="0" eb="2">
      <t>ホウコク</t>
    </rPh>
    <rPh sb="2" eb="3">
      <t>ネン</t>
    </rPh>
    <phoneticPr fontId="3"/>
  </si>
  <si>
    <t>月</t>
    <rPh sb="0" eb="1">
      <t>ツキ</t>
    </rPh>
    <phoneticPr fontId="3"/>
  </si>
  <si>
    <t>日</t>
    <rPh sb="0" eb="1">
      <t>ヒ</t>
    </rPh>
    <phoneticPr fontId="3"/>
  </si>
  <si>
    <t>代表者職名</t>
    <rPh sb="0" eb="3">
      <t>ダイヒョウシャ</t>
    </rPh>
    <rPh sb="3" eb="5">
      <t>ショクメイ</t>
    </rPh>
    <phoneticPr fontId="3"/>
  </si>
  <si>
    <t>代表者氏名</t>
    <rPh sb="0" eb="3">
      <t>ダイヒョウシャ</t>
    </rPh>
    <rPh sb="3" eb="5">
      <t>シメイ</t>
    </rPh>
    <phoneticPr fontId="3"/>
  </si>
  <si>
    <t>法人所在地</t>
    <rPh sb="0" eb="5">
      <t>ホウジンショザイチ</t>
    </rPh>
    <phoneticPr fontId="3"/>
  </si>
  <si>
    <t>施設所在地</t>
    <rPh sb="0" eb="5">
      <t>シセツショザイチ</t>
    </rPh>
    <phoneticPr fontId="3"/>
  </si>
  <si>
    <t>担当者名</t>
    <rPh sb="0" eb="2">
      <t>タントウ</t>
    </rPh>
    <rPh sb="2" eb="4">
      <t>シャメイ</t>
    </rPh>
    <phoneticPr fontId="3"/>
  </si>
  <si>
    <t>電話番号</t>
    <rPh sb="0" eb="4">
      <t>デンワバンゴウ</t>
    </rPh>
    <phoneticPr fontId="3"/>
  </si>
  <si>
    <t>メール</t>
    <phoneticPr fontId="3"/>
  </si>
  <si>
    <t>課税売上割合</t>
    <rPh sb="0" eb="2">
      <t>カゼイ</t>
    </rPh>
    <rPh sb="2" eb="4">
      <t>ウリア</t>
    </rPh>
    <rPh sb="4" eb="6">
      <t>ワリアイ</t>
    </rPh>
    <phoneticPr fontId="3"/>
  </si>
  <si>
    <t>補助対象経費の課税仕入の割合（10％分）</t>
    <rPh sb="0" eb="2">
      <t>ホジョ</t>
    </rPh>
    <rPh sb="2" eb="4">
      <t>タイショウ</t>
    </rPh>
    <rPh sb="4" eb="6">
      <t>ケイヒ</t>
    </rPh>
    <rPh sb="7" eb="9">
      <t>カゼイ</t>
    </rPh>
    <rPh sb="9" eb="11">
      <t>シイ</t>
    </rPh>
    <rPh sb="12" eb="14">
      <t>ワリアイ</t>
    </rPh>
    <rPh sb="18" eb="19">
      <t>ブン</t>
    </rPh>
    <phoneticPr fontId="3"/>
  </si>
  <si>
    <t>補助対象経費の課税仕入の割合（８％分）</t>
    <rPh sb="0" eb="2">
      <t>ホジョ</t>
    </rPh>
    <rPh sb="2" eb="4">
      <t>タイショウ</t>
    </rPh>
    <rPh sb="4" eb="6">
      <t>ケイヒ</t>
    </rPh>
    <rPh sb="7" eb="9">
      <t>カゼイ</t>
    </rPh>
    <rPh sb="9" eb="11">
      <t>シイ</t>
    </rPh>
    <rPh sb="12" eb="14">
      <t>ワリアイ</t>
    </rPh>
    <rPh sb="17" eb="18">
      <t>ブン</t>
    </rPh>
    <phoneticPr fontId="3"/>
  </si>
  <si>
    <t>対象経費の総額</t>
    <rPh sb="0" eb="2">
      <t>タイショウ</t>
    </rPh>
    <rPh sb="2" eb="4">
      <t>ケイヒ</t>
    </rPh>
    <rPh sb="5" eb="7">
      <t>ソウガク</t>
    </rPh>
    <phoneticPr fontId="3"/>
  </si>
  <si>
    <t>課税対象売上</t>
    <rPh sb="0" eb="2">
      <t>カゼイ</t>
    </rPh>
    <rPh sb="2" eb="4">
      <t>タイショウ</t>
    </rPh>
    <rPh sb="4" eb="6">
      <t>ウリアゲ</t>
    </rPh>
    <phoneticPr fontId="13"/>
  </si>
  <si>
    <t>総売上</t>
    <rPh sb="0" eb="3">
      <t>ソウウリアゲ</t>
    </rPh>
    <phoneticPr fontId="13"/>
  </si>
  <si>
    <t>割合</t>
    <rPh sb="0" eb="2">
      <t>ワリアイ</t>
    </rPh>
    <phoneticPr fontId="3"/>
  </si>
  <si>
    <r>
      <t xml:space="preserve">一括：課税仕入
</t>
    </r>
    <r>
      <rPr>
        <sz val="10"/>
        <color theme="1"/>
        <rFont val="游ゴシック"/>
        <family val="3"/>
        <charset val="128"/>
        <scheme val="minor"/>
      </rPr>
      <t>個別：課税売上対応分</t>
    </r>
    <rPh sb="0" eb="2">
      <t>イッカツ</t>
    </rPh>
    <rPh sb="3" eb="5">
      <t>カゼイ</t>
    </rPh>
    <rPh sb="5" eb="7">
      <t>シイ</t>
    </rPh>
    <rPh sb="8" eb="10">
      <t>コベツ</t>
    </rPh>
    <rPh sb="11" eb="13">
      <t>カゼイ</t>
    </rPh>
    <rPh sb="13" eb="15">
      <t>ウリアゲ</t>
    </rPh>
    <rPh sb="15" eb="17">
      <t>タイオウ</t>
    </rPh>
    <rPh sb="17" eb="18">
      <t>ブン</t>
    </rPh>
    <phoneticPr fontId="3"/>
  </si>
  <si>
    <t>個別：共通対応分</t>
    <rPh sb="0" eb="2">
      <t>コベツ</t>
    </rPh>
    <rPh sb="3" eb="5">
      <t>キョウツウ</t>
    </rPh>
    <rPh sb="5" eb="7">
      <t>タイオウ</t>
    </rPh>
    <rPh sb="7" eb="8">
      <t>ブン</t>
    </rPh>
    <phoneticPr fontId="3"/>
  </si>
  <si>
    <r>
      <t xml:space="preserve">一括：課税仕入
</t>
    </r>
    <r>
      <rPr>
        <sz val="10"/>
        <color theme="1"/>
        <rFont val="游ゴシック"/>
        <family val="3"/>
        <charset val="128"/>
        <scheme val="minor"/>
      </rPr>
      <t>個別：課税仕入対応分</t>
    </r>
    <rPh sb="0" eb="2">
      <t>イッカツ</t>
    </rPh>
    <rPh sb="3" eb="5">
      <t>カゼイ</t>
    </rPh>
    <rPh sb="5" eb="7">
      <t>シイ</t>
    </rPh>
    <rPh sb="8" eb="10">
      <t>コベツ</t>
    </rPh>
    <rPh sb="11" eb="13">
      <t>カゼイ</t>
    </rPh>
    <rPh sb="13" eb="15">
      <t>シイ</t>
    </rPh>
    <rPh sb="15" eb="17">
      <t>タイオウ</t>
    </rPh>
    <rPh sb="17" eb="18">
      <t>ブン</t>
    </rPh>
    <phoneticPr fontId="3"/>
  </si>
  <si>
    <t>ａ</t>
    <phoneticPr fontId="3"/>
  </si>
  <si>
    <t>ｂ</t>
    <phoneticPr fontId="3"/>
  </si>
  <si>
    <t>ｃ</t>
    <phoneticPr fontId="3"/>
  </si>
  <si>
    <r>
      <t xml:space="preserve">ｄ or  </t>
    </r>
    <r>
      <rPr>
        <sz val="11"/>
        <color theme="4"/>
        <rFont val="游ゴシック"/>
        <family val="3"/>
        <charset val="128"/>
        <scheme val="minor"/>
      </rPr>
      <t>f</t>
    </r>
    <phoneticPr fontId="3"/>
  </si>
  <si>
    <t>g</t>
    <phoneticPr fontId="3"/>
  </si>
  <si>
    <t>ｅ or i</t>
    <phoneticPr fontId="3"/>
  </si>
  <si>
    <t>j</t>
    <phoneticPr fontId="3"/>
  </si>
  <si>
    <t>e or h</t>
    <phoneticPr fontId="3"/>
  </si>
  <si>
    <t>-</t>
    <phoneticPr fontId="3"/>
  </si>
  <si>
    <t>返還なし（消費税の申告義務がない）</t>
    <rPh sb="0" eb="2">
      <t>ヘンカン</t>
    </rPh>
    <rPh sb="5" eb="8">
      <t>ショウヒゼイ</t>
    </rPh>
    <rPh sb="9" eb="11">
      <t>シンコク</t>
    </rPh>
    <rPh sb="11" eb="13">
      <t>ギム</t>
    </rPh>
    <phoneticPr fontId="3"/>
  </si>
  <si>
    <t>返還なし（簡易課税方式による申告）</t>
    <rPh sb="0" eb="2">
      <t>ヘンカン</t>
    </rPh>
    <rPh sb="5" eb="7">
      <t>カンイ</t>
    </rPh>
    <rPh sb="7" eb="9">
      <t>カゼイ</t>
    </rPh>
    <rPh sb="9" eb="11">
      <t>ホウシキ</t>
    </rPh>
    <rPh sb="14" eb="16">
      <t>シンコク</t>
    </rPh>
    <phoneticPr fontId="3"/>
  </si>
  <si>
    <t>返還なし（特定収入割合が５％超）</t>
    <rPh sb="0" eb="2">
      <t>ヘンカン</t>
    </rPh>
    <rPh sb="5" eb="7">
      <t>トクテイ</t>
    </rPh>
    <rPh sb="7" eb="9">
      <t>シュウニュウ</t>
    </rPh>
    <rPh sb="9" eb="11">
      <t>ワリアイ</t>
    </rPh>
    <rPh sb="14" eb="15">
      <t>コ</t>
    </rPh>
    <phoneticPr fontId="3"/>
  </si>
  <si>
    <t>返還なし（個別対応方式で非課税売上のみ）</t>
    <rPh sb="0" eb="2">
      <t>ヘンカン</t>
    </rPh>
    <rPh sb="5" eb="7">
      <t>コベツ</t>
    </rPh>
    <rPh sb="7" eb="9">
      <t>タイオウ</t>
    </rPh>
    <rPh sb="9" eb="11">
      <t>ホウシキ</t>
    </rPh>
    <rPh sb="12" eb="15">
      <t>ヒカゼイ</t>
    </rPh>
    <rPh sb="15" eb="17">
      <t>ウリア</t>
    </rPh>
    <phoneticPr fontId="3"/>
  </si>
  <si>
    <t>返還なし（補助対象が非課税のみ）</t>
    <rPh sb="0" eb="2">
      <t>ヘンカン</t>
    </rPh>
    <rPh sb="5" eb="7">
      <t>ホジョ</t>
    </rPh>
    <rPh sb="7" eb="9">
      <t>タイショウ</t>
    </rPh>
    <rPh sb="10" eb="13">
      <t>ヒカゼイ</t>
    </rPh>
    <phoneticPr fontId="3"/>
  </si>
  <si>
    <t>返還あり（課税売上割合95％以上・課税売上高５億円以下）</t>
    <rPh sb="0" eb="2">
      <t>ヘンカン</t>
    </rPh>
    <rPh sb="5" eb="7">
      <t>カゼイ</t>
    </rPh>
    <rPh sb="7" eb="9">
      <t>ウリア</t>
    </rPh>
    <rPh sb="9" eb="11">
      <t>ワリアイ</t>
    </rPh>
    <rPh sb="14" eb="16">
      <t>イジョウ</t>
    </rPh>
    <rPh sb="17" eb="19">
      <t>カゼイ</t>
    </rPh>
    <rPh sb="19" eb="21">
      <t>ウリア</t>
    </rPh>
    <rPh sb="21" eb="22">
      <t>ダカ</t>
    </rPh>
    <rPh sb="23" eb="24">
      <t>オク</t>
    </rPh>
    <rPh sb="24" eb="25">
      <t>エン</t>
    </rPh>
    <rPh sb="25" eb="27">
      <t>イカ</t>
    </rPh>
    <phoneticPr fontId="3"/>
  </si>
  <si>
    <t>返還あり（一括比例配分方式）</t>
    <rPh sb="0" eb="2">
      <t>ヘンカン</t>
    </rPh>
    <rPh sb="5" eb="7">
      <t>イッカツ</t>
    </rPh>
    <rPh sb="7" eb="9">
      <t>ヒレイ</t>
    </rPh>
    <rPh sb="9" eb="11">
      <t>ハイブン</t>
    </rPh>
    <rPh sb="11" eb="13">
      <t>ホウシキ</t>
    </rPh>
    <phoneticPr fontId="3"/>
  </si>
  <si>
    <t>返還あり（個別対応方式）</t>
    <rPh sb="0" eb="2">
      <t>ヘンカン</t>
    </rPh>
    <rPh sb="5" eb="7">
      <t>コベツ</t>
    </rPh>
    <rPh sb="7" eb="9">
      <t>タイオウ</t>
    </rPh>
    <rPh sb="9" eb="11">
      <t>ホウシキ</t>
    </rPh>
    <phoneticPr fontId="3"/>
  </si>
  <si>
    <t>第７号様式</t>
    <rPh sb="0" eb="1">
      <t>ダイ</t>
    </rPh>
    <rPh sb="2" eb="3">
      <t>ゴウ</t>
    </rPh>
    <phoneticPr fontId="3"/>
  </si>
  <si>
    <t>メールアドレス</t>
    <phoneticPr fontId="5"/>
  </si>
  <si>
    <t>返還なし</t>
    <rPh sb="0" eb="2">
      <t>ヘンカン</t>
    </rPh>
    <phoneticPr fontId="3"/>
  </si>
  <si>
    <t>返還あり</t>
    <rPh sb="0" eb="2">
      <t>ヘンカン</t>
    </rPh>
    <phoneticPr fontId="3"/>
  </si>
  <si>
    <t>処理区分</t>
    <rPh sb="0" eb="2">
      <t>ショリ</t>
    </rPh>
    <rPh sb="2" eb="4">
      <t>クブン</t>
    </rPh>
    <phoneticPr fontId="21"/>
  </si>
  <si>
    <t>所属コード</t>
    <rPh sb="0" eb="2">
      <t>ショゾク</t>
    </rPh>
    <phoneticPr fontId="21"/>
  </si>
  <si>
    <t>債務者コード</t>
    <rPh sb="0" eb="3">
      <t>サイムシャ</t>
    </rPh>
    <phoneticPr fontId="21"/>
  </si>
  <si>
    <t>住所コード</t>
    <rPh sb="0" eb="2">
      <t>ジュウショ</t>
    </rPh>
    <phoneticPr fontId="21"/>
  </si>
  <si>
    <t>番地</t>
    <rPh sb="0" eb="2">
      <t>バンチ</t>
    </rPh>
    <phoneticPr fontId="21"/>
  </si>
  <si>
    <t>方書</t>
    <rPh sb="0" eb="1">
      <t>カタ</t>
    </rPh>
    <rPh sb="1" eb="2">
      <t>ガキ</t>
    </rPh>
    <phoneticPr fontId="21"/>
  </si>
  <si>
    <t>屋号等</t>
    <rPh sb="0" eb="3">
      <t>ヤゴウトウ</t>
    </rPh>
    <phoneticPr fontId="21"/>
  </si>
  <si>
    <t>氏名・名称</t>
    <rPh sb="0" eb="2">
      <t>シメイ</t>
    </rPh>
    <rPh sb="3" eb="5">
      <t>メイショウ</t>
    </rPh>
    <phoneticPr fontId="21"/>
  </si>
  <si>
    <t>屋号等(半角ｶﾅ)</t>
    <rPh sb="0" eb="2">
      <t>ヤゴウ</t>
    </rPh>
    <rPh sb="2" eb="3">
      <t>トウ</t>
    </rPh>
    <rPh sb="4" eb="6">
      <t>ハンカク</t>
    </rPh>
    <phoneticPr fontId="21"/>
  </si>
  <si>
    <t>氏名・名称(半角ｶﾅ)</t>
    <rPh sb="0" eb="2">
      <t>シメイ</t>
    </rPh>
    <rPh sb="3" eb="5">
      <t>メイショウ</t>
    </rPh>
    <rPh sb="6" eb="8">
      <t>ハンカク</t>
    </rPh>
    <phoneticPr fontId="21"/>
  </si>
  <si>
    <t>電話番号</t>
    <rPh sb="0" eb="2">
      <t>デンワ</t>
    </rPh>
    <rPh sb="2" eb="4">
      <t>バンゴウ</t>
    </rPh>
    <phoneticPr fontId="21"/>
  </si>
  <si>
    <t>代表者</t>
    <rPh sb="0" eb="3">
      <t>ダイヒョウシャ</t>
    </rPh>
    <phoneticPr fontId="21"/>
  </si>
  <si>
    <t>債務者登録用</t>
    <rPh sb="0" eb="6">
      <t>サイムシャトウロクヨウ</t>
    </rPh>
    <phoneticPr fontId="3"/>
  </si>
  <si>
    <t>　　　法人（医療法人等）</t>
    <rPh sb="3" eb="5">
      <t>ホウジン</t>
    </rPh>
    <rPh sb="6" eb="8">
      <t>イリョウ</t>
    </rPh>
    <rPh sb="8" eb="10">
      <t>ホウジン</t>
    </rPh>
    <rPh sb="10" eb="11">
      <t>トウ</t>
    </rPh>
    <phoneticPr fontId="3"/>
  </si>
  <si>
    <t>　　　個人事業主（法人ではない）</t>
    <rPh sb="3" eb="5">
      <t>コジン</t>
    </rPh>
    <rPh sb="5" eb="7">
      <t>ジギョウ</t>
    </rPh>
    <rPh sb="7" eb="8">
      <t>ヌシ</t>
    </rPh>
    <rPh sb="9" eb="11">
      <t>ホウジン</t>
    </rPh>
    <phoneticPr fontId="3"/>
  </si>
  <si>
    <t>　　　公立医療機関</t>
    <rPh sb="3" eb="5">
      <t>コウリツ</t>
    </rPh>
    <rPh sb="5" eb="7">
      <t>イリョウ</t>
    </rPh>
    <rPh sb="7" eb="9">
      <t>キカン</t>
    </rPh>
    <phoneticPr fontId="3"/>
  </si>
  <si>
    <t>法人・個人事業主の別</t>
    <phoneticPr fontId="3"/>
  </si>
  <si>
    <t>交付決定日</t>
    <rPh sb="0" eb="5">
      <t>コウフケッテイビ</t>
    </rPh>
    <phoneticPr fontId="3"/>
  </si>
  <si>
    <t>債務者登録用</t>
    <rPh sb="0" eb="3">
      <t>サイムシャ</t>
    </rPh>
    <rPh sb="3" eb="6">
      <t>トウロクヨウ</t>
    </rPh>
    <phoneticPr fontId="3"/>
  </si>
  <si>
    <t>ー</t>
    <phoneticPr fontId="3"/>
  </si>
  <si>
    <r>
      <t>③　以下のとおり</t>
    </r>
    <r>
      <rPr>
        <b/>
        <u/>
        <sz val="11"/>
        <color theme="1"/>
        <rFont val="游ゴシック"/>
        <family val="3"/>
        <charset val="128"/>
        <scheme val="minor"/>
      </rPr>
      <t>メール及び郵送の両方</t>
    </r>
    <r>
      <rPr>
        <b/>
        <sz val="11"/>
        <color theme="1"/>
        <rFont val="游ゴシック"/>
        <family val="3"/>
        <charset val="128"/>
        <scheme val="minor"/>
      </rPr>
      <t>により御提出をお願いします。</t>
    </r>
    <rPh sb="2" eb="4">
      <t>イカ</t>
    </rPh>
    <rPh sb="11" eb="12">
      <t>オヨ</t>
    </rPh>
    <rPh sb="16" eb="18">
      <t>リョウホウ</t>
    </rPh>
    <rPh sb="21" eb="24">
      <t>ゴテイシュツ</t>
    </rPh>
    <rPh sb="26" eb="27">
      <t>ネガ</t>
    </rPh>
    <phoneticPr fontId="5"/>
  </si>
  <si>
    <t>②　県ホームページ上の「消費税仕入控除税額に係るフローチャート」で返還の有無を確認いただいたうえで、
　「別紙概要」シートの該当する箇所に入力してください。（入力されたものが「第7号様式」に転記されます）</t>
    <rPh sb="2" eb="3">
      <t>ケン</t>
    </rPh>
    <rPh sb="9" eb="10">
      <t>ジョウ</t>
    </rPh>
    <rPh sb="12" eb="15">
      <t>ショウヒゼイ</t>
    </rPh>
    <rPh sb="15" eb="17">
      <t>シイレ</t>
    </rPh>
    <rPh sb="17" eb="19">
      <t>コウジョ</t>
    </rPh>
    <rPh sb="19" eb="21">
      <t>ゼイガク</t>
    </rPh>
    <rPh sb="22" eb="23">
      <t>カカ</t>
    </rPh>
    <rPh sb="53" eb="57">
      <t>ベッシガイヨウ</t>
    </rPh>
    <rPh sb="62" eb="64">
      <t>ガイトウ</t>
    </rPh>
    <rPh sb="66" eb="68">
      <t>カショ</t>
    </rPh>
    <rPh sb="69" eb="71">
      <t>ニュウリョク</t>
    </rPh>
    <phoneticPr fontId="3"/>
  </si>
  <si>
    <t> 　【メール】（本エクセルデータのみ提出）</t>
    <rPh sb="8" eb="9">
      <t>ホン</t>
    </rPh>
    <rPh sb="18" eb="20">
      <t>テイシュツ</t>
    </rPh>
    <phoneticPr fontId="5"/>
  </si>
  <si>
    <t>　　　　※集計のため、必ずエクセル形式でお送りください。</t>
    <phoneticPr fontId="3"/>
  </si>
  <si>
    <t>　　　　※エクセルデータの名称及びメールの件名を「（医療機関名）PCR補助金仕入控除報告」</t>
    <rPh sb="15" eb="16">
      <t>オヨ</t>
    </rPh>
    <rPh sb="21" eb="23">
      <t>ケンメイ</t>
    </rPh>
    <rPh sb="26" eb="31">
      <t>イリョウキカンメイ</t>
    </rPh>
    <rPh sb="35" eb="38">
      <t>ホジョキン</t>
    </rPh>
    <phoneticPr fontId="3"/>
  </si>
  <si>
    <t>　　　　　としてください。（例. （○○クリニック）PCR補助金仕入控除報告）</t>
    <rPh sb="14" eb="15">
      <t>レイ</t>
    </rPh>
    <phoneticPr fontId="3"/>
  </si>
  <si>
    <t>全体</t>
    <rPh sb="0" eb="2">
      <t>ゼンタイ</t>
    </rPh>
    <phoneticPr fontId="3"/>
  </si>
  <si>
    <t>入力判定</t>
    <rPh sb="0" eb="4">
      <t>ニュウリョクハンテイ</t>
    </rPh>
    <phoneticPr fontId="3"/>
  </si>
  <si>
    <t>入力完了後、入力判定欄が「×」の場合は以下に表示されるコメントに基づき、修正をしてください。</t>
    <rPh sb="0" eb="2">
      <t>ニュウリョク</t>
    </rPh>
    <rPh sb="2" eb="4">
      <t>カンリョウ</t>
    </rPh>
    <rPh sb="4" eb="5">
      <t>ゴ</t>
    </rPh>
    <rPh sb="6" eb="8">
      <t>ニュウリョク</t>
    </rPh>
    <rPh sb="8" eb="11">
      <t>ハンテイラン</t>
    </rPh>
    <rPh sb="16" eb="18">
      <t>バアイ</t>
    </rPh>
    <rPh sb="19" eb="21">
      <t>イカ</t>
    </rPh>
    <rPh sb="22" eb="24">
      <t>ヒョウジ</t>
    </rPh>
    <rPh sb="32" eb="33">
      <t>モト</t>
    </rPh>
    <rPh sb="36" eb="38">
      <t>シュウセイ</t>
    </rPh>
    <phoneticPr fontId="3"/>
  </si>
  <si>
    <t>次世代シークエンサー</t>
    <rPh sb="0" eb="3">
      <t>ジセダイ</t>
    </rPh>
    <phoneticPr fontId="3"/>
  </si>
  <si>
    <t>リアルタイムPCR装置</t>
    <rPh sb="9" eb="11">
      <t>ソウチ</t>
    </rPh>
    <phoneticPr fontId="3"/>
  </si>
  <si>
    <t>等温遺伝子増幅装置</t>
    <rPh sb="0" eb="9">
      <t>トウオンイデンシゾウフクソウチ</t>
    </rPh>
    <phoneticPr fontId="3"/>
  </si>
  <si>
    <t>全自動化学発光酵素免疫測定装置</t>
    <rPh sb="0" eb="15">
      <t>ゼンジドウカガクハッコウコウソメンエキソクテイソウチ</t>
    </rPh>
    <phoneticPr fontId="3"/>
  </si>
  <si>
    <t>判定</t>
    <rPh sb="0" eb="2">
      <t>ハンテイ</t>
    </rPh>
    <phoneticPr fontId="3"/>
  </si>
  <si>
    <t>摘要</t>
    <rPh sb="0" eb="2">
      <t>テキヨウ</t>
    </rPh>
    <phoneticPr fontId="3"/>
  </si>
  <si>
    <t>≪入力不要≫「額の確定通知書」の補助金額が自動で入力されます。</t>
    <rPh sb="7" eb="8">
      <t>ガク</t>
    </rPh>
    <rPh sb="9" eb="14">
      <t>カクテイツウチショ</t>
    </rPh>
    <rPh sb="16" eb="20">
      <t>ホジョキンガク</t>
    </rPh>
    <rPh sb="21" eb="23">
      <t>ジドウ</t>
    </rPh>
    <rPh sb="24" eb="26">
      <t>ニュウリョク</t>
    </rPh>
    <phoneticPr fontId="3"/>
  </si>
  <si>
    <t>項　目</t>
    <rPh sb="0" eb="1">
      <t>コウ</t>
    </rPh>
    <rPh sb="2" eb="3">
      <t>メ</t>
    </rPh>
    <phoneticPr fontId="3"/>
  </si>
  <si>
    <t>入力欄</t>
    <rPh sb="0" eb="2">
      <t>ニュウリョク</t>
    </rPh>
    <rPh sb="2" eb="3">
      <t>ラン</t>
    </rPh>
    <phoneticPr fontId="3"/>
  </si>
  <si>
    <t>ー</t>
    <phoneticPr fontId="3"/>
  </si>
  <si>
    <t>J5、Y6、U14～16、T30～34、Z45～49数式有</t>
    <rPh sb="26" eb="28">
      <t>スウシキ</t>
    </rPh>
    <rPh sb="28" eb="29">
      <t>ア</t>
    </rPh>
    <phoneticPr fontId="3"/>
  </si>
  <si>
    <t>提出日</t>
    <rPh sb="0" eb="2">
      <t>テイシュツ</t>
    </rPh>
    <rPh sb="2" eb="3">
      <t>ビ</t>
    </rPh>
    <phoneticPr fontId="3"/>
  </si>
  <si>
    <t>①</t>
    <phoneticPr fontId="3"/>
  </si>
  <si>
    <t>②</t>
    <phoneticPr fontId="3"/>
  </si>
  <si>
    <t>③</t>
    <phoneticPr fontId="3"/>
  </si>
  <si>
    <t>④</t>
    <phoneticPr fontId="3"/>
  </si>
  <si>
    <t>　　　4感対第1410
　　　又は4感対第2051</t>
    <rPh sb="4" eb="6">
      <t>カンタイ</t>
    </rPh>
    <rPh sb="6" eb="7">
      <t>ダイ</t>
    </rPh>
    <rPh sb="15" eb="16">
      <t>マタ</t>
    </rPh>
    <phoneticPr fontId="3"/>
  </si>
  <si>
    <t>医療機関名</t>
    <rPh sb="0" eb="5">
      <t>イリョウキカンメイ</t>
    </rPh>
    <phoneticPr fontId="3"/>
  </si>
  <si>
    <t>所在場所</t>
    <rPh sb="0" eb="4">
      <t>ショザイバショ</t>
    </rPh>
    <phoneticPr fontId="3"/>
  </si>
  <si>
    <t>重複（所在地）</t>
    <rPh sb="0" eb="2">
      <t>チョウフク</t>
    </rPh>
    <rPh sb="3" eb="6">
      <t>ショザイチ</t>
    </rPh>
    <phoneticPr fontId="3"/>
  </si>
  <si>
    <t>mail</t>
    <phoneticPr fontId="3"/>
  </si>
  <si>
    <t>重複（医療機関名）</t>
    <rPh sb="0" eb="2">
      <t>チョウフク</t>
    </rPh>
    <rPh sb="3" eb="8">
      <t>イリョウキカンメイ</t>
    </rPh>
    <phoneticPr fontId="3"/>
  </si>
  <si>
    <t>ダブり</t>
    <phoneticPr fontId="3"/>
  </si>
  <si>
    <t>令和４年度　消費税及び地方消費税に係る仕入控除税額の報告について</t>
    <rPh sb="0" eb="2">
      <t>レイワ</t>
    </rPh>
    <rPh sb="3" eb="5">
      <t>ネンド</t>
    </rPh>
    <rPh sb="6" eb="9">
      <t>ショウヒゼイ</t>
    </rPh>
    <rPh sb="9" eb="10">
      <t>オヨ</t>
    </rPh>
    <rPh sb="11" eb="13">
      <t>チホウ</t>
    </rPh>
    <rPh sb="13" eb="16">
      <t>ショウヒゼイ</t>
    </rPh>
    <rPh sb="17" eb="18">
      <t>カカ</t>
    </rPh>
    <rPh sb="19" eb="21">
      <t>シイレ</t>
    </rPh>
    <rPh sb="21" eb="23">
      <t>コウジョ</t>
    </rPh>
    <rPh sb="23" eb="25">
      <t>ゼイガク</t>
    </rPh>
    <rPh sb="26" eb="28">
      <t>ホウコク</t>
    </rPh>
    <phoneticPr fontId="4"/>
  </si>
  <si>
    <t>交付決定通知番号</t>
    <rPh sb="0" eb="4">
      <t>コウフケッテイ</t>
    </rPh>
    <rPh sb="4" eb="6">
      <t>ツウチ</t>
    </rPh>
    <rPh sb="6" eb="8">
      <t>バンゴウ</t>
    </rPh>
    <phoneticPr fontId="5"/>
  </si>
  <si>
    <t xml:space="preserve"> 　　　　愛知県保健医療局感染症対策課調整グループ</t>
    <rPh sb="8" eb="12">
      <t>ホケンイリョウ</t>
    </rPh>
    <rPh sb="12" eb="13">
      <t>キョク</t>
    </rPh>
    <rPh sb="19" eb="21">
      <t>チョウセイ</t>
    </rPh>
    <phoneticPr fontId="3"/>
  </si>
  <si>
    <t>廃止</t>
    <rPh sb="0" eb="2">
      <t>ハイシ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</si>
</sst>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quot;円&quot;"/>
    <numFmt numFmtId="178"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1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b/>
      <u/>
      <sz val="11"/>
      <color rgb="FFFF0000"/>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11"/>
      <color theme="4"/>
      <name val="游ゴシック"/>
      <family val="3"/>
      <charset val="128"/>
      <scheme val="minor"/>
    </font>
    <font>
      <b/>
      <sz val="13"/>
      <color theme="1"/>
      <name val="游ゴシック"/>
      <family val="3"/>
      <charset val="128"/>
      <scheme val="minor"/>
    </font>
    <font>
      <sz val="11"/>
      <name val="ＭＳ 明朝"/>
      <family val="1"/>
      <charset val="128"/>
    </font>
    <font>
      <sz val="6"/>
      <name val="ＭＳ Ｐゴシック"/>
      <family val="3"/>
      <charset val="128"/>
    </font>
    <font>
      <b/>
      <u/>
      <sz val="11"/>
      <color theme="1"/>
      <name val="游ゴシック"/>
      <family val="3"/>
      <charset val="128"/>
      <scheme val="minor"/>
    </font>
    <font>
      <b/>
      <sz val="12"/>
      <color theme="1"/>
      <name val="游ゴシック"/>
      <family val="3"/>
      <charset val="128"/>
      <scheme val="minor"/>
    </font>
    <font>
      <b/>
      <sz val="13"/>
      <name val="游ゴシック"/>
      <family val="3"/>
      <charset val="128"/>
      <scheme val="minor"/>
    </font>
    <font>
      <b/>
      <strike/>
      <sz val="11"/>
      <color theme="1"/>
      <name val="游ゴシック"/>
      <family val="3"/>
      <charset val="128"/>
      <scheme val="minor"/>
    </font>
    <font>
      <sz val="13"/>
      <color theme="1"/>
      <name val="游ゴシック"/>
      <family val="3"/>
      <charset val="128"/>
      <scheme val="minor"/>
    </font>
    <font>
      <sz val="12"/>
      <color indexed="81"/>
      <name val="游ゴシック"/>
      <family val="3"/>
      <charset val="128"/>
      <scheme val="minor"/>
    </font>
    <font>
      <b/>
      <sz val="12"/>
      <color indexed="81"/>
      <name val="游ゴシック"/>
      <family val="3"/>
      <charset val="128"/>
      <scheme val="minor"/>
    </font>
    <font>
      <sz val="20"/>
      <color theme="1"/>
      <name val="游ゴシック"/>
      <family val="3"/>
      <charset val="128"/>
      <scheme val="minor"/>
    </font>
    <font>
      <u/>
      <sz val="11"/>
      <color theme="10"/>
      <name val="游ゴシック"/>
      <family val="2"/>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indexed="44"/>
        <bgColor indexed="64"/>
      </patternFill>
    </fill>
    <fill>
      <patternFill patternType="solid">
        <fgColor indexed="41"/>
        <bgColor indexed="64"/>
      </patternFill>
    </fill>
    <fill>
      <patternFill patternType="solid">
        <fgColor rgb="FF99CCFF"/>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30" fillId="0" borderId="0" applyNumberFormat="0" applyFill="0" applyBorder="0" applyAlignment="0" applyProtection="0">
      <alignment vertical="center"/>
    </xf>
  </cellStyleXfs>
  <cellXfs count="265">
    <xf numFmtId="0" fontId="0" fillId="0" borderId="0" xfId="0">
      <alignment vertical="center"/>
    </xf>
    <xf numFmtId="0" fontId="6" fillId="0" borderId="0" xfId="0" applyFont="1" applyAlignment="1"/>
    <xf numFmtId="0" fontId="7" fillId="0" borderId="0" xfId="0" applyFont="1" applyAlignment="1"/>
    <xf numFmtId="0" fontId="7" fillId="0" borderId="0" xfId="0" applyFont="1">
      <alignment vertical="center"/>
    </xf>
    <xf numFmtId="0" fontId="7" fillId="0" borderId="0" xfId="0" applyFont="1" applyAlignment="1">
      <alignment horizontal="left" vertical="center"/>
    </xf>
    <xf numFmtId="0" fontId="0" fillId="0" borderId="0" xfId="0" applyProtection="1">
      <alignment vertical="center"/>
    </xf>
    <xf numFmtId="0" fontId="0" fillId="0" borderId="0" xfId="0" applyAlignment="1" applyProtection="1">
      <alignment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0" fillId="0" borderId="15" xfId="0" applyBorder="1" applyAlignment="1" applyProtection="1">
      <alignment vertical="center"/>
    </xf>
    <xf numFmtId="0" fontId="0" fillId="0" borderId="0" xfId="0" applyFill="1" applyBorder="1" applyAlignment="1" applyProtection="1">
      <alignment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13" xfId="0" applyBorder="1" applyAlignment="1" applyProtection="1">
      <alignment vertical="center"/>
    </xf>
    <xf numFmtId="0" fontId="0" fillId="0" borderId="0" xfId="0" applyBorder="1" applyAlignment="1" applyProtection="1">
      <alignment vertical="center" wrapText="1"/>
    </xf>
    <xf numFmtId="0" fontId="9" fillId="0" borderId="0" xfId="0" applyFont="1" applyBorder="1" applyAlignment="1" applyProtection="1">
      <alignment vertical="center" wrapText="1"/>
    </xf>
    <xf numFmtId="0" fontId="6" fillId="0" borderId="0" xfId="0" applyFont="1" applyBorder="1" applyAlignment="1" applyProtection="1">
      <alignment vertical="center"/>
    </xf>
    <xf numFmtId="0" fontId="0" fillId="0" borderId="0" xfId="0" applyBorder="1" applyAlignment="1" applyProtection="1">
      <alignment horizontal="center" vertical="center"/>
    </xf>
    <xf numFmtId="0" fontId="6" fillId="0" borderId="0" xfId="0" applyFont="1" applyBorder="1" applyAlignment="1" applyProtection="1">
      <alignment vertical="center" wrapText="1"/>
    </xf>
    <xf numFmtId="0" fontId="8" fillId="0" borderId="0" xfId="0" applyFont="1" applyAlignment="1" applyProtection="1">
      <alignment vertical="center"/>
    </xf>
    <xf numFmtId="0" fontId="0" fillId="0" borderId="0" xfId="0" applyBorder="1" applyAlignment="1" applyProtection="1">
      <alignment vertical="center"/>
    </xf>
    <xf numFmtId="38" fontId="0" fillId="0" borderId="0" xfId="1" applyFont="1">
      <alignment vertical="center"/>
    </xf>
    <xf numFmtId="0" fontId="12" fillId="4" borderId="5" xfId="0" applyFont="1" applyFill="1" applyBorder="1" applyAlignment="1">
      <alignment horizontal="center" vertical="center" wrapText="1"/>
    </xf>
    <xf numFmtId="0" fontId="0" fillId="0" borderId="5" xfId="0" applyBorder="1">
      <alignment vertical="center"/>
    </xf>
    <xf numFmtId="38" fontId="0" fillId="0" borderId="5" xfId="1" applyFont="1" applyBorder="1">
      <alignment vertical="center"/>
    </xf>
    <xf numFmtId="0" fontId="0" fillId="0" borderId="5" xfId="0" applyFill="1" applyBorder="1">
      <alignment vertical="center"/>
    </xf>
    <xf numFmtId="38" fontId="0" fillId="0" borderId="5" xfId="1" applyFont="1" applyFill="1" applyBorder="1">
      <alignment vertical="center"/>
    </xf>
    <xf numFmtId="0" fontId="0" fillId="0" borderId="0" xfId="0" applyFill="1">
      <alignment vertical="center"/>
    </xf>
    <xf numFmtId="0" fontId="0" fillId="3" borderId="5" xfId="0" applyFill="1" applyBorder="1">
      <alignment vertical="center"/>
    </xf>
    <xf numFmtId="38" fontId="0" fillId="3" borderId="5" xfId="1" applyFont="1" applyFill="1" applyBorder="1">
      <alignment vertical="center"/>
    </xf>
    <xf numFmtId="0" fontId="0" fillId="3" borderId="5" xfId="0" applyFill="1" applyBorder="1" applyAlignment="1">
      <alignment vertical="center" shrinkToFit="1"/>
    </xf>
    <xf numFmtId="38" fontId="0" fillId="0" borderId="5" xfId="1" applyFont="1" applyFill="1" applyBorder="1" applyAlignment="1">
      <alignment horizontal="center" vertical="center"/>
    </xf>
    <xf numFmtId="0" fontId="0" fillId="0" borderId="25" xfId="0" applyFill="1" applyBorder="1" applyAlignment="1" applyProtection="1">
      <alignment horizontal="center" vertical="center" shrinkToFit="1"/>
    </xf>
    <xf numFmtId="0" fontId="6" fillId="0" borderId="0" xfId="0" applyFont="1" applyAlignment="1" applyProtection="1">
      <alignment vertical="center"/>
    </xf>
    <xf numFmtId="49" fontId="20" fillId="6" borderId="5" xfId="0" applyNumberFormat="1" applyFont="1" applyFill="1" applyBorder="1" applyAlignment="1">
      <alignment horizontal="left" vertical="top"/>
    </xf>
    <xf numFmtId="49" fontId="20" fillId="7" borderId="5" xfId="0" applyNumberFormat="1" applyFont="1" applyFill="1" applyBorder="1" applyAlignment="1">
      <alignment horizontal="left" vertical="top"/>
    </xf>
    <xf numFmtId="0" fontId="0" fillId="0" borderId="27" xfId="0" applyBorder="1">
      <alignment vertical="center"/>
    </xf>
    <xf numFmtId="0" fontId="0" fillId="0" borderId="0" xfId="0" applyNumberFormat="1">
      <alignment vertical="center"/>
    </xf>
    <xf numFmtId="38" fontId="0" fillId="2" borderId="5" xfId="1" applyFont="1" applyFill="1" applyBorder="1" applyAlignment="1">
      <alignment horizontal="center" vertical="center"/>
    </xf>
    <xf numFmtId="0" fontId="0" fillId="2" borderId="5" xfId="0" applyFill="1" applyBorder="1" applyAlignment="1">
      <alignment horizontal="center" vertical="center"/>
    </xf>
    <xf numFmtId="38" fontId="0" fillId="2" borderId="5" xfId="1" applyFont="1" applyFill="1" applyBorder="1" applyAlignment="1">
      <alignment horizontal="center" vertical="center" wrapText="1"/>
    </xf>
    <xf numFmtId="38" fontId="14" fillId="2" borderId="5" xfId="1" applyFont="1" applyFill="1" applyBorder="1" applyAlignment="1">
      <alignment horizontal="center" vertical="center"/>
    </xf>
    <xf numFmtId="38" fontId="16" fillId="2" borderId="5" xfId="1" applyFont="1" applyFill="1" applyBorder="1" applyAlignment="1">
      <alignment horizontal="center" vertical="center"/>
    </xf>
    <xf numFmtId="0" fontId="16" fillId="2" borderId="5" xfId="0" applyFont="1" applyFill="1" applyBorder="1" applyAlignment="1">
      <alignment horizontal="center" vertical="center"/>
    </xf>
    <xf numFmtId="38" fontId="18" fillId="2" borderId="5" xfId="1" applyFont="1" applyFill="1" applyBorder="1" applyAlignment="1">
      <alignment horizontal="center" vertical="center"/>
    </xf>
    <xf numFmtId="0" fontId="6" fillId="0" borderId="0" xfId="0" applyFont="1" applyAlignment="1">
      <alignment horizontal="left"/>
    </xf>
    <xf numFmtId="49" fontId="20" fillId="8" borderId="5" xfId="0" applyNumberFormat="1" applyFont="1" applyFill="1" applyBorder="1" applyAlignment="1">
      <alignment horizontal="left" vertical="top"/>
    </xf>
    <xf numFmtId="0" fontId="0" fillId="0" borderId="5" xfId="0" applyBorder="1" applyAlignment="1">
      <alignment horizontal="right" vertical="center"/>
    </xf>
    <xf numFmtId="0" fontId="0" fillId="0" borderId="5" xfId="0" applyBorder="1" applyAlignment="1">
      <alignment vertical="center" wrapText="1"/>
    </xf>
    <xf numFmtId="0" fontId="19" fillId="5" borderId="5" xfId="0" applyFont="1" applyFill="1" applyBorder="1" applyAlignment="1">
      <alignmen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19" fillId="0" borderId="7" xfId="0" applyFont="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8" xfId="0" applyFont="1" applyFill="1" applyBorder="1" applyAlignment="1" applyProtection="1">
      <alignment horizontal="center" vertical="center" shrinkToFit="1"/>
    </xf>
    <xf numFmtId="0" fontId="24" fillId="0" borderId="7" xfId="0" applyNumberFormat="1" applyFont="1" applyFill="1" applyBorder="1" applyAlignment="1" applyProtection="1">
      <alignment horizontal="center" vertical="center" wrapText="1" shrinkToFit="1"/>
    </xf>
    <xf numFmtId="0" fontId="19" fillId="0" borderId="7" xfId="0" applyFont="1" applyFill="1" applyBorder="1" applyAlignment="1" applyProtection="1">
      <alignment horizontal="center" vertical="center" shrinkToFit="1"/>
    </xf>
    <xf numFmtId="0" fontId="19" fillId="0" borderId="8" xfId="0" applyFont="1" applyBorder="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Protection="1">
      <alignment vertical="center"/>
    </xf>
    <xf numFmtId="0" fontId="6" fillId="0" borderId="0" xfId="0" applyFont="1" applyFill="1" applyProtection="1">
      <alignment vertical="center"/>
    </xf>
    <xf numFmtId="0" fontId="19" fillId="0" borderId="7" xfId="0" applyFont="1" applyFill="1" applyBorder="1" applyAlignment="1" applyProtection="1">
      <alignment horizontal="center" vertical="center"/>
    </xf>
    <xf numFmtId="0" fontId="6" fillId="0" borderId="5" xfId="0" applyFont="1" applyFill="1" applyBorder="1" applyAlignment="1" applyProtection="1">
      <alignment vertical="center" wrapText="1"/>
    </xf>
    <xf numFmtId="0" fontId="9" fillId="0" borderId="5" xfId="0" applyFont="1" applyFill="1" applyBorder="1" applyProtection="1">
      <alignment vertical="center"/>
      <protection locked="0"/>
    </xf>
    <xf numFmtId="0" fontId="6" fillId="0" borderId="5" xfId="0" applyFont="1" applyFill="1" applyBorder="1" applyProtection="1">
      <alignment vertical="center"/>
    </xf>
    <xf numFmtId="49" fontId="19" fillId="0" borderId="28" xfId="0" applyNumberFormat="1" applyFont="1" applyFill="1" applyBorder="1" applyAlignment="1" applyProtection="1">
      <alignment horizontal="center" vertical="center" shrinkToFit="1"/>
    </xf>
    <xf numFmtId="0" fontId="0" fillId="3" borderId="5" xfId="0"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0" borderId="13" xfId="0" applyBorder="1" applyAlignment="1">
      <alignment vertical="center" shrinkToFit="1"/>
    </xf>
    <xf numFmtId="0" fontId="0" fillId="0" borderId="0" xfId="0" applyAlignment="1">
      <alignment vertical="center" shrinkToFit="1"/>
    </xf>
    <xf numFmtId="0" fontId="6" fillId="0" borderId="0" xfId="2" applyFont="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2" applyFont="1" applyFill="1" applyAlignment="1">
      <alignment vertical="center"/>
    </xf>
    <xf numFmtId="0" fontId="6" fillId="0" borderId="0" xfId="0" applyFont="1" applyBorder="1" applyAlignment="1">
      <alignment horizontal="left" vertical="center"/>
    </xf>
    <xf numFmtId="38" fontId="6" fillId="0" borderId="0" xfId="0" applyNumberFormat="1" applyFont="1" applyBorder="1" applyAlignment="1">
      <alignment horizontal="left" vertical="center"/>
    </xf>
    <xf numFmtId="0" fontId="23" fillId="0" borderId="0" xfId="2" applyFont="1" applyAlignment="1">
      <alignment vertical="center"/>
    </xf>
    <xf numFmtId="0" fontId="6" fillId="0" borderId="0" xfId="2" applyFont="1" applyFill="1" applyAlignment="1">
      <alignment horizontal="distributed" vertical="center"/>
    </xf>
    <xf numFmtId="0" fontId="6" fillId="0" borderId="0" xfId="2" applyFont="1" applyFill="1" applyAlignment="1">
      <alignment horizontal="centerContinuous" vertical="center"/>
    </xf>
    <xf numFmtId="0" fontId="6" fillId="0" borderId="0" xfId="2" applyFont="1" applyFill="1" applyAlignment="1">
      <alignment horizontal="right" vertical="center"/>
    </xf>
    <xf numFmtId="0" fontId="25"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vertical="center"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7" fillId="0" borderId="5" xfId="0" applyFont="1" applyBorder="1" applyAlignment="1">
      <alignment horizontal="right" vertical="center"/>
    </xf>
    <xf numFmtId="0" fontId="26" fillId="5" borderId="5" xfId="0" applyFont="1" applyFill="1" applyBorder="1" applyAlignment="1">
      <alignment horizontal="center" vertical="center"/>
    </xf>
    <xf numFmtId="0" fontId="26" fillId="5" borderId="5" xfId="0" applyFont="1" applyFill="1" applyBorder="1" applyAlignment="1">
      <alignment vertical="center" wrapText="1"/>
    </xf>
    <xf numFmtId="0" fontId="29" fillId="5" borderId="0" xfId="0" applyFont="1" applyFill="1">
      <alignment vertical="center"/>
    </xf>
    <xf numFmtId="0" fontId="26" fillId="5" borderId="0" xfId="0" applyFont="1" applyFill="1" applyAlignment="1">
      <alignment vertical="center" wrapText="1"/>
    </xf>
    <xf numFmtId="0" fontId="19" fillId="0" borderId="8" xfId="0" applyFont="1" applyBorder="1" applyAlignment="1" applyProtection="1">
      <alignment horizontal="center" vertical="center"/>
    </xf>
    <xf numFmtId="0" fontId="0" fillId="0" borderId="0" xfId="0" applyAlignment="1">
      <alignment vertical="center" wrapText="1"/>
    </xf>
    <xf numFmtId="178" fontId="0" fillId="0" borderId="5" xfId="0" applyNumberFormat="1" applyFill="1" applyBorder="1">
      <alignment vertical="center"/>
    </xf>
    <xf numFmtId="0" fontId="0" fillId="4" borderId="0" xfId="0" applyFill="1">
      <alignment vertical="center"/>
    </xf>
    <xf numFmtId="0" fontId="0" fillId="4" borderId="0" xfId="0" applyFill="1" applyAlignment="1">
      <alignment vertical="center" wrapText="1"/>
    </xf>
    <xf numFmtId="38" fontId="0" fillId="4" borderId="5" xfId="1" applyFont="1" applyFill="1" applyBorder="1" applyAlignment="1">
      <alignment vertical="center" wrapText="1"/>
    </xf>
    <xf numFmtId="38" fontId="0" fillId="0" borderId="5" xfId="1" applyFont="1" applyBorder="1" applyAlignment="1">
      <alignment vertical="center" wrapText="1"/>
    </xf>
    <xf numFmtId="0" fontId="0" fillId="0" borderId="0" xfId="0" applyFill="1" applyAlignment="1">
      <alignment vertical="center" wrapText="1"/>
    </xf>
    <xf numFmtId="0" fontId="0" fillId="0" borderId="5" xfId="0" applyFill="1" applyBorder="1" applyAlignment="1">
      <alignment vertical="center" wrapText="1"/>
    </xf>
    <xf numFmtId="38" fontId="0" fillId="0" borderId="5" xfId="1" applyFont="1" applyFill="1" applyBorder="1" applyAlignment="1">
      <alignment vertical="center" wrapText="1"/>
    </xf>
    <xf numFmtId="178" fontId="0" fillId="4" borderId="5" xfId="0" applyNumberFormat="1" applyFill="1" applyBorder="1" applyAlignment="1">
      <alignment vertical="center" wrapText="1"/>
    </xf>
    <xf numFmtId="178" fontId="0" fillId="0" borderId="5" xfId="0" applyNumberFormat="1" applyBorder="1" applyAlignment="1">
      <alignment vertical="center" wrapText="1"/>
    </xf>
    <xf numFmtId="178" fontId="0" fillId="0" borderId="5" xfId="0" applyNumberFormat="1" applyBorder="1">
      <alignment vertical="center"/>
    </xf>
    <xf numFmtId="178" fontId="0" fillId="0" borderId="5" xfId="0" applyNumberFormat="1" applyFill="1" applyBorder="1" applyAlignment="1">
      <alignment vertical="center" wrapText="1"/>
    </xf>
    <xf numFmtId="178" fontId="0" fillId="0" borderId="0" xfId="0" applyNumberFormat="1">
      <alignment vertical="center"/>
    </xf>
    <xf numFmtId="0" fontId="30" fillId="0" borderId="0" xfId="3" applyAlignment="1">
      <alignment vertical="center" wrapText="1"/>
    </xf>
    <xf numFmtId="38" fontId="0" fillId="9" borderId="5" xfId="1" applyFont="1" applyFill="1" applyBorder="1" applyAlignment="1">
      <alignment vertical="center" wrapText="1"/>
    </xf>
    <xf numFmtId="38" fontId="0" fillId="4" borderId="5" xfId="1" applyFont="1" applyFill="1" applyBorder="1">
      <alignment vertic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wrapText="1"/>
    </xf>
    <xf numFmtId="0" fontId="6" fillId="0" borderId="0" xfId="0" applyFont="1" applyAlignment="1">
      <alignment horizontal="left"/>
    </xf>
    <xf numFmtId="0" fontId="19" fillId="0" borderId="5" xfId="0" applyFont="1" applyBorder="1" applyAlignment="1" applyProtection="1">
      <alignment horizontal="center" vertical="center"/>
    </xf>
    <xf numFmtId="38" fontId="19" fillId="0" borderId="6" xfId="1" applyFont="1" applyFill="1" applyBorder="1" applyAlignment="1" applyProtection="1">
      <alignment horizontal="center" vertical="center" shrinkToFit="1"/>
    </xf>
    <xf numFmtId="38" fontId="19" fillId="0" borderId="7" xfId="1" applyFont="1" applyFill="1" applyBorder="1" applyAlignment="1" applyProtection="1">
      <alignment horizontal="center" vertical="center" shrinkToFit="1"/>
    </xf>
    <xf numFmtId="0" fontId="19" fillId="3" borderId="6" xfId="0" applyFont="1" applyFill="1" applyBorder="1" applyAlignment="1" applyProtection="1">
      <alignment horizontal="left" vertical="center" shrinkToFit="1"/>
      <protection locked="0"/>
    </xf>
    <xf numFmtId="0" fontId="19" fillId="3" borderId="7" xfId="0" applyFont="1" applyFill="1" applyBorder="1" applyAlignment="1" applyProtection="1">
      <alignment horizontal="left" vertical="center" shrinkToFit="1"/>
      <protection locked="0"/>
    </xf>
    <xf numFmtId="0" fontId="19" fillId="3" borderId="8" xfId="0" applyFont="1" applyFill="1" applyBorder="1" applyAlignment="1" applyProtection="1">
      <alignment horizontal="left" vertical="center" shrinkToFit="1"/>
      <protection locked="0"/>
    </xf>
    <xf numFmtId="0" fontId="19" fillId="0" borderId="11"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19" fillId="3" borderId="5" xfId="0" applyFont="1" applyFill="1" applyBorder="1" applyAlignment="1" applyProtection="1">
      <alignment horizontal="left" vertical="center"/>
    </xf>
    <xf numFmtId="0" fontId="19" fillId="3" borderId="7" xfId="0" applyFont="1" applyFill="1" applyBorder="1" applyAlignment="1" applyProtection="1">
      <alignment horizontal="center" vertical="center" shrinkToFit="1"/>
      <protection locked="0"/>
    </xf>
    <xf numFmtId="49" fontId="24" fillId="3" borderId="6" xfId="0" applyNumberFormat="1" applyFont="1" applyFill="1" applyBorder="1" applyAlignment="1" applyProtection="1">
      <alignment horizontal="center" vertical="center" shrinkToFit="1"/>
      <protection locked="0"/>
    </xf>
    <xf numFmtId="49" fontId="24" fillId="3" borderId="7" xfId="0" applyNumberFormat="1" applyFont="1" applyFill="1" applyBorder="1" applyAlignment="1" applyProtection="1">
      <alignment horizontal="center" vertical="center" shrinkToFit="1"/>
      <protection locked="0"/>
    </xf>
    <xf numFmtId="49" fontId="24" fillId="3" borderId="8" xfId="0" applyNumberFormat="1" applyFont="1" applyFill="1" applyBorder="1" applyAlignment="1" applyProtection="1">
      <alignment horizontal="center" vertical="center" shrinkToFit="1"/>
      <protection locked="0"/>
    </xf>
    <xf numFmtId="0" fontId="6" fillId="0" borderId="4" xfId="0" applyFont="1" applyBorder="1" applyAlignment="1" applyProtection="1">
      <alignment horizontal="right"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7"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23" fillId="0" borderId="5" xfId="0" applyFont="1" applyBorder="1" applyAlignment="1" applyProtection="1">
      <alignment vertical="center" wrapText="1"/>
    </xf>
    <xf numFmtId="0" fontId="6" fillId="0" borderId="5" xfId="0" applyFont="1" applyBorder="1" applyAlignment="1" applyProtection="1">
      <alignment vertical="center"/>
    </xf>
    <xf numFmtId="0" fontId="19" fillId="0" borderId="5" xfId="0" applyFont="1" applyFill="1" applyBorder="1" applyAlignment="1">
      <alignment horizontal="center" vertical="center"/>
    </xf>
    <xf numFmtId="0" fontId="19" fillId="0" borderId="6"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xf>
    <xf numFmtId="178" fontId="19" fillId="0" borderId="6" xfId="0" applyNumberFormat="1" applyFont="1" applyFill="1" applyBorder="1" applyAlignment="1" applyProtection="1">
      <alignment horizontal="center" vertical="center"/>
    </xf>
    <xf numFmtId="178" fontId="19" fillId="0" borderId="7" xfId="0" applyNumberFormat="1" applyFont="1" applyFill="1" applyBorder="1" applyAlignment="1" applyProtection="1">
      <alignment horizontal="center" vertical="center"/>
    </xf>
    <xf numFmtId="178" fontId="19" fillId="0" borderId="8" xfId="0" applyNumberFormat="1"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6"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19" fillId="0" borderId="6" xfId="0" applyFont="1" applyBorder="1" applyAlignment="1" applyProtection="1">
      <alignment horizontal="left" vertical="center"/>
    </xf>
    <xf numFmtId="0" fontId="19" fillId="0" borderId="7" xfId="0" applyFont="1" applyBorder="1" applyAlignment="1" applyProtection="1">
      <alignment horizontal="left" vertical="center"/>
    </xf>
    <xf numFmtId="0" fontId="19" fillId="0" borderId="8" xfId="0" applyFont="1" applyBorder="1" applyAlignment="1" applyProtection="1">
      <alignment horizontal="left" vertical="center"/>
    </xf>
    <xf numFmtId="0" fontId="19" fillId="0" borderId="6" xfId="0" applyFont="1" applyBorder="1" applyAlignment="1" applyProtection="1">
      <alignment vertical="center"/>
    </xf>
    <xf numFmtId="0" fontId="19" fillId="0" borderId="7" xfId="0" applyFont="1" applyBorder="1" applyAlignment="1" applyProtection="1">
      <alignment vertical="center"/>
    </xf>
    <xf numFmtId="0" fontId="19" fillId="0" borderId="8" xfId="0" applyFont="1" applyBorder="1" applyAlignment="1" applyProtection="1">
      <alignment vertical="center"/>
    </xf>
    <xf numFmtId="0" fontId="19" fillId="0" borderId="6"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8" xfId="0" applyFont="1" applyBorder="1" applyAlignment="1" applyProtection="1">
      <alignment horizontal="left" vertical="center" wrapText="1"/>
    </xf>
    <xf numFmtId="0" fontId="19" fillId="0" borderId="6" xfId="0" applyFont="1" applyBorder="1" applyAlignment="1" applyProtection="1">
      <alignment horizontal="left" vertical="center" wrapText="1" shrinkToFit="1"/>
    </xf>
    <xf numFmtId="0" fontId="19" fillId="0" borderId="7" xfId="0" applyFont="1" applyBorder="1" applyAlignment="1" applyProtection="1">
      <alignment horizontal="left" vertical="center" wrapText="1" shrinkToFit="1"/>
    </xf>
    <xf numFmtId="0" fontId="19" fillId="0" borderId="8" xfId="0" applyFont="1" applyBorder="1" applyAlignment="1" applyProtection="1">
      <alignment horizontal="left" vertical="center" wrapText="1" shrinkToFit="1"/>
    </xf>
    <xf numFmtId="0" fontId="19" fillId="0" borderId="2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19" fillId="0" borderId="5" xfId="0" applyFont="1" applyBorder="1" applyAlignment="1" applyProtection="1">
      <alignment horizontal="left" vertical="center" wrapText="1" shrinkToFit="1"/>
    </xf>
    <xf numFmtId="0" fontId="19" fillId="0" borderId="5" xfId="0" applyFont="1" applyBorder="1" applyAlignment="1" applyProtection="1">
      <alignment horizontal="left" vertical="center" shrinkToFit="1"/>
    </xf>
    <xf numFmtId="0" fontId="19" fillId="0" borderId="5" xfId="0" applyFont="1" applyFill="1" applyBorder="1" applyAlignment="1" applyProtection="1">
      <alignment horizontal="left" vertical="center" wrapText="1"/>
    </xf>
    <xf numFmtId="0" fontId="19" fillId="0" borderId="5" xfId="0" applyFont="1" applyBorder="1" applyAlignment="1" applyProtection="1">
      <alignment vertical="center" wrapText="1" shrinkToFit="1"/>
    </xf>
    <xf numFmtId="0" fontId="19" fillId="0" borderId="5" xfId="0" applyFont="1" applyBorder="1" applyAlignment="1" applyProtection="1">
      <alignment vertical="center" shrinkToFit="1"/>
    </xf>
    <xf numFmtId="0" fontId="7" fillId="0" borderId="13" xfId="0" applyFont="1" applyBorder="1" applyAlignment="1">
      <alignment horizontal="left" vertical="center" shrinkToFit="1"/>
    </xf>
    <xf numFmtId="0" fontId="7" fillId="0" borderId="0" xfId="0" applyFont="1" applyBorder="1" applyAlignment="1">
      <alignment horizontal="left" vertical="center" shrinkToFit="1"/>
    </xf>
    <xf numFmtId="0" fontId="10" fillId="0" borderId="0" xfId="0" applyFont="1" applyAlignment="1">
      <alignment horizontal="center" vertical="center"/>
    </xf>
    <xf numFmtId="0" fontId="10" fillId="0" borderId="10"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vertical="center" shrinkToFit="1"/>
    </xf>
    <xf numFmtId="0" fontId="0" fillId="0" borderId="0" xfId="0" applyAlignment="1">
      <alignment vertical="center" shrinkToFit="1"/>
    </xf>
    <xf numFmtId="0" fontId="0" fillId="0" borderId="0" xfId="0" applyAlignment="1">
      <alignment vertical="center" wrapText="1"/>
    </xf>
    <xf numFmtId="0" fontId="6" fillId="0" borderId="6" xfId="0" applyFont="1" applyFill="1" applyBorder="1" applyAlignment="1" applyProtection="1">
      <alignment vertical="center" shrinkToFit="1"/>
      <protection locked="0"/>
    </xf>
    <xf numFmtId="0" fontId="6" fillId="0" borderId="7" xfId="0" applyFont="1" applyFill="1" applyBorder="1" applyAlignment="1" applyProtection="1">
      <alignment vertical="center" shrinkToFit="1"/>
      <protection locked="0"/>
    </xf>
    <xf numFmtId="0" fontId="6" fillId="0" borderId="8" xfId="0" applyFont="1" applyFill="1" applyBorder="1" applyAlignment="1" applyProtection="1">
      <alignment vertical="center" shrinkToFit="1"/>
      <protection locked="0"/>
    </xf>
    <xf numFmtId="177" fontId="0" fillId="3" borderId="6" xfId="1" applyNumberFormat="1" applyFont="1" applyFill="1" applyBorder="1" applyAlignment="1" applyProtection="1">
      <alignment vertical="center" shrinkToFit="1"/>
      <protection locked="0"/>
    </xf>
    <xf numFmtId="177" fontId="0" fillId="3" borderId="7" xfId="1" applyNumberFormat="1" applyFont="1" applyFill="1" applyBorder="1" applyAlignment="1" applyProtection="1">
      <alignment vertical="center" shrinkToFit="1"/>
      <protection locked="0"/>
    </xf>
    <xf numFmtId="177" fontId="0" fillId="3" borderId="8" xfId="1" applyNumberFormat="1" applyFont="1" applyFill="1" applyBorder="1" applyAlignment="1" applyProtection="1">
      <alignment vertical="center" shrinkToFit="1"/>
      <protection locked="0"/>
    </xf>
    <xf numFmtId="177" fontId="0" fillId="0" borderId="29" xfId="1" applyNumberFormat="1" applyFont="1" applyFill="1" applyBorder="1" applyAlignment="1" applyProtection="1">
      <alignment vertical="center" shrinkToFit="1"/>
    </xf>
    <xf numFmtId="177" fontId="0" fillId="0" borderId="30" xfId="1" applyNumberFormat="1" applyFont="1" applyFill="1" applyBorder="1" applyAlignment="1" applyProtection="1">
      <alignment vertical="center" shrinkToFit="1"/>
    </xf>
    <xf numFmtId="177" fontId="0" fillId="0" borderId="31" xfId="1" applyNumberFormat="1" applyFont="1" applyFill="1" applyBorder="1" applyAlignment="1" applyProtection="1">
      <alignment vertical="center" shrinkToFit="1"/>
    </xf>
    <xf numFmtId="177" fontId="0" fillId="0" borderId="6" xfId="1" applyNumberFormat="1" applyFont="1" applyBorder="1" applyAlignment="1" applyProtection="1">
      <alignment vertical="center" shrinkToFit="1"/>
    </xf>
    <xf numFmtId="177" fontId="0" fillId="0" borderId="7" xfId="1" applyNumberFormat="1" applyFont="1" applyBorder="1" applyAlignment="1" applyProtection="1">
      <alignment vertical="center" shrinkToFit="1"/>
    </xf>
    <xf numFmtId="177" fontId="0" fillId="0" borderId="8" xfId="1" applyNumberFormat="1" applyFont="1" applyBorder="1" applyAlignment="1" applyProtection="1">
      <alignment vertical="center" shrinkToFit="1"/>
    </xf>
    <xf numFmtId="0" fontId="0" fillId="0" borderId="0" xfId="0" applyBorder="1" applyAlignment="1" applyProtection="1">
      <alignment horizontal="left" vertical="center"/>
    </xf>
    <xf numFmtId="0" fontId="6" fillId="0" borderId="22" xfId="0" applyFont="1" applyBorder="1" applyAlignment="1" applyProtection="1">
      <alignment vertical="center" wrapText="1"/>
    </xf>
    <xf numFmtId="0" fontId="0" fillId="0" borderId="0" xfId="0" applyFont="1" applyAlignment="1" applyProtection="1">
      <alignment vertical="center" wrapText="1" shrinkToFit="1"/>
    </xf>
    <xf numFmtId="0" fontId="9" fillId="0" borderId="18" xfId="0" applyFont="1" applyBorder="1" applyAlignment="1" applyProtection="1">
      <alignment vertical="center" wrapText="1"/>
    </xf>
    <xf numFmtId="0" fontId="9" fillId="0" borderId="0" xfId="0" applyFont="1" applyBorder="1" applyAlignment="1" applyProtection="1">
      <alignment vertical="center" wrapText="1"/>
    </xf>
    <xf numFmtId="176" fontId="0" fillId="3" borderId="6" xfId="1" applyNumberFormat="1" applyFont="1" applyFill="1" applyBorder="1" applyAlignment="1" applyProtection="1">
      <alignment vertical="center" shrinkToFit="1"/>
      <protection locked="0"/>
    </xf>
    <xf numFmtId="176" fontId="0" fillId="3" borderId="7" xfId="1" applyNumberFormat="1" applyFont="1" applyFill="1" applyBorder="1" applyAlignment="1" applyProtection="1">
      <alignment vertical="center" shrinkToFit="1"/>
      <protection locked="0"/>
    </xf>
    <xf numFmtId="38" fontId="0" fillId="3" borderId="6" xfId="1" applyFont="1" applyFill="1" applyBorder="1" applyAlignment="1" applyProtection="1">
      <alignment vertical="center" shrinkToFit="1"/>
      <protection locked="0"/>
    </xf>
    <xf numFmtId="38" fontId="0" fillId="3" borderId="7" xfId="1" applyFont="1" applyFill="1" applyBorder="1" applyAlignment="1" applyProtection="1">
      <alignment vertical="center" shrinkToFit="1"/>
      <protection locked="0"/>
    </xf>
    <xf numFmtId="177" fontId="0" fillId="0" borderId="1" xfId="1" applyNumberFormat="1" applyFont="1" applyBorder="1" applyAlignment="1" applyProtection="1">
      <alignment vertical="center"/>
    </xf>
    <xf numFmtId="177" fontId="0" fillId="0" borderId="2" xfId="1" applyNumberFormat="1" applyFont="1" applyBorder="1" applyAlignment="1" applyProtection="1">
      <alignment vertical="center"/>
    </xf>
    <xf numFmtId="177" fontId="0" fillId="0" borderId="3" xfId="1" applyNumberFormat="1" applyFont="1" applyBorder="1" applyAlignment="1" applyProtection="1">
      <alignment vertical="center"/>
    </xf>
    <xf numFmtId="0" fontId="0" fillId="0" borderId="1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0" fillId="3" borderId="21" xfId="0" applyFill="1" applyBorder="1" applyAlignment="1" applyProtection="1">
      <alignment vertical="center" shrinkToFit="1"/>
      <protection locked="0"/>
    </xf>
    <xf numFmtId="0" fontId="6" fillId="0" borderId="18"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lignment horizontal="lef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9" fillId="5" borderId="5" xfId="0" applyFont="1" applyFill="1" applyBorder="1" applyAlignment="1">
      <alignment horizontal="left" vertical="center"/>
    </xf>
    <xf numFmtId="0" fontId="19" fillId="5" borderId="5" xfId="0" applyFont="1" applyFill="1" applyBorder="1" applyAlignment="1">
      <alignment horizontal="center" vertical="center"/>
    </xf>
    <xf numFmtId="0" fontId="29" fillId="5" borderId="5" xfId="0" applyFont="1" applyFill="1" applyBorder="1" applyAlignment="1">
      <alignment horizontal="center" vertical="center"/>
    </xf>
    <xf numFmtId="0" fontId="19" fillId="5" borderId="5" xfId="0" applyFont="1" applyFill="1" applyBorder="1" applyAlignment="1">
      <alignment horizontal="left" vertical="center" wrapText="1"/>
    </xf>
    <xf numFmtId="0" fontId="0" fillId="0" borderId="13"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6" fillId="0" borderId="0" xfId="0" applyFont="1" applyBorder="1" applyAlignment="1">
      <alignment horizontal="center" vertical="center"/>
    </xf>
    <xf numFmtId="0" fontId="6" fillId="0" borderId="0" xfId="2" applyFont="1" applyFill="1" applyAlignment="1">
      <alignment horizontal="left" vertical="center" shrinkToFit="1"/>
    </xf>
    <xf numFmtId="0" fontId="6" fillId="0" borderId="0" xfId="2" applyFont="1" applyFill="1" applyAlignment="1">
      <alignment vertical="center" wrapText="1"/>
    </xf>
    <xf numFmtId="0" fontId="6" fillId="0" borderId="0" xfId="2" applyFont="1" applyFill="1" applyAlignment="1">
      <alignment horizontal="center" vertical="center"/>
    </xf>
    <xf numFmtId="0" fontId="6" fillId="0" borderId="0" xfId="2" applyFont="1" applyFill="1" applyAlignment="1">
      <alignment horizontal="distributed" vertical="center" shrinkToFit="1"/>
    </xf>
    <xf numFmtId="0" fontId="6" fillId="0" borderId="0" xfId="2" applyFont="1" applyAlignment="1">
      <alignment horizontal="right" vertical="center" shrinkToFit="1"/>
    </xf>
    <xf numFmtId="38" fontId="6" fillId="0" borderId="0" xfId="1" applyFont="1" applyFill="1" applyAlignment="1">
      <alignment vertical="center" shrinkToFit="1"/>
    </xf>
    <xf numFmtId="0" fontId="6" fillId="0" borderId="0" xfId="2" applyFont="1" applyFill="1" applyAlignment="1">
      <alignment horizontal="right" vertical="center"/>
    </xf>
    <xf numFmtId="0" fontId="6" fillId="0" borderId="0" xfId="2" applyFont="1" applyFill="1" applyAlignment="1">
      <alignment horizontal="left" vertical="center" wrapText="1"/>
    </xf>
    <xf numFmtId="0" fontId="0" fillId="8" borderId="5" xfId="0" applyFont="1" applyFill="1" applyBorder="1" applyAlignment="1">
      <alignment horizontal="center" vertical="center"/>
    </xf>
    <xf numFmtId="0" fontId="0" fillId="0" borderId="5" xfId="0" applyBorder="1" applyAlignment="1">
      <alignment horizontal="center" vertical="center"/>
    </xf>
    <xf numFmtId="38" fontId="0" fillId="2" borderId="5" xfId="1" applyFont="1" applyFill="1" applyBorder="1" applyAlignment="1">
      <alignment horizontal="center" vertical="center" wrapText="1"/>
    </xf>
    <xf numFmtId="0" fontId="0" fillId="2" borderId="5" xfId="0" applyFill="1" applyBorder="1" applyAlignment="1">
      <alignment horizontal="center" vertical="center"/>
    </xf>
    <xf numFmtId="0" fontId="0" fillId="0" borderId="5" xfId="0" applyBorder="1" applyAlignment="1">
      <alignment horizontal="center" vertical="center" wrapText="1"/>
    </xf>
    <xf numFmtId="38" fontId="0" fillId="2" borderId="6"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23" xfId="1" applyFont="1" applyFill="1" applyBorder="1" applyAlignment="1">
      <alignment horizontal="center" vertical="center"/>
    </xf>
    <xf numFmtId="38" fontId="0" fillId="2" borderId="24" xfId="1"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X$6" lockText="1" noThreeD="1"/>
</file>

<file path=xl/ctrlProps/ctrlProp2.xml><?xml version="1.0" encoding="utf-8"?>
<formControlPr xmlns="http://schemas.microsoft.com/office/spreadsheetml/2009/9/main" objectType="CheckBox" fmlaLink="$AX$7" lockText="1" noThreeD="1"/>
</file>

<file path=xl/ctrlProps/ctrlProp3.xml><?xml version="1.0" encoding="utf-8"?>
<formControlPr xmlns="http://schemas.microsoft.com/office/spreadsheetml/2009/9/main" objectType="CheckBox" fmlaLink="$AX$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41</xdr:col>
      <xdr:colOff>136072</xdr:colOff>
      <xdr:row>0</xdr:row>
      <xdr:rowOff>81642</xdr:rowOff>
    </xdr:from>
    <xdr:to>
      <xdr:col>46</xdr:col>
      <xdr:colOff>86591</xdr:colOff>
      <xdr:row>8</xdr:row>
      <xdr:rowOff>219362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551890" y="81642"/>
          <a:ext cx="3240974" cy="3254993"/>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ea"/>
              <a:ea typeface="+mn-ea"/>
              <a:cs typeface="+mn-cs"/>
            </a:rPr>
            <a:t>黄色セル部分に入力してください。</a:t>
          </a:r>
          <a:endParaRPr kumimoji="1" lang="en-US" altLang="ja-JP" sz="16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a:t>
          </a:r>
          <a:r>
            <a:rPr kumimoji="1" lang="ja-JP" altLang="en-US" sz="1400" b="0" i="0" u="none" strike="noStrike" kern="0" cap="none" spc="0" normalizeH="0" baseline="0" noProof="0">
              <a:ln>
                <a:noFill/>
              </a:ln>
              <a:solidFill>
                <a:srgbClr val="FF0000"/>
              </a:solidFill>
              <a:effectLst/>
              <a:uLnTx/>
              <a:uFillTx/>
              <a:latin typeface="+mn-ea"/>
              <a:ea typeface="+mn-ea"/>
              <a:cs typeface="+mn-cs"/>
            </a:rPr>
            <a:t>本様式は</a:t>
          </a:r>
          <a:r>
            <a:rPr kumimoji="1" lang="en-US" altLang="ja-JP" sz="1600" b="1" i="0" u="dbl" strike="noStrike" kern="0" cap="none" spc="0" normalizeH="0" baseline="0" noProof="0">
              <a:ln>
                <a:noFill/>
              </a:ln>
              <a:solidFill>
                <a:srgbClr val="FF0000"/>
              </a:solidFill>
              <a:effectLst/>
              <a:uLnTx/>
              <a:uFillTx/>
              <a:latin typeface="+mn-ea"/>
              <a:ea typeface="+mn-ea"/>
              <a:cs typeface="+mn-cs"/>
            </a:rPr>
            <a:t>PCR</a:t>
          </a:r>
          <a:r>
            <a:rPr kumimoji="1" lang="ja-JP" altLang="en-US" sz="1600" b="1" i="0" u="dbl" strike="noStrike" kern="0" cap="none" spc="0" normalizeH="0" baseline="0" noProof="0">
              <a:ln>
                <a:noFill/>
              </a:ln>
              <a:solidFill>
                <a:srgbClr val="FF0000"/>
              </a:solidFill>
              <a:effectLst/>
              <a:uLnTx/>
              <a:uFillTx/>
              <a:latin typeface="+mn-ea"/>
              <a:ea typeface="+mn-ea"/>
              <a:cs typeface="+mn-cs"/>
            </a:rPr>
            <a:t>検査機器</a:t>
          </a:r>
          <a:r>
            <a:rPr kumimoji="1" lang="ja-JP" altLang="en-US" sz="1400" b="1" i="0" u="none" strike="noStrike" kern="0" cap="none" spc="0" normalizeH="0" baseline="0" noProof="0">
              <a:ln>
                <a:noFill/>
              </a:ln>
              <a:solidFill>
                <a:srgbClr val="FF0000"/>
              </a:solidFill>
              <a:effectLst/>
              <a:uLnTx/>
              <a:uFillTx/>
              <a:latin typeface="+mn-ea"/>
              <a:ea typeface="+mn-ea"/>
              <a:cs typeface="+mn-cs"/>
            </a:rPr>
            <a:t>に関する補助を受けた医療機関用</a:t>
          </a:r>
          <a:r>
            <a:rPr kumimoji="1" lang="ja-JP" altLang="en-US" sz="1400" b="0" i="0" u="none" strike="noStrike" kern="0" cap="none" spc="0" normalizeH="0" baseline="0" noProof="0">
              <a:ln>
                <a:noFill/>
              </a:ln>
              <a:solidFill>
                <a:srgbClr val="FF0000"/>
              </a:solidFill>
              <a:effectLst/>
              <a:uLnTx/>
              <a:uFillTx/>
              <a:latin typeface="+mn-ea"/>
              <a:ea typeface="+mn-ea"/>
              <a:cs typeface="+mn-cs"/>
            </a:rPr>
            <a:t>です。</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ea"/>
              <a:ea typeface="+mn-ea"/>
              <a:cs typeface="+mn-cs"/>
            </a:rPr>
            <a:t>HEPA</a:t>
          </a:r>
          <a:r>
            <a:rPr kumimoji="1" lang="ja-JP" altLang="en-US" sz="1400" b="1" i="0" u="none" strike="noStrike" kern="0" cap="none" spc="0" normalizeH="0" baseline="0" noProof="0">
              <a:ln>
                <a:noFill/>
              </a:ln>
              <a:solidFill>
                <a:srgbClr val="FF0000"/>
              </a:solidFill>
              <a:effectLst/>
              <a:uLnTx/>
              <a:uFillTx/>
              <a:latin typeface="+mn-ea"/>
              <a:ea typeface="+mn-ea"/>
              <a:cs typeface="+mn-cs"/>
            </a:rPr>
            <a:t>フィルター付き空気清浄機・パーテーションや個人防護具、簡易診療室等に関する補助金は別の様式</a:t>
          </a:r>
          <a:r>
            <a:rPr kumimoji="1" lang="ja-JP" altLang="en-US" sz="1400" b="0" i="0" u="none" strike="noStrike" kern="0" cap="none" spc="0" normalizeH="0" baseline="0" noProof="0">
              <a:ln>
                <a:noFill/>
              </a:ln>
              <a:solidFill>
                <a:srgbClr val="FF0000"/>
              </a:solidFill>
              <a:effectLst/>
              <a:uLnTx/>
              <a:uFillTx/>
              <a:latin typeface="+mn-ea"/>
              <a:ea typeface="+mn-ea"/>
              <a:cs typeface="+mn-cs"/>
            </a:rPr>
            <a:t>となりますので、御注意ください。</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5</xdr:row>
          <xdr:rowOff>101600</xdr:rowOff>
        </xdr:from>
        <xdr:to>
          <xdr:col>7</xdr:col>
          <xdr:colOff>25400</xdr:colOff>
          <xdr:row>5</xdr:row>
          <xdr:rowOff>311150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xdr:row>
          <xdr:rowOff>101600</xdr:rowOff>
        </xdr:from>
        <xdr:to>
          <xdr:col>7</xdr:col>
          <xdr:colOff>19050</xdr:colOff>
          <xdr:row>6</xdr:row>
          <xdr:rowOff>330200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7</xdr:row>
          <xdr:rowOff>107950</xdr:rowOff>
        </xdr:from>
        <xdr:to>
          <xdr:col>7</xdr:col>
          <xdr:colOff>50800</xdr:colOff>
          <xdr:row>7</xdr:row>
          <xdr:rowOff>336550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196273</xdr:colOff>
      <xdr:row>16</xdr:row>
      <xdr:rowOff>127000</xdr:rowOff>
    </xdr:from>
    <xdr:to>
      <xdr:col>49</xdr:col>
      <xdr:colOff>302588</xdr:colOff>
      <xdr:row>20</xdr:row>
      <xdr:rowOff>623673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3612091" y="9432636"/>
          <a:ext cx="5371042" cy="3590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99786</xdr:rowOff>
    </xdr:from>
    <xdr:to>
      <xdr:col>3</xdr:col>
      <xdr:colOff>72571</xdr:colOff>
      <xdr:row>41</xdr:row>
      <xdr:rowOff>226786</xdr:rowOff>
    </xdr:to>
    <xdr:sp macro="" textlink="">
      <xdr:nvSpPr>
        <xdr:cNvPr id="2" name="角丸四角形 5">
          <a:extLst>
            <a:ext uri="{FF2B5EF4-FFF2-40B4-BE49-F238E27FC236}">
              <a16:creationId xmlns:a16="http://schemas.microsoft.com/office/drawing/2014/main" id="{00000000-0008-0000-0300-000002000000}"/>
            </a:ext>
          </a:extLst>
        </xdr:cNvPr>
        <xdr:cNvSpPr/>
      </xdr:nvSpPr>
      <xdr:spPr>
        <a:xfrm>
          <a:off x="63500" y="5098143"/>
          <a:ext cx="825500" cy="5978072"/>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79830</xdr:colOff>
      <xdr:row>18</xdr:row>
      <xdr:rowOff>306294</xdr:rowOff>
    </xdr:from>
    <xdr:to>
      <xdr:col>9</xdr:col>
      <xdr:colOff>31750</xdr:colOff>
      <xdr:row>20</xdr:row>
      <xdr:rowOff>0</xdr:rowOff>
    </xdr:to>
    <xdr:sp macro="" textlink="">
      <xdr:nvSpPr>
        <xdr:cNvPr id="3" name="角丸四角形吹き出し 6">
          <a:extLst>
            <a:ext uri="{FF2B5EF4-FFF2-40B4-BE49-F238E27FC236}">
              <a16:creationId xmlns:a16="http://schemas.microsoft.com/office/drawing/2014/main" id="{00000000-0008-0000-0300-000003000000}"/>
            </a:ext>
          </a:extLst>
        </xdr:cNvPr>
        <xdr:cNvSpPr/>
      </xdr:nvSpPr>
      <xdr:spPr>
        <a:xfrm>
          <a:off x="206830" y="4636994"/>
          <a:ext cx="2549070" cy="550956"/>
        </a:xfrm>
        <a:prstGeom prst="wedgeRoundRectCallout">
          <a:avLst>
            <a:gd name="adj1" fmla="val -30407"/>
            <a:gd name="adj2" fmla="val 705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３か所から該当するものに〇を入力</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してください。第７号様式転記用</a:t>
          </a:r>
        </a:p>
      </xdr:txBody>
    </xdr:sp>
    <xdr:clientData/>
  </xdr:twoCellAnchor>
  <xdr:twoCellAnchor>
    <xdr:from>
      <xdr:col>31</xdr:col>
      <xdr:colOff>111522</xdr:colOff>
      <xdr:row>12</xdr:row>
      <xdr:rowOff>201005</xdr:rowOff>
    </xdr:from>
    <xdr:to>
      <xdr:col>43</xdr:col>
      <xdr:colOff>47625</xdr:colOff>
      <xdr:row>26</xdr:row>
      <xdr:rowOff>359608</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1732022" y="3166455"/>
          <a:ext cx="7124303" cy="3809853"/>
          <a:chOff x="9836093" y="2696883"/>
          <a:chExt cx="7141893" cy="3805730"/>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36093" y="2696883"/>
            <a:ext cx="7141893" cy="38057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＜課税売上割合の金額について＞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確定申告書の赤枠の箇所に記載されています。</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a:t>
            </a:r>
            <a:r>
              <a:rPr kumimoji="1" lang="ja-JP" altLang="en-US" sz="1400">
                <a:latin typeface="ＭＳ ゴシック" panose="020B0609070205080204" pitchFamily="49" charset="-128"/>
                <a:ea typeface="ＭＳ ゴシック" panose="020B0609070205080204" pitchFamily="49" charset="-128"/>
              </a:rPr>
              <a:t>確定申告書の「課税資産の譲渡等の対価の額⑮」の金額を入力</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b…</a:t>
            </a:r>
            <a:r>
              <a:rPr kumimoji="1" lang="ja-JP" altLang="en-US" sz="1400">
                <a:latin typeface="ＭＳ ゴシック" panose="020B0609070205080204" pitchFamily="49" charset="-128"/>
                <a:ea typeface="ＭＳ ゴシック" panose="020B0609070205080204" pitchFamily="49" charset="-128"/>
              </a:rPr>
              <a:t>確定申告書の「資産の譲渡等の対価の額⑯」の金額を入力</a:t>
            </a:r>
          </a:p>
        </xdr:txBody>
      </xdr:sp>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0079423" y="3718480"/>
            <a:ext cx="6466329" cy="2698489"/>
          </a:xfrm>
          <a:prstGeom prst="rect">
            <a:avLst/>
          </a:prstGeom>
          <a:ln>
            <a:solidFill>
              <a:sysClr val="windowText" lastClr="000000"/>
            </a:solidFill>
          </a:ln>
        </xdr:spPr>
      </xdr:pic>
    </xdr:grpSp>
    <xdr:clientData/>
  </xdr:twoCellAnchor>
  <xdr:twoCellAnchor>
    <xdr:from>
      <xdr:col>0</xdr:col>
      <xdr:colOff>92363</xdr:colOff>
      <xdr:row>0</xdr:row>
      <xdr:rowOff>57727</xdr:rowOff>
    </xdr:from>
    <xdr:to>
      <xdr:col>0</xdr:col>
      <xdr:colOff>1144649</xdr:colOff>
      <xdr:row>53</xdr:row>
      <xdr:rowOff>190500</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92363" y="57727"/>
          <a:ext cx="1052286" cy="13188373"/>
          <a:chOff x="63500" y="36286"/>
          <a:chExt cx="1052286" cy="14644712"/>
        </a:xfrm>
      </xdr:grpSpPr>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a:xfrm>
            <a:off x="63500" y="36286"/>
            <a:ext cx="1052286" cy="146447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rgbClr val="FF0000"/>
              </a:solidFill>
            </a:endParaRPr>
          </a:p>
        </xdr:txBody>
      </xdr:sp>
      <xdr:sp macro="" textlink="">
        <xdr:nvSpPr>
          <xdr:cNvPr id="12" name="矢印: 上向き折線 11">
            <a:extLst>
              <a:ext uri="{FF2B5EF4-FFF2-40B4-BE49-F238E27FC236}">
                <a16:creationId xmlns:a16="http://schemas.microsoft.com/office/drawing/2014/main" id="{00000000-0008-0000-0300-00000C000000}"/>
              </a:ext>
            </a:extLst>
          </xdr:cNvPr>
          <xdr:cNvSpPr/>
        </xdr:nvSpPr>
        <xdr:spPr>
          <a:xfrm rot="5400000">
            <a:off x="-40538" y="1856474"/>
            <a:ext cx="1777434" cy="46264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上向き折線 12">
            <a:extLst>
              <a:ext uri="{FF2B5EF4-FFF2-40B4-BE49-F238E27FC236}">
                <a16:creationId xmlns:a16="http://schemas.microsoft.com/office/drawing/2014/main" id="{00000000-0008-0000-0300-00000D000000}"/>
              </a:ext>
            </a:extLst>
          </xdr:cNvPr>
          <xdr:cNvSpPr/>
        </xdr:nvSpPr>
        <xdr:spPr>
          <a:xfrm rot="16200000" flipV="1">
            <a:off x="-12575" y="838077"/>
            <a:ext cx="1712438" cy="453572"/>
          </a:xfrm>
          <a:prstGeom prst="bentUpArrow">
            <a:avLst>
              <a:gd name="adj1" fmla="val 25000"/>
              <a:gd name="adj2" fmla="val 30941"/>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1642" y="348838"/>
            <a:ext cx="589643" cy="12644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200" b="1">
                <a:solidFill>
                  <a:srgbClr val="FF0000"/>
                </a:solidFill>
              </a:rPr>
              <a:t>返還額が「ない」又は「ある」場合の</a:t>
            </a:r>
            <a:r>
              <a:rPr kumimoji="1" lang="ja-JP" altLang="en-US" sz="1200" b="1" u="wavyDbl" baseline="0">
                <a:solidFill>
                  <a:srgbClr val="FF0000"/>
                </a:solidFill>
              </a:rPr>
              <a:t>いずれか該当の項目のみ</a:t>
            </a:r>
            <a:r>
              <a:rPr kumimoji="1" lang="ja-JP" altLang="en-US" sz="1200" b="1">
                <a:solidFill>
                  <a:srgbClr val="FF0000"/>
                </a:solidFill>
              </a:rPr>
              <a:t>に必要情報を入力してください。</a:t>
            </a:r>
            <a:endParaRPr kumimoji="1" lang="ja-JP" altLang="en-US" sz="1800" b="1">
              <a:solidFill>
                <a:srgbClr val="FF0000"/>
              </a:solidFill>
            </a:endParaRPr>
          </a:p>
        </xdr:txBody>
      </xdr:sp>
    </xdr:grpSp>
    <xdr:clientData/>
  </xdr:twoCellAnchor>
  <xdr:twoCellAnchor>
    <xdr:from>
      <xdr:col>31</xdr:col>
      <xdr:colOff>131330</xdr:colOff>
      <xdr:row>26</xdr:row>
      <xdr:rowOff>479135</xdr:rowOff>
    </xdr:from>
    <xdr:to>
      <xdr:col>44</xdr:col>
      <xdr:colOff>97014</xdr:colOff>
      <xdr:row>54</xdr:row>
      <xdr:rowOff>8819</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1746538" y="7111357"/>
          <a:ext cx="7823809" cy="6232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＜「■補助金対象経費の内訳」欄について＞</a:t>
          </a: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「補助金対象経費の内訳」欄は、実績報告書（様式</a:t>
          </a:r>
          <a:r>
            <a:rPr kumimoji="1" lang="en-US" altLang="ja-JP" sz="1200">
              <a:latin typeface="ＭＳ ゴシック" panose="020B0609070205080204" pitchFamily="49" charset="-128"/>
              <a:ea typeface="ＭＳ ゴシック" panose="020B0609070205080204" pitchFamily="49" charset="-128"/>
            </a:rPr>
            <a:t>3-1</a:t>
          </a:r>
          <a:r>
            <a:rPr kumimoji="1" lang="ja-JP" altLang="en-US" sz="1200">
              <a:latin typeface="ＭＳ ゴシック" panose="020B0609070205080204" pitchFamily="49" charset="-128"/>
              <a:ea typeface="ＭＳ ゴシック" panose="020B0609070205080204" pitchFamily="49" charset="-128"/>
            </a:rPr>
            <a:t>）に記載した「対象経費支出済額」の金額を記載してください。（なお、「補助金額＝対象経費支出済額の</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合計</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」となった場合は、補助金額を記載することとなります。）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次の設備を購入した場合の記載例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・等温遺伝子増幅装置</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台　</a:t>
          </a:r>
          <a:r>
            <a:rPr kumimoji="1" lang="en-US" altLang="ja-JP" sz="1200">
              <a:latin typeface="ＭＳ ゴシック" panose="020B0609070205080204" pitchFamily="49" charset="-128"/>
              <a:ea typeface="ＭＳ ゴシック" panose="020B0609070205080204" pitchFamily="49" charset="-128"/>
            </a:rPr>
            <a:t>1,500,500</a:t>
          </a:r>
          <a:r>
            <a:rPr kumimoji="1" lang="ja-JP" altLang="en-US" sz="1200">
              <a:latin typeface="ＭＳ ゴシック" panose="020B0609070205080204" pitchFamily="49" charset="-128"/>
              <a:ea typeface="ＭＳ ゴシック" panose="020B0609070205080204" pitchFamily="49" charset="-128"/>
            </a:rPr>
            <a:t>円</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この場合、対象経費支出済額の合計は次のとおりになります。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○対象経費支出済額の合計　</a:t>
          </a:r>
          <a:r>
            <a:rPr kumimoji="1" lang="en-US" altLang="ja-JP" sz="1200" u="sng">
              <a:latin typeface="ＭＳ ゴシック" panose="020B0609070205080204" pitchFamily="49" charset="-128"/>
              <a:ea typeface="ＭＳ ゴシック" panose="020B0609070205080204" pitchFamily="49" charset="-128"/>
            </a:rPr>
            <a:t>1,500,500</a:t>
          </a:r>
          <a:r>
            <a:rPr kumimoji="1" lang="ja-JP" altLang="en-US" sz="1200" u="sng">
              <a:latin typeface="ＭＳ ゴシック" panose="020B0609070205080204" pitchFamily="49" charset="-128"/>
              <a:ea typeface="ＭＳ ゴシック" panose="020B0609070205080204" pitchFamily="49" charset="-128"/>
            </a:rPr>
            <a:t>円</a:t>
          </a:r>
          <a:r>
            <a:rPr kumimoji="1" lang="ja-JP" altLang="en-US" sz="1200" u="none">
              <a:latin typeface="ＭＳ ゴシック" panose="020B0609070205080204" pitchFamily="49" charset="-128"/>
              <a:ea typeface="ＭＳ ゴシック" panose="020B0609070205080204" pitchFamily="49" charset="-128"/>
            </a:rPr>
            <a:t>←この金額が</a:t>
          </a:r>
          <a:r>
            <a:rPr kumimoji="1" lang="en-US" altLang="ja-JP" sz="1200" u="none">
              <a:latin typeface="ＭＳ ゴシック" panose="020B0609070205080204" pitchFamily="49" charset="-128"/>
              <a:ea typeface="ＭＳ ゴシック" panose="020B0609070205080204" pitchFamily="49" charset="-128"/>
            </a:rPr>
            <a:t>e</a:t>
          </a:r>
          <a:r>
            <a:rPr kumimoji="1" lang="ja-JP" altLang="en-US" sz="1200" u="none">
              <a:latin typeface="ＭＳ ゴシック" panose="020B0609070205080204" pitchFamily="49" charset="-128"/>
              <a:ea typeface="ＭＳ ゴシック" panose="020B0609070205080204" pitchFamily="49" charset="-128"/>
            </a:rPr>
            <a:t>欄または</a:t>
          </a:r>
          <a:r>
            <a:rPr kumimoji="1" lang="en-US" altLang="ja-JP" sz="1200" u="none">
              <a:latin typeface="ＭＳ ゴシック" panose="020B0609070205080204" pitchFamily="49" charset="-128"/>
              <a:ea typeface="ＭＳ ゴシック" panose="020B0609070205080204" pitchFamily="49" charset="-128"/>
            </a:rPr>
            <a:t>h</a:t>
          </a:r>
          <a:r>
            <a:rPr kumimoji="1" lang="ja-JP" altLang="en-US" sz="1200" u="none">
              <a:latin typeface="ＭＳ ゴシック" panose="020B0609070205080204" pitchFamily="49" charset="-128"/>
              <a:ea typeface="ＭＳ ゴシック" panose="020B0609070205080204" pitchFamily="49" charset="-128"/>
            </a:rPr>
            <a:t>欄の金額となります。</a:t>
          </a:r>
          <a:endParaRPr kumimoji="1" lang="en-US" altLang="ja-JP" sz="1200" u="none">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○補助金額　　　　　　　　</a:t>
          </a:r>
          <a:r>
            <a:rPr kumimoji="1" lang="en-US" altLang="ja-JP" sz="1200">
              <a:latin typeface="ＭＳ ゴシック" panose="020B0609070205080204" pitchFamily="49" charset="-128"/>
              <a:ea typeface="ＭＳ ゴシック" panose="020B0609070205080204" pitchFamily="49" charset="-128"/>
            </a:rPr>
            <a:t>1,500,000</a:t>
          </a:r>
          <a:r>
            <a:rPr kumimoji="1" lang="ja-JP" altLang="en-US" sz="1200">
              <a:latin typeface="ＭＳ ゴシック" panose="020B0609070205080204" pitchFamily="49" charset="-128"/>
              <a:ea typeface="ＭＳ ゴシック" panose="020B0609070205080204" pitchFamily="49" charset="-128"/>
            </a:rPr>
            <a:t>円（千円未満切捨てのため）</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31</xdr:col>
          <xdr:colOff>95250</xdr:colOff>
          <xdr:row>0</xdr:row>
          <xdr:rowOff>127000</xdr:rowOff>
        </xdr:from>
        <xdr:to>
          <xdr:col>44</xdr:col>
          <xdr:colOff>333375</xdr:colOff>
          <xdr:row>5</xdr:row>
          <xdr:rowOff>120650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AV$17:$AX$20" spid="_x0000_s2165"/>
                </a:ext>
              </a:extLst>
            </xdr:cNvPicPr>
          </xdr:nvPicPr>
          <xdr:blipFill>
            <a:blip xmlns:r="http://schemas.openxmlformats.org/officeDocument/2006/relationships" r:embed="rId2"/>
            <a:srcRect/>
            <a:stretch>
              <a:fillRect/>
            </a:stretch>
          </xdr:blipFill>
          <xdr:spPr bwMode="auto">
            <a:xfrm>
              <a:off x="11715750" y="127000"/>
              <a:ext cx="8159750" cy="13271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33</xdr:col>
      <xdr:colOff>343961</xdr:colOff>
      <xdr:row>30</xdr:row>
      <xdr:rowOff>206746</xdr:rowOff>
    </xdr:from>
    <xdr:to>
      <xdr:col>42</xdr:col>
      <xdr:colOff>502710</xdr:colOff>
      <xdr:row>46</xdr:row>
      <xdr:rowOff>48529</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a:stretch>
          <a:fillRect/>
        </a:stretch>
      </xdr:blipFill>
      <xdr:spPr>
        <a:xfrm>
          <a:off x="12541253" y="8011954"/>
          <a:ext cx="6111874" cy="3598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95251</xdr:colOff>
      <xdr:row>0</xdr:row>
      <xdr:rowOff>89648</xdr:rowOff>
    </xdr:from>
    <xdr:to>
      <xdr:col>14</xdr:col>
      <xdr:colOff>369793</xdr:colOff>
      <xdr:row>6</xdr:row>
      <xdr:rowOff>184897</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196855" y="89648"/>
          <a:ext cx="3692336" cy="143995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「基本情報」及び「別紙概要」シートに記入いただくと、自動で必要事項が転記されます。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適切に入力されているか確認をお願いします。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7"/>
  <sheetViews>
    <sheetView showGridLines="0" view="pageBreakPreview" zoomScale="85" zoomScaleNormal="100" zoomScaleSheetLayoutView="85" workbookViewId="0">
      <selection activeCell="P9" sqref="P9"/>
    </sheetView>
  </sheetViews>
  <sheetFormatPr defaultRowHeight="18" x14ac:dyDescent="0.55000000000000004"/>
  <cols>
    <col min="1" max="10" width="8.83203125" style="2"/>
    <col min="11" max="11" width="7.83203125" style="2" customWidth="1"/>
  </cols>
  <sheetData>
    <row r="1" spans="1:18" s="3" customFormat="1" ht="18.5" thickBot="1" x14ac:dyDescent="0.6">
      <c r="A1" s="2"/>
      <c r="B1" s="2"/>
      <c r="C1" s="2"/>
      <c r="D1" s="2"/>
      <c r="E1" s="2"/>
      <c r="F1" s="2"/>
      <c r="G1" s="2"/>
      <c r="H1" s="2"/>
      <c r="I1" s="2"/>
      <c r="J1" s="2"/>
      <c r="K1" s="2"/>
    </row>
    <row r="2" spans="1:18" s="3" customFormat="1" ht="18.5" thickBot="1" x14ac:dyDescent="0.6">
      <c r="A2" s="110" t="s">
        <v>2</v>
      </c>
      <c r="B2" s="111"/>
      <c r="C2" s="111"/>
      <c r="D2" s="111"/>
      <c r="E2" s="111"/>
      <c r="F2" s="111"/>
      <c r="G2" s="111"/>
      <c r="H2" s="111"/>
      <c r="I2" s="111"/>
      <c r="J2" s="111"/>
      <c r="K2" s="112"/>
    </row>
    <row r="3" spans="1:18" s="3" customFormat="1" x14ac:dyDescent="0.55000000000000004">
      <c r="A3" s="2"/>
      <c r="B3" s="2"/>
      <c r="C3" s="2"/>
      <c r="D3" s="2"/>
      <c r="E3" s="2"/>
      <c r="F3" s="2"/>
      <c r="G3" s="2"/>
      <c r="H3" s="2"/>
      <c r="I3" s="2"/>
      <c r="J3" s="2"/>
      <c r="K3" s="2"/>
    </row>
    <row r="4" spans="1:18" s="3" customFormat="1" ht="26.75" customHeight="1" x14ac:dyDescent="0.55000000000000004">
      <c r="A4" s="114" t="s">
        <v>80</v>
      </c>
      <c r="B4" s="114"/>
      <c r="C4" s="114"/>
      <c r="D4" s="114"/>
      <c r="E4" s="114"/>
      <c r="F4" s="114"/>
      <c r="G4" s="114"/>
      <c r="H4" s="114"/>
      <c r="I4" s="114"/>
      <c r="J4" s="114"/>
      <c r="K4" s="114"/>
    </row>
    <row r="5" spans="1:18" s="3" customFormat="1" ht="43.5" customHeight="1" x14ac:dyDescent="0.55000000000000004">
      <c r="A5" s="113" t="s">
        <v>166</v>
      </c>
      <c r="B5" s="113"/>
      <c r="C5" s="113"/>
      <c r="D5" s="113"/>
      <c r="E5" s="113"/>
      <c r="F5" s="113"/>
      <c r="G5" s="113"/>
      <c r="H5" s="113"/>
      <c r="I5" s="113"/>
      <c r="J5" s="113"/>
      <c r="K5" s="113"/>
    </row>
    <row r="6" spans="1:18" s="3" customFormat="1" ht="26.75" customHeight="1" x14ac:dyDescent="0.55000000000000004">
      <c r="A6" s="113" t="s">
        <v>165</v>
      </c>
      <c r="B6" s="113"/>
      <c r="C6" s="113"/>
      <c r="D6" s="113"/>
      <c r="E6" s="113"/>
      <c r="F6" s="113"/>
      <c r="G6" s="113"/>
      <c r="H6" s="113"/>
      <c r="I6" s="113"/>
      <c r="J6" s="113"/>
      <c r="K6" s="113"/>
    </row>
    <row r="7" spans="1:18" x14ac:dyDescent="0.55000000000000004">
      <c r="A7" s="115" t="s">
        <v>167</v>
      </c>
      <c r="B7" s="115"/>
      <c r="C7" s="115"/>
      <c r="D7" s="115"/>
      <c r="E7" s="115"/>
      <c r="F7" s="115"/>
      <c r="G7" s="115"/>
      <c r="H7" s="115"/>
      <c r="I7" s="115"/>
      <c r="J7" s="115"/>
      <c r="K7" s="115"/>
    </row>
    <row r="8" spans="1:18" x14ac:dyDescent="0.55000000000000004">
      <c r="A8" s="116" t="s">
        <v>94</v>
      </c>
      <c r="B8" s="116"/>
      <c r="C8" s="116"/>
      <c r="D8" s="116"/>
      <c r="E8" s="116"/>
      <c r="F8" s="116"/>
      <c r="G8" s="116"/>
      <c r="H8" s="116"/>
      <c r="I8" s="116"/>
      <c r="J8" s="116"/>
      <c r="K8" s="116"/>
    </row>
    <row r="9" spans="1:18" x14ac:dyDescent="0.55000000000000004">
      <c r="A9" s="116" t="s">
        <v>168</v>
      </c>
      <c r="B9" s="116"/>
      <c r="C9" s="116"/>
      <c r="D9" s="116"/>
      <c r="E9" s="116"/>
      <c r="F9" s="116"/>
      <c r="G9" s="116"/>
      <c r="H9" s="116"/>
      <c r="I9" s="116"/>
      <c r="J9" s="116"/>
      <c r="K9" s="116"/>
    </row>
    <row r="10" spans="1:18" x14ac:dyDescent="0.55000000000000004">
      <c r="A10" s="116" t="s">
        <v>169</v>
      </c>
      <c r="B10" s="116"/>
      <c r="C10" s="116"/>
      <c r="D10" s="116"/>
      <c r="E10" s="116"/>
      <c r="F10" s="116"/>
      <c r="G10" s="116"/>
      <c r="H10" s="116"/>
      <c r="I10" s="116"/>
      <c r="J10" s="116"/>
      <c r="K10" s="116"/>
    </row>
    <row r="11" spans="1:18" x14ac:dyDescent="0.55000000000000004">
      <c r="A11" s="116" t="s">
        <v>170</v>
      </c>
      <c r="B11" s="116"/>
      <c r="C11" s="116"/>
      <c r="D11" s="116"/>
      <c r="E11" s="116"/>
      <c r="F11" s="116"/>
      <c r="G11" s="116"/>
      <c r="H11" s="116"/>
      <c r="I11" s="116"/>
      <c r="J11" s="116"/>
      <c r="K11" s="116"/>
    </row>
    <row r="12" spans="1:18" ht="10.25" customHeight="1" x14ac:dyDescent="0.55000000000000004">
      <c r="A12" s="45"/>
      <c r="B12" s="45"/>
      <c r="C12" s="45"/>
      <c r="D12" s="45"/>
      <c r="E12" s="45"/>
      <c r="F12" s="45"/>
      <c r="G12" s="45"/>
      <c r="H12" s="45"/>
      <c r="I12" s="45"/>
      <c r="J12" s="45"/>
      <c r="K12" s="45"/>
    </row>
    <row r="13" spans="1:18" s="3" customFormat="1" ht="20.5" customHeight="1" x14ac:dyDescent="0.55000000000000004">
      <c r="A13" s="115" t="s">
        <v>96</v>
      </c>
      <c r="B13" s="115"/>
      <c r="C13" s="115"/>
      <c r="D13" s="115"/>
      <c r="E13" s="115"/>
      <c r="F13" s="115"/>
      <c r="G13" s="115"/>
      <c r="H13" s="115"/>
      <c r="I13" s="115"/>
      <c r="J13" s="115"/>
      <c r="K13" s="115"/>
    </row>
    <row r="14" spans="1:18" s="3" customFormat="1" ht="19.899999999999999" customHeight="1" x14ac:dyDescent="0.55000000000000004">
      <c r="A14" s="116" t="s">
        <v>63</v>
      </c>
      <c r="B14" s="116"/>
      <c r="C14" s="116"/>
      <c r="D14" s="116"/>
      <c r="E14" s="116"/>
      <c r="F14" s="116"/>
      <c r="G14" s="116"/>
      <c r="H14" s="116"/>
      <c r="I14" s="116"/>
      <c r="J14" s="116"/>
      <c r="K14" s="116"/>
      <c r="R14" s="4"/>
    </row>
    <row r="15" spans="1:18" s="3" customFormat="1" ht="19.75" customHeight="1" x14ac:dyDescent="0.55000000000000004">
      <c r="A15" s="116" t="s">
        <v>95</v>
      </c>
      <c r="B15" s="116"/>
      <c r="C15" s="116"/>
      <c r="D15" s="116"/>
      <c r="E15" s="116"/>
      <c r="F15" s="116"/>
      <c r="G15" s="116"/>
      <c r="H15" s="116"/>
      <c r="I15" s="116"/>
      <c r="J15" s="116"/>
      <c r="K15" s="116"/>
    </row>
    <row r="16" spans="1:18" s="3" customFormat="1" ht="19.75" customHeight="1" x14ac:dyDescent="0.55000000000000004">
      <c r="A16" s="115" t="s">
        <v>199</v>
      </c>
      <c r="B16" s="115"/>
      <c r="C16" s="115"/>
      <c r="D16" s="115"/>
      <c r="E16" s="115"/>
      <c r="F16" s="115"/>
      <c r="G16" s="115"/>
      <c r="H16" s="115"/>
      <c r="I16" s="115"/>
      <c r="J16" s="115"/>
      <c r="K16" s="115"/>
    </row>
    <row r="17" spans="1:1" x14ac:dyDescent="0.55000000000000004">
      <c r="A17" s="1"/>
    </row>
  </sheetData>
  <sheetProtection algorithmName="SHA-512" hashValue="l8rxF9ZE0mcHxjqiCO8dcwDxMMECAVwRMzhb6tUw9QsEg+O/BzGDe0n9YAYKR53xgY4p/jmEJT3lTwtkwlRTUw==" saltValue="hBOCipISfmqcj7zduKiPaQ==" spinCount="100000" sheet="1" objects="1" scenarios="1"/>
  <mergeCells count="13">
    <mergeCell ref="A8:K8"/>
    <mergeCell ref="A13:K13"/>
    <mergeCell ref="A14:K14"/>
    <mergeCell ref="A15:K15"/>
    <mergeCell ref="A16:K16"/>
    <mergeCell ref="A10:K10"/>
    <mergeCell ref="A11:K11"/>
    <mergeCell ref="A9:K9"/>
    <mergeCell ref="A2:K2"/>
    <mergeCell ref="A5:K5"/>
    <mergeCell ref="A4:K4"/>
    <mergeCell ref="A6:K6"/>
    <mergeCell ref="A7:K7"/>
  </mergeCells>
  <phoneticPr fontId="3"/>
  <pageMargins left="0.61" right="0.2" top="0.74803149606299213" bottom="0.74803149606299213"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AF40-3CE2-48BD-8B61-FAA0A31F2002}">
  <sheetPr codeName="Sheet7">
    <tabColor rgb="FFFFFF00"/>
  </sheetPr>
  <dimension ref="A1"/>
  <sheetViews>
    <sheetView topLeftCell="A13" workbookViewId="0">
      <selection activeCell="AD8" sqref="AD8"/>
    </sheetView>
  </sheetViews>
  <sheetFormatPr defaultRowHeight="18" x14ac:dyDescent="0.55000000000000004"/>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AY22"/>
  <sheetViews>
    <sheetView showGridLines="0" view="pageBreakPreview" topLeftCell="A12" zoomScale="55" zoomScaleNormal="55" zoomScaleSheetLayoutView="55" workbookViewId="0">
      <selection activeCell="S20" sqref="S20:AN20"/>
    </sheetView>
  </sheetViews>
  <sheetFormatPr defaultColWidth="8.6640625" defaultRowHeight="18" x14ac:dyDescent="0.55000000000000004"/>
  <cols>
    <col min="1" max="1" width="1.4140625" style="59" customWidth="1"/>
    <col min="2" max="6" width="4.6640625" style="33" customWidth="1"/>
    <col min="7" max="17" width="4.1640625" style="33" customWidth="1"/>
    <col min="18" max="18" width="6.1640625" style="33" customWidth="1"/>
    <col min="19" max="40" width="4.4140625" style="33" customWidth="1"/>
    <col min="41" max="41" width="1.6640625" style="59" customWidth="1"/>
    <col min="42" max="48" width="8.6640625" style="59"/>
    <col min="49" max="49" width="8.6640625" style="59" customWidth="1"/>
    <col min="50" max="50" width="8.6640625" style="60"/>
    <col min="51" max="16384" width="8.6640625" style="59"/>
  </cols>
  <sheetData>
    <row r="1" spans="2:51" ht="18.5" thickBot="1" x14ac:dyDescent="0.6">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row>
    <row r="2" spans="2:51" ht="23" thickBot="1" x14ac:dyDescent="0.6">
      <c r="B2" s="141" t="s">
        <v>3</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3"/>
    </row>
    <row r="4" spans="2:51" ht="21.5" x14ac:dyDescent="0.55000000000000004">
      <c r="B4" s="144" t="s">
        <v>181</v>
      </c>
      <c r="C4" s="145"/>
      <c r="D4" s="145"/>
      <c r="E4" s="145"/>
      <c r="F4" s="146"/>
      <c r="G4" s="144" t="s">
        <v>182</v>
      </c>
      <c r="H4" s="145"/>
      <c r="I4" s="145"/>
      <c r="J4" s="145"/>
      <c r="K4" s="145"/>
      <c r="L4" s="145"/>
      <c r="M4" s="145"/>
      <c r="N4" s="145"/>
      <c r="O4" s="145"/>
      <c r="P4" s="145"/>
      <c r="Q4" s="146"/>
      <c r="R4" s="52" t="s">
        <v>178</v>
      </c>
      <c r="S4" s="144" t="s">
        <v>179</v>
      </c>
      <c r="T4" s="145"/>
      <c r="U4" s="145"/>
      <c r="V4" s="145"/>
      <c r="W4" s="145"/>
      <c r="X4" s="145"/>
      <c r="Y4" s="145"/>
      <c r="Z4" s="145"/>
      <c r="AA4" s="145"/>
      <c r="AB4" s="145"/>
      <c r="AC4" s="145"/>
      <c r="AD4" s="145"/>
      <c r="AE4" s="145"/>
      <c r="AF4" s="145"/>
      <c r="AG4" s="145"/>
      <c r="AH4" s="145"/>
      <c r="AI4" s="145"/>
      <c r="AJ4" s="145"/>
      <c r="AK4" s="145"/>
      <c r="AL4" s="145"/>
      <c r="AM4" s="145"/>
      <c r="AN4" s="146"/>
    </row>
    <row r="5" spans="2:51" ht="61.25" customHeight="1" x14ac:dyDescent="0.55000000000000004">
      <c r="B5" s="117" t="s">
        <v>4</v>
      </c>
      <c r="C5" s="117"/>
      <c r="D5" s="117"/>
      <c r="E5" s="117"/>
      <c r="F5" s="117"/>
      <c r="G5" s="138" t="s">
        <v>5</v>
      </c>
      <c r="H5" s="139"/>
      <c r="I5" s="140">
        <v>6</v>
      </c>
      <c r="J5" s="140"/>
      <c r="K5" s="61" t="s">
        <v>6</v>
      </c>
      <c r="L5" s="133"/>
      <c r="M5" s="133"/>
      <c r="N5" s="61" t="s">
        <v>7</v>
      </c>
      <c r="O5" s="133"/>
      <c r="P5" s="133"/>
      <c r="Q5" s="53" t="s">
        <v>8</v>
      </c>
      <c r="R5" s="53" t="str">
        <f xml:space="preserve">
IF(COUNTA(L5,O5)=0,"×",
IF(AND(COUNTA(L5,O5)&gt;0,COUNTA(L5,O5)&lt;2),"×",
IF(COUNTA(L5,O5)=2,"○")))</f>
        <v>×</v>
      </c>
      <c r="S5" s="147" t="str">
        <f xml:space="preserve">
IF(COUNTA(L5,O5)=0,"【要修正】提出日を入力してください。",
IF(AND(COUNTA(L5,O5)&gt;0,COUNTA(L5,O5)&lt;2),"【要修正】入力が不十分です。（２つの欄が全て入力されているかご確認ください。）",
IF(COUNTA(L5,O5)=2,"適切に入力がされました。")))</f>
        <v>【要修正】提出日を入力してください。</v>
      </c>
      <c r="T5" s="148"/>
      <c r="U5" s="148"/>
      <c r="V5" s="148"/>
      <c r="W5" s="148"/>
      <c r="X5" s="148"/>
      <c r="Y5" s="148"/>
      <c r="Z5" s="148"/>
      <c r="AA5" s="148"/>
      <c r="AB5" s="148"/>
      <c r="AC5" s="148"/>
      <c r="AD5" s="148"/>
      <c r="AE5" s="148"/>
      <c r="AF5" s="148"/>
      <c r="AG5" s="148"/>
      <c r="AH5" s="148"/>
      <c r="AI5" s="148"/>
      <c r="AJ5" s="148"/>
      <c r="AK5" s="148"/>
      <c r="AL5" s="148"/>
      <c r="AM5" s="148"/>
      <c r="AN5" s="148"/>
      <c r="AX5" s="62" t="s">
        <v>163</v>
      </c>
    </row>
    <row r="6" spans="2:51" ht="34.5" customHeight="1" x14ac:dyDescent="0.55000000000000004">
      <c r="B6" s="123" t="s">
        <v>161</v>
      </c>
      <c r="C6" s="124"/>
      <c r="D6" s="124"/>
      <c r="E6" s="124"/>
      <c r="F6" s="125"/>
      <c r="G6" s="132" t="s">
        <v>158</v>
      </c>
      <c r="H6" s="132"/>
      <c r="I6" s="132"/>
      <c r="J6" s="132"/>
      <c r="K6" s="132"/>
      <c r="L6" s="132"/>
      <c r="M6" s="132"/>
      <c r="N6" s="132"/>
      <c r="O6" s="132"/>
      <c r="P6" s="132"/>
      <c r="Q6" s="132"/>
      <c r="R6" s="171" t="str">
        <f xml:space="preserve">
IF(COUNTIF(AY6:AY8,"○")=0,"×",
IF(COUNTIF(AY6:AY8,"○")=1,"○",
IF(COUNTIF(AY6:AY8,"○")&gt;=2,"×")))</f>
        <v>×</v>
      </c>
      <c r="S6" s="176" t="str">
        <f xml:space="preserve">
IF(COUNTIF(AY6:AY8,"○")=0,"【要修正】いずれかのボックスにチェックを入れてください。",
IF(COUNTIF(AY6:AY8,"○")=1,"適切に入力がされました。",
IF(COUNTIF(AY6:AY8,"○")&gt;=2,"【要修正】いずれか１つのボックスのみにチェックを入れてください。")))</f>
        <v>【要修正】いずれかのボックスにチェックを入れてください。</v>
      </c>
      <c r="T6" s="176"/>
      <c r="U6" s="176"/>
      <c r="V6" s="176"/>
      <c r="W6" s="176"/>
      <c r="X6" s="176"/>
      <c r="Y6" s="176"/>
      <c r="Z6" s="176"/>
      <c r="AA6" s="176"/>
      <c r="AB6" s="176"/>
      <c r="AC6" s="176"/>
      <c r="AD6" s="176"/>
      <c r="AE6" s="176"/>
      <c r="AF6" s="176"/>
      <c r="AG6" s="176"/>
      <c r="AH6" s="176"/>
      <c r="AI6" s="176"/>
      <c r="AJ6" s="176"/>
      <c r="AK6" s="176"/>
      <c r="AL6" s="176"/>
      <c r="AM6" s="176"/>
      <c r="AN6" s="176"/>
      <c r="AO6" s="60"/>
      <c r="AP6" s="60"/>
      <c r="AQ6" s="60"/>
      <c r="AR6" s="60"/>
      <c r="AS6" s="60"/>
      <c r="AT6" s="60"/>
      <c r="AU6" s="60"/>
      <c r="AV6" s="60"/>
      <c r="AW6" s="60"/>
      <c r="AX6" s="63" t="b">
        <v>0</v>
      </c>
      <c r="AY6" s="58" t="str">
        <f>IF(AX6=TRUE,"○","×")</f>
        <v>×</v>
      </c>
    </row>
    <row r="7" spans="2:51" ht="34.5" customHeight="1" x14ac:dyDescent="0.55000000000000004">
      <c r="B7" s="126"/>
      <c r="C7" s="127"/>
      <c r="D7" s="127"/>
      <c r="E7" s="127"/>
      <c r="F7" s="128"/>
      <c r="G7" s="132" t="s">
        <v>159</v>
      </c>
      <c r="H7" s="132"/>
      <c r="I7" s="132"/>
      <c r="J7" s="132"/>
      <c r="K7" s="132"/>
      <c r="L7" s="132"/>
      <c r="M7" s="132"/>
      <c r="N7" s="132"/>
      <c r="O7" s="132"/>
      <c r="P7" s="132"/>
      <c r="Q7" s="132"/>
      <c r="R7" s="172"/>
      <c r="S7" s="176"/>
      <c r="T7" s="176"/>
      <c r="U7" s="176"/>
      <c r="V7" s="176"/>
      <c r="W7" s="176"/>
      <c r="X7" s="176"/>
      <c r="Y7" s="176"/>
      <c r="Z7" s="176"/>
      <c r="AA7" s="176"/>
      <c r="AB7" s="176"/>
      <c r="AC7" s="176"/>
      <c r="AD7" s="176"/>
      <c r="AE7" s="176"/>
      <c r="AF7" s="176"/>
      <c r="AG7" s="176"/>
      <c r="AH7" s="176"/>
      <c r="AI7" s="176"/>
      <c r="AJ7" s="176"/>
      <c r="AK7" s="176"/>
      <c r="AL7" s="176"/>
      <c r="AM7" s="176"/>
      <c r="AN7" s="176"/>
      <c r="AO7" s="60"/>
      <c r="AP7" s="60"/>
      <c r="AQ7" s="60"/>
      <c r="AR7" s="60"/>
      <c r="AS7" s="60"/>
      <c r="AT7" s="60"/>
      <c r="AU7" s="60"/>
      <c r="AV7" s="60"/>
      <c r="AW7" s="60"/>
      <c r="AX7" s="63" t="b">
        <v>0</v>
      </c>
      <c r="AY7" s="58" t="str">
        <f>IF(AX7=TRUE,"○","×")</f>
        <v>×</v>
      </c>
    </row>
    <row r="8" spans="2:51" ht="34.5" customHeight="1" x14ac:dyDescent="0.55000000000000004">
      <c r="B8" s="129"/>
      <c r="C8" s="130"/>
      <c r="D8" s="130"/>
      <c r="E8" s="130"/>
      <c r="F8" s="131"/>
      <c r="G8" s="132" t="s">
        <v>160</v>
      </c>
      <c r="H8" s="132"/>
      <c r="I8" s="132"/>
      <c r="J8" s="132"/>
      <c r="K8" s="132"/>
      <c r="L8" s="132"/>
      <c r="M8" s="132"/>
      <c r="N8" s="132"/>
      <c r="O8" s="132"/>
      <c r="P8" s="132"/>
      <c r="Q8" s="132"/>
      <c r="R8" s="173"/>
      <c r="S8" s="176"/>
      <c r="T8" s="176"/>
      <c r="U8" s="176"/>
      <c r="V8" s="176"/>
      <c r="W8" s="176"/>
      <c r="X8" s="176"/>
      <c r="Y8" s="176"/>
      <c r="Z8" s="176"/>
      <c r="AA8" s="176"/>
      <c r="AB8" s="176"/>
      <c r="AC8" s="176"/>
      <c r="AD8" s="176"/>
      <c r="AE8" s="176"/>
      <c r="AF8" s="176"/>
      <c r="AG8" s="176"/>
      <c r="AH8" s="176"/>
      <c r="AI8" s="176"/>
      <c r="AJ8" s="176"/>
      <c r="AK8" s="176"/>
      <c r="AL8" s="176"/>
      <c r="AM8" s="176"/>
      <c r="AN8" s="176"/>
      <c r="AO8" s="60"/>
      <c r="AP8" s="60"/>
      <c r="AQ8" s="60"/>
      <c r="AR8" s="60"/>
      <c r="AS8" s="60"/>
      <c r="AT8" s="60"/>
      <c r="AU8" s="60"/>
      <c r="AV8" s="60"/>
      <c r="AW8" s="60"/>
      <c r="AX8" s="63" t="b">
        <v>0</v>
      </c>
      <c r="AY8" s="58" t="str">
        <f>IF(AX8=TRUE,"○","×")</f>
        <v>×</v>
      </c>
    </row>
    <row r="9" spans="2:51" ht="61.25" customHeight="1" x14ac:dyDescent="0.55000000000000004">
      <c r="B9" s="117" t="s">
        <v>91</v>
      </c>
      <c r="C9" s="117"/>
      <c r="D9" s="117"/>
      <c r="E9" s="117"/>
      <c r="F9" s="117"/>
      <c r="G9" s="120"/>
      <c r="H9" s="121"/>
      <c r="I9" s="121"/>
      <c r="J9" s="121"/>
      <c r="K9" s="121"/>
      <c r="L9" s="121"/>
      <c r="M9" s="121"/>
      <c r="N9" s="121"/>
      <c r="O9" s="121"/>
      <c r="P9" s="121"/>
      <c r="Q9" s="122"/>
      <c r="R9" s="54" t="str">
        <f xml:space="preserve">
IF(COUNTA(G9)=0,"×",
IF(COUNTA(G9)=1,"○"))</f>
        <v>×</v>
      </c>
      <c r="S9" s="177" t="str">
        <f xml:space="preserve">
IF(COUNTA(G9)=0,
"【要修正】法人の場合は法人名、個人事業主の場合は屋号を入力してください。"&amp;CHAR(10)&amp;
"　　≪注意！≫代表の方の氏名は入力しないでください。",
IF(COUNTA(G9)=1,
"適切に入力がされました。"))</f>
        <v>【要修正】法人の場合は法人名、個人事業主の場合は屋号を入力してください。
　　≪注意！≫代表の方の氏名は入力しないでください。</v>
      </c>
      <c r="T9" s="177"/>
      <c r="U9" s="177"/>
      <c r="V9" s="177"/>
      <c r="W9" s="177"/>
      <c r="X9" s="177"/>
      <c r="Y9" s="177"/>
      <c r="Z9" s="177"/>
      <c r="AA9" s="177"/>
      <c r="AB9" s="177"/>
      <c r="AC9" s="177"/>
      <c r="AD9" s="177"/>
      <c r="AE9" s="177"/>
      <c r="AF9" s="177"/>
      <c r="AG9" s="177"/>
      <c r="AH9" s="177"/>
      <c r="AI9" s="177"/>
      <c r="AJ9" s="177"/>
      <c r="AK9" s="177"/>
      <c r="AL9" s="177"/>
      <c r="AM9" s="177"/>
      <c r="AN9" s="177"/>
      <c r="AX9" s="64" t="str">
        <f>ASC(PHONETIC(基本情報!G9))</f>
        <v/>
      </c>
    </row>
    <row r="10" spans="2:51" ht="61.25" customHeight="1" x14ac:dyDescent="0.55000000000000004">
      <c r="B10" s="117" t="s">
        <v>92</v>
      </c>
      <c r="C10" s="117"/>
      <c r="D10" s="117"/>
      <c r="E10" s="117"/>
      <c r="F10" s="117"/>
      <c r="G10" s="120"/>
      <c r="H10" s="121"/>
      <c r="I10" s="121"/>
      <c r="J10" s="121"/>
      <c r="K10" s="121"/>
      <c r="L10" s="121"/>
      <c r="M10" s="121"/>
      <c r="N10" s="121"/>
      <c r="O10" s="121"/>
      <c r="P10" s="121"/>
      <c r="Q10" s="122"/>
      <c r="R10" s="54" t="str">
        <f xml:space="preserve">
IF(COUNTA(G10)=0,"×",
IF(COUNTA(G10)=1,"○"))</f>
        <v>×</v>
      </c>
      <c r="S10" s="178" t="str">
        <f xml:space="preserve">
IF(COUNTA(G10)=0,"【要修正】法人の場合は法人所在地、個人事業主の場合は貴医療機関の所在地を入力してください。",
IF(COUNTA(G10)=1,"適切に入力がされました。"))</f>
        <v>【要修正】法人の場合は法人所在地、個人事業主の場合は貴医療機関の所在地を入力してください。</v>
      </c>
      <c r="T10" s="178"/>
      <c r="U10" s="178"/>
      <c r="V10" s="178"/>
      <c r="W10" s="178"/>
      <c r="X10" s="178"/>
      <c r="Y10" s="178"/>
      <c r="Z10" s="178"/>
      <c r="AA10" s="178"/>
      <c r="AB10" s="178"/>
      <c r="AC10" s="178"/>
      <c r="AD10" s="178"/>
      <c r="AE10" s="178"/>
      <c r="AF10" s="178"/>
      <c r="AG10" s="178"/>
      <c r="AH10" s="178"/>
      <c r="AI10" s="178"/>
      <c r="AJ10" s="178"/>
      <c r="AK10" s="178"/>
      <c r="AL10" s="178"/>
      <c r="AM10" s="178"/>
      <c r="AN10" s="178"/>
    </row>
    <row r="11" spans="2:51" ht="61.25" customHeight="1" x14ac:dyDescent="0.55000000000000004">
      <c r="B11" s="117" t="s">
        <v>68</v>
      </c>
      <c r="C11" s="117"/>
      <c r="D11" s="117"/>
      <c r="E11" s="117"/>
      <c r="F11" s="117"/>
      <c r="G11" s="120"/>
      <c r="H11" s="121"/>
      <c r="I11" s="121"/>
      <c r="J11" s="121"/>
      <c r="K11" s="121"/>
      <c r="L11" s="121"/>
      <c r="M11" s="121"/>
      <c r="N11" s="121"/>
      <c r="O11" s="121"/>
      <c r="P11" s="121"/>
      <c r="Q11" s="122"/>
      <c r="R11" s="54" t="str">
        <f>IF(COUNTA(G11)=0,"×",
IF(AND(COUNTA(G11)=1,R6="×"),"×",
IF(AND(COUNTA(G11)=1,AY6="○",G9=G11),"×",
IF(AND(COUNTA(G11)=1,AY6="○",G9&lt;&gt;G11),"○",
IF(AND(COUNTA(G11)=1,AY7="○",G9=G11),"○",
IF(AND(COUNTA(G11)=1,AY7="○",G9&lt;&gt;G11),"×",
IF(AND(COUNTA(G11)=1,AY8="○",G9=G11),"×",
IF(AND(COUNTA(G11)=1,AY8="○",G9&lt;&gt;G11),"○"))))))))</f>
        <v>×</v>
      </c>
      <c r="S11" s="174" t="str">
        <f>IF(COUNTA(G11)=0,"【要修正】医療機関の施設名称を入力してください。"&amp;CHAR(10)&amp;
"　≪注意！≫個人事業主の場合は「補助事業者名」欄と同じ名称を入力してください。"&amp;CHAR(10)&amp;
"　≪注意！≫法人の場合は施設名のみ入力してください。（「○○会○○病院」等としない。）",
IF(AND(COUNTA(G11)=1,R6="×"),"【要修正】「法人・個人事業主の別」欄を正しく選択してください。",
IF(AND(COUNTA(G11)=1,AY6="○",G9=G11),"【要修正】法人名ではなく、施設名を入力してください。（「医療法人」等は記載不要）",
IF(AND(COUNTA(G11)=1,AY6="○",G9&lt;&gt;G11),"適切に入力がされました。",
IF(AND(COUNTA(G11)=1,AY7="○",G9=G11),"適切に入力がされました。",
IF(AND(COUNTA(G11)=1,AY7="○",G9&lt;&gt;G11),"【要修正】個人事業主の場合は「補助事業者名」欄と一致するように入力してください。（コピー＆貼り付け入力推奨）",
IF(AND(COUNTA(G11)=1,AY8="○",G9=G11),"【要修正】自治体名ではなく、施設名を入力してください。（自治体名の記載は不要）",
IF(AND(COUNTA(G11)=1,AY8="○",G9&lt;&gt;G11),"適切に入力がされました。"))))))))</f>
        <v>【要修正】医療機関の施設名称を入力してください。
　≪注意！≫個人事業主の場合は「補助事業者名」欄と同じ名称を入力してください。
　≪注意！≫法人の場合は施設名のみ入力してください。（「○○会○○病院」等としない。）</v>
      </c>
      <c r="T11" s="174"/>
      <c r="U11" s="174"/>
      <c r="V11" s="174"/>
      <c r="W11" s="174"/>
      <c r="X11" s="174"/>
      <c r="Y11" s="174"/>
      <c r="Z11" s="174"/>
      <c r="AA11" s="174"/>
      <c r="AB11" s="174"/>
      <c r="AC11" s="174"/>
      <c r="AD11" s="174"/>
      <c r="AE11" s="174"/>
      <c r="AF11" s="174"/>
      <c r="AG11" s="174"/>
      <c r="AH11" s="174"/>
      <c r="AI11" s="174"/>
      <c r="AJ11" s="174"/>
      <c r="AK11" s="174"/>
      <c r="AL11" s="174"/>
      <c r="AM11" s="174"/>
      <c r="AN11" s="174"/>
      <c r="AX11" s="64" t="str">
        <f>ASC(PHONETIC(基本情報!G11))</f>
        <v/>
      </c>
    </row>
    <row r="12" spans="2:51" ht="61.25" customHeight="1" x14ac:dyDescent="0.55000000000000004">
      <c r="B12" s="117" t="s">
        <v>89</v>
      </c>
      <c r="C12" s="117"/>
      <c r="D12" s="117"/>
      <c r="E12" s="117"/>
      <c r="F12" s="117"/>
      <c r="G12" s="120"/>
      <c r="H12" s="121"/>
      <c r="I12" s="121"/>
      <c r="J12" s="121"/>
      <c r="K12" s="121"/>
      <c r="L12" s="121"/>
      <c r="M12" s="121"/>
      <c r="N12" s="121"/>
      <c r="O12" s="121"/>
      <c r="P12" s="121"/>
      <c r="Q12" s="122"/>
      <c r="R12" s="54" t="str">
        <f>IF(COUNTA(G12)=0,"×","○")</f>
        <v>×</v>
      </c>
      <c r="S12" s="174" t="str">
        <f>IF(COUNTA(G12)=0,"【要修正】「施設名」欄に入力した施設の所在地を入力してください。","適切に入力がされました。")</f>
        <v>【要修正】「施設名」欄に入力した施設の所在地を入力してください。</v>
      </c>
      <c r="T12" s="175"/>
      <c r="U12" s="175"/>
      <c r="V12" s="175"/>
      <c r="W12" s="175"/>
      <c r="X12" s="175"/>
      <c r="Y12" s="175"/>
      <c r="Z12" s="175"/>
      <c r="AA12" s="175"/>
      <c r="AB12" s="175"/>
      <c r="AC12" s="175"/>
      <c r="AD12" s="175"/>
      <c r="AE12" s="175"/>
      <c r="AF12" s="175"/>
      <c r="AG12" s="175"/>
      <c r="AH12" s="175"/>
      <c r="AI12" s="175"/>
      <c r="AJ12" s="175"/>
      <c r="AK12" s="175"/>
      <c r="AL12" s="175"/>
      <c r="AM12" s="175"/>
      <c r="AN12" s="175"/>
    </row>
    <row r="13" spans="2:51" ht="61.25" customHeight="1" x14ac:dyDescent="0.55000000000000004">
      <c r="B13" s="144" t="s">
        <v>67</v>
      </c>
      <c r="C13" s="145"/>
      <c r="D13" s="145"/>
      <c r="E13" s="145"/>
      <c r="F13" s="146"/>
      <c r="G13" s="120"/>
      <c r="H13" s="121"/>
      <c r="I13" s="121"/>
      <c r="J13" s="121"/>
      <c r="K13" s="121"/>
      <c r="L13" s="121"/>
      <c r="M13" s="121"/>
      <c r="N13" s="121"/>
      <c r="O13" s="121"/>
      <c r="P13" s="121"/>
      <c r="Q13" s="122"/>
      <c r="R13" s="54" t="str">
        <f>IF(COUNTA(G13)=0,"×","○")</f>
        <v>×</v>
      </c>
      <c r="S13" s="174" t="str">
        <f>IF(COUNTA(G13)=0,"【要修正】代表者の職名（「理事長」等）を入力してください。","適切に入力がされました。")</f>
        <v>【要修正】代表者の職名（「理事長」等）を入力してください。</v>
      </c>
      <c r="T13" s="175"/>
      <c r="U13" s="175"/>
      <c r="V13" s="175"/>
      <c r="W13" s="175"/>
      <c r="X13" s="175"/>
      <c r="Y13" s="175"/>
      <c r="Z13" s="175"/>
      <c r="AA13" s="175"/>
      <c r="AB13" s="175"/>
      <c r="AC13" s="175"/>
      <c r="AD13" s="175"/>
      <c r="AE13" s="175"/>
      <c r="AF13" s="175"/>
      <c r="AG13" s="175"/>
      <c r="AH13" s="175"/>
      <c r="AI13" s="175"/>
      <c r="AJ13" s="175"/>
      <c r="AK13" s="175"/>
      <c r="AL13" s="175"/>
      <c r="AM13" s="175"/>
      <c r="AN13" s="175"/>
    </row>
    <row r="14" spans="2:51" ht="61.25" customHeight="1" x14ac:dyDescent="0.55000000000000004">
      <c r="B14" s="117" t="s">
        <v>32</v>
      </c>
      <c r="C14" s="117"/>
      <c r="D14" s="117"/>
      <c r="E14" s="117"/>
      <c r="F14" s="117"/>
      <c r="G14" s="120"/>
      <c r="H14" s="121"/>
      <c r="I14" s="121"/>
      <c r="J14" s="121"/>
      <c r="K14" s="121"/>
      <c r="L14" s="121"/>
      <c r="M14" s="121"/>
      <c r="N14" s="121"/>
      <c r="O14" s="121"/>
      <c r="P14" s="121"/>
      <c r="Q14" s="122"/>
      <c r="R14" s="54" t="str">
        <f>IF(COUNTA(G14)=0,"×","○")</f>
        <v>×</v>
      </c>
      <c r="S14" s="162" t="str">
        <f>IF(COUNTA(G14)=0,"【要修正】代表者の氏名（例：「愛知　太郎」）を入力してください。","適切に入力がされました。")</f>
        <v>【要修正】代表者の氏名（例：「愛知　太郎」）を入力してください。</v>
      </c>
      <c r="T14" s="163"/>
      <c r="U14" s="163"/>
      <c r="V14" s="163"/>
      <c r="W14" s="163"/>
      <c r="X14" s="163"/>
      <c r="Y14" s="163"/>
      <c r="Z14" s="163"/>
      <c r="AA14" s="163"/>
      <c r="AB14" s="163"/>
      <c r="AC14" s="163"/>
      <c r="AD14" s="163"/>
      <c r="AE14" s="163"/>
      <c r="AF14" s="163"/>
      <c r="AG14" s="163"/>
      <c r="AH14" s="163"/>
      <c r="AI14" s="163"/>
      <c r="AJ14" s="163"/>
      <c r="AK14" s="163"/>
      <c r="AL14" s="163"/>
      <c r="AM14" s="163"/>
      <c r="AN14" s="164"/>
      <c r="AX14" s="64" t="str">
        <f>ASC(PHONETIC(基本情報!G14))</f>
        <v/>
      </c>
    </row>
    <row r="15" spans="2:51" ht="61.25" customHeight="1" x14ac:dyDescent="0.55000000000000004">
      <c r="B15" s="117" t="s">
        <v>52</v>
      </c>
      <c r="C15" s="117"/>
      <c r="D15" s="117"/>
      <c r="E15" s="117"/>
      <c r="F15" s="117"/>
      <c r="G15" s="120"/>
      <c r="H15" s="121"/>
      <c r="I15" s="121"/>
      <c r="J15" s="121"/>
      <c r="K15" s="121"/>
      <c r="L15" s="121"/>
      <c r="M15" s="121"/>
      <c r="N15" s="121"/>
      <c r="O15" s="121"/>
      <c r="P15" s="121"/>
      <c r="Q15" s="122"/>
      <c r="R15" s="54" t="str">
        <f t="shared" ref="R15" si="0">IF(COUNTA(G15)=0,"×","○")</f>
        <v>×</v>
      </c>
      <c r="S15" s="162" t="str">
        <f>IF(COUNTA(G15)=0,"【要修正】ご担当される方の所属あるいは職名（医師、事務等）を入力してください。","適切に入力がされました。")</f>
        <v>【要修正】ご担当される方の所属あるいは職名（医師、事務等）を入力してください。</v>
      </c>
      <c r="T15" s="163"/>
      <c r="U15" s="163"/>
      <c r="V15" s="163"/>
      <c r="W15" s="163"/>
      <c r="X15" s="163"/>
      <c r="Y15" s="163"/>
      <c r="Z15" s="163"/>
      <c r="AA15" s="163"/>
      <c r="AB15" s="163"/>
      <c r="AC15" s="163"/>
      <c r="AD15" s="163"/>
      <c r="AE15" s="163"/>
      <c r="AF15" s="163"/>
      <c r="AG15" s="163"/>
      <c r="AH15" s="163"/>
      <c r="AI15" s="163"/>
      <c r="AJ15" s="163"/>
      <c r="AK15" s="163"/>
      <c r="AL15" s="163"/>
      <c r="AM15" s="163"/>
      <c r="AN15" s="164"/>
    </row>
    <row r="16" spans="2:51" ht="61.25" customHeight="1" x14ac:dyDescent="0.55000000000000004">
      <c r="B16" s="117" t="s">
        <v>53</v>
      </c>
      <c r="C16" s="117"/>
      <c r="D16" s="117"/>
      <c r="E16" s="117"/>
      <c r="F16" s="117"/>
      <c r="G16" s="120"/>
      <c r="H16" s="121"/>
      <c r="I16" s="121"/>
      <c r="J16" s="121"/>
      <c r="K16" s="121"/>
      <c r="L16" s="121"/>
      <c r="M16" s="121"/>
      <c r="N16" s="121"/>
      <c r="O16" s="121"/>
      <c r="P16" s="121"/>
      <c r="Q16" s="122"/>
      <c r="R16" s="54" t="str">
        <f>IF(COUNTA(G16)=0,"×","○")</f>
        <v>×</v>
      </c>
      <c r="S16" s="156" t="str">
        <f>IF(COUNTA(G16)=0,"【要修正】この申請をご担当される方の氏名（フルネーム）を入力してください。
　　　 　（例：愛知　太郎）","適切に入力がされました。")</f>
        <v>【要修正】この申請をご担当される方の氏名（フルネーム）を入力してください。
　　　 　（例：愛知　太郎）</v>
      </c>
      <c r="T16" s="157"/>
      <c r="U16" s="157"/>
      <c r="V16" s="157"/>
      <c r="W16" s="157"/>
      <c r="X16" s="157"/>
      <c r="Y16" s="157"/>
      <c r="Z16" s="157"/>
      <c r="AA16" s="157"/>
      <c r="AB16" s="157"/>
      <c r="AC16" s="157"/>
      <c r="AD16" s="157"/>
      <c r="AE16" s="157"/>
      <c r="AF16" s="157"/>
      <c r="AG16" s="157"/>
      <c r="AH16" s="157"/>
      <c r="AI16" s="157"/>
      <c r="AJ16" s="157"/>
      <c r="AK16" s="157"/>
      <c r="AL16" s="157"/>
      <c r="AM16" s="157"/>
      <c r="AN16" s="158"/>
    </row>
    <row r="17" spans="2:40" ht="61.25" customHeight="1" x14ac:dyDescent="0.55000000000000004">
      <c r="B17" s="155" t="s">
        <v>51</v>
      </c>
      <c r="C17" s="155"/>
      <c r="D17" s="155"/>
      <c r="E17" s="155"/>
      <c r="F17" s="155"/>
      <c r="G17" s="134"/>
      <c r="H17" s="135"/>
      <c r="I17" s="135"/>
      <c r="J17" s="65" t="s">
        <v>164</v>
      </c>
      <c r="K17" s="135"/>
      <c r="L17" s="135"/>
      <c r="M17" s="135"/>
      <c r="N17" s="65" t="s">
        <v>164</v>
      </c>
      <c r="O17" s="135"/>
      <c r="P17" s="135"/>
      <c r="Q17" s="136"/>
      <c r="R17" s="55" t="str">
        <f xml:space="preserve">
IF(SUM(COUNTA(G17),COUNTA(K17),COUNTA(O17))=0,"×",
IF(AND(SUM(COUNTA(G17),COUNTA(K17),COUNTA(O17))&gt;=1,SUM(COUNTA(G17),COUNTA(K17),COUNTA(O17))&lt;3),
"×",
IF(SUM(COUNTA(G17),COUNTA(K17),COUNTA(O17))=3,"○")))</f>
        <v>×</v>
      </c>
      <c r="S17" s="162" t="str">
        <f xml:space="preserve">
IF(SUM(COUNTA(G17),COUNTA(K17),COUNTA(O17))=0,"【要修正】担当の方に繋がる電話番号を入力してください。",
IF(AND(SUM(COUNTA(G17),COUNTA(K17),COUNTA(O17))&gt;=1,SUM(COUNTA(G17),COUNTA(K17),COUNTA(O17))&lt;3),
"【要修正】入力が不十分です。（３つの欄がいずれも入力されているかご確認ください。）",
IF(SUM(COUNTA(G17),COUNTA(K17),COUNTA(O17))=3,"適切に入力がされました。")))</f>
        <v>【要修正】担当の方に繋がる電話番号を入力してください。</v>
      </c>
      <c r="T17" s="163"/>
      <c r="U17" s="163"/>
      <c r="V17" s="163"/>
      <c r="W17" s="163"/>
      <c r="X17" s="163"/>
      <c r="Y17" s="163"/>
      <c r="Z17" s="163"/>
      <c r="AA17" s="163"/>
      <c r="AB17" s="163"/>
      <c r="AC17" s="163"/>
      <c r="AD17" s="163"/>
      <c r="AE17" s="163"/>
      <c r="AF17" s="163"/>
      <c r="AG17" s="163"/>
      <c r="AH17" s="163"/>
      <c r="AI17" s="163"/>
      <c r="AJ17" s="163"/>
      <c r="AK17" s="163"/>
      <c r="AL17" s="163"/>
      <c r="AM17" s="163"/>
      <c r="AN17" s="164"/>
    </row>
    <row r="18" spans="2:40" ht="61.25" customHeight="1" x14ac:dyDescent="0.55000000000000004">
      <c r="B18" s="149" t="s">
        <v>79</v>
      </c>
      <c r="C18" s="149"/>
      <c r="D18" s="149"/>
      <c r="E18" s="149"/>
      <c r="F18" s="149"/>
      <c r="G18" s="134"/>
      <c r="H18" s="135"/>
      <c r="I18" s="135"/>
      <c r="J18" s="65" t="s">
        <v>164</v>
      </c>
      <c r="K18" s="135"/>
      <c r="L18" s="135"/>
      <c r="M18" s="135"/>
      <c r="N18" s="65" t="s">
        <v>164</v>
      </c>
      <c r="O18" s="135"/>
      <c r="P18" s="135"/>
      <c r="Q18" s="136"/>
      <c r="R18" s="56" t="str">
        <f>IF(COUNTA(G18)=0,"× ","○")</f>
        <v xml:space="preserve">× </v>
      </c>
      <c r="S18" s="162" t="str">
        <f xml:space="preserve">
IF(SUM(COUNTA(G18),COUNTA(K18),COUNTA(O18))=0,"【要修正】FAX番号を入力してください。",
IF(AND(SUM(COUNTA(G18),COUNTA(K18),COUNTA(O18))&gt;=1,SUM(COUNTA(G18),COUNTA(K18),COUNTA(O18))&lt;3),
"【要修正】入力が不十分です。（３つの欄がいずれも入力されているかご確認ください。）",
IF(SUM(COUNTA(G18),COUNTA(K18),COUNTA(O18))=3,"適切に入力がされました。")))</f>
        <v>【要修正】FAX番号を入力してください。</v>
      </c>
      <c r="T18" s="163"/>
      <c r="U18" s="163"/>
      <c r="V18" s="163"/>
      <c r="W18" s="163"/>
      <c r="X18" s="163"/>
      <c r="Y18" s="163"/>
      <c r="Z18" s="163"/>
      <c r="AA18" s="163"/>
      <c r="AB18" s="163"/>
      <c r="AC18" s="163"/>
      <c r="AD18" s="163"/>
      <c r="AE18" s="163"/>
      <c r="AF18" s="163"/>
      <c r="AG18" s="163"/>
      <c r="AH18" s="163"/>
      <c r="AI18" s="163"/>
      <c r="AJ18" s="163"/>
      <c r="AK18" s="163"/>
      <c r="AL18" s="163"/>
      <c r="AM18" s="163"/>
      <c r="AN18" s="164"/>
    </row>
    <row r="19" spans="2:40" ht="61.25" customHeight="1" x14ac:dyDescent="0.55000000000000004">
      <c r="B19" s="117" t="s">
        <v>142</v>
      </c>
      <c r="C19" s="117"/>
      <c r="D19" s="117"/>
      <c r="E19" s="117"/>
      <c r="F19" s="117"/>
      <c r="G19" s="120"/>
      <c r="H19" s="121"/>
      <c r="I19" s="121"/>
      <c r="J19" s="121"/>
      <c r="K19" s="121"/>
      <c r="L19" s="121"/>
      <c r="M19" s="121"/>
      <c r="N19" s="121"/>
      <c r="O19" s="121"/>
      <c r="P19" s="121"/>
      <c r="Q19" s="122"/>
      <c r="R19" s="56" t="str">
        <f>IF(COUNTA(G19)=0,"× ","○")</f>
        <v xml:space="preserve">× </v>
      </c>
      <c r="S19" s="162" t="str">
        <f>IF(COUNTA(G19)=0,"【要修正】担当の方へ連絡が可能なメールアドレスを入力してください。 ","適切に入力がされました。 ")</f>
        <v xml:space="preserve">【要修正】担当の方へ連絡が可能なメールアドレスを入力してください。 </v>
      </c>
      <c r="T19" s="163"/>
      <c r="U19" s="163"/>
      <c r="V19" s="163"/>
      <c r="W19" s="163"/>
      <c r="X19" s="163"/>
      <c r="Y19" s="163"/>
      <c r="Z19" s="163"/>
      <c r="AA19" s="163"/>
      <c r="AB19" s="163"/>
      <c r="AC19" s="163"/>
      <c r="AD19" s="163"/>
      <c r="AE19" s="163"/>
      <c r="AF19" s="163"/>
      <c r="AG19" s="163"/>
      <c r="AH19" s="163"/>
      <c r="AI19" s="163"/>
      <c r="AJ19" s="163"/>
      <c r="AK19" s="163"/>
      <c r="AL19" s="163"/>
      <c r="AM19" s="163"/>
      <c r="AN19" s="164"/>
    </row>
    <row r="20" spans="2:40" ht="61.25" customHeight="1" x14ac:dyDescent="0.55000000000000004">
      <c r="B20" s="117" t="s">
        <v>198</v>
      </c>
      <c r="C20" s="117"/>
      <c r="D20" s="117"/>
      <c r="E20" s="117"/>
      <c r="F20" s="117"/>
      <c r="G20" s="150" t="s">
        <v>190</v>
      </c>
      <c r="H20" s="151"/>
      <c r="I20" s="151"/>
      <c r="J20" s="151"/>
      <c r="K20" s="151"/>
      <c r="L20" s="151"/>
      <c r="M20" s="151"/>
      <c r="N20" s="61" t="s">
        <v>65</v>
      </c>
      <c r="O20" s="133"/>
      <c r="P20" s="133"/>
      <c r="Q20" s="53" t="s">
        <v>64</v>
      </c>
      <c r="R20" s="53" t="str">
        <f xml:space="preserve">
IF(COUNTA(O20)=0,"×","○")</f>
        <v>×</v>
      </c>
      <c r="S20" s="165" t="str">
        <f xml:space="preserve">
IF(COUNTA(O20)=0,"【要修正】「交付決定通知書」（右図参照）の右上の番号をプルダウンから選択してください。"&amp;CHAR(10)&amp;
" 　　　　　（手入力も可能です。）",
"適切に入力がされました。")</f>
        <v>【要修正】「交付決定通知書」（右図参照）の右上の番号をプルダウンから選択してください。
 　　　　　（手入力も可能です。）</v>
      </c>
      <c r="T20" s="166"/>
      <c r="U20" s="166"/>
      <c r="V20" s="166"/>
      <c r="W20" s="166"/>
      <c r="X20" s="166"/>
      <c r="Y20" s="166"/>
      <c r="Z20" s="166"/>
      <c r="AA20" s="166"/>
      <c r="AB20" s="166"/>
      <c r="AC20" s="166"/>
      <c r="AD20" s="166"/>
      <c r="AE20" s="166"/>
      <c r="AF20" s="166"/>
      <c r="AG20" s="166"/>
      <c r="AH20" s="166"/>
      <c r="AI20" s="166"/>
      <c r="AJ20" s="166"/>
      <c r="AK20" s="166"/>
      <c r="AL20" s="166"/>
      <c r="AM20" s="166"/>
      <c r="AN20" s="167"/>
    </row>
    <row r="21" spans="2:40" ht="61.25" customHeight="1" x14ac:dyDescent="0.55000000000000004">
      <c r="B21" s="117" t="s">
        <v>9</v>
      </c>
      <c r="C21" s="117"/>
      <c r="D21" s="117"/>
      <c r="E21" s="117"/>
      <c r="F21" s="117"/>
      <c r="G21" s="152" t="str">
        <f>IF(O20="","",VLOOKUP(O20,転記用データ!B1:D330,3,FALSE))</f>
        <v/>
      </c>
      <c r="H21" s="153"/>
      <c r="I21" s="153"/>
      <c r="J21" s="153"/>
      <c r="K21" s="153"/>
      <c r="L21" s="153"/>
      <c r="M21" s="153"/>
      <c r="N21" s="153"/>
      <c r="O21" s="153"/>
      <c r="P21" s="153"/>
      <c r="Q21" s="154"/>
      <c r="R21" s="53" t="s">
        <v>164</v>
      </c>
      <c r="S21" s="168" t="str">
        <f>"≪入力不要≫交付決定日（又は変更交付決定日）が自動で表示されます。"&amp;CHAR(10)&amp;" （額の確定通知書の日付とは異なります。）"</f>
        <v>≪入力不要≫交付決定日（又は変更交付決定日）が自動で表示されます。
 （額の確定通知書の日付とは異なります。）</v>
      </c>
      <c r="T21" s="169"/>
      <c r="U21" s="169"/>
      <c r="V21" s="169"/>
      <c r="W21" s="169"/>
      <c r="X21" s="169"/>
      <c r="Y21" s="169"/>
      <c r="Z21" s="169"/>
      <c r="AA21" s="169"/>
      <c r="AB21" s="169"/>
      <c r="AC21" s="169"/>
      <c r="AD21" s="169"/>
      <c r="AE21" s="169"/>
      <c r="AF21" s="169"/>
      <c r="AG21" s="169"/>
      <c r="AH21" s="169"/>
      <c r="AI21" s="169"/>
      <c r="AJ21" s="169"/>
      <c r="AK21" s="169"/>
      <c r="AL21" s="169"/>
      <c r="AM21" s="169"/>
      <c r="AN21" s="170"/>
    </row>
    <row r="22" spans="2:40" ht="61.25" customHeight="1" x14ac:dyDescent="0.55000000000000004">
      <c r="B22" s="117" t="s">
        <v>90</v>
      </c>
      <c r="C22" s="117"/>
      <c r="D22" s="117"/>
      <c r="E22" s="117"/>
      <c r="F22" s="117"/>
      <c r="G22" s="118" t="str">
        <f>IF(O20="","",VLOOKUP(O20,転記用データ!B1:D581,2,FALSE))</f>
        <v/>
      </c>
      <c r="H22" s="119"/>
      <c r="I22" s="119"/>
      <c r="J22" s="119"/>
      <c r="K22" s="119"/>
      <c r="L22" s="119"/>
      <c r="M22" s="119"/>
      <c r="N22" s="119"/>
      <c r="O22" s="119"/>
      <c r="P22" s="119"/>
      <c r="Q22" s="92" t="s">
        <v>10</v>
      </c>
      <c r="R22" s="57" t="s">
        <v>183</v>
      </c>
      <c r="S22" s="159" t="s">
        <v>180</v>
      </c>
      <c r="T22" s="160"/>
      <c r="U22" s="160"/>
      <c r="V22" s="160"/>
      <c r="W22" s="160"/>
      <c r="X22" s="160"/>
      <c r="Y22" s="160"/>
      <c r="Z22" s="160"/>
      <c r="AA22" s="160"/>
      <c r="AB22" s="160"/>
      <c r="AC22" s="160"/>
      <c r="AD22" s="160"/>
      <c r="AE22" s="160"/>
      <c r="AF22" s="160"/>
      <c r="AG22" s="160"/>
      <c r="AH22" s="160"/>
      <c r="AI22" s="160"/>
      <c r="AJ22" s="160"/>
      <c r="AK22" s="160"/>
      <c r="AL22" s="160"/>
      <c r="AM22" s="160"/>
      <c r="AN22" s="161"/>
    </row>
  </sheetData>
  <mergeCells count="64">
    <mergeCell ref="R6:R8"/>
    <mergeCell ref="S12:AN12"/>
    <mergeCell ref="S13:AN13"/>
    <mergeCell ref="S14:AN14"/>
    <mergeCell ref="S15:AN15"/>
    <mergeCell ref="S6:AN8"/>
    <mergeCell ref="S9:AN9"/>
    <mergeCell ref="S10:AN10"/>
    <mergeCell ref="S11:AN11"/>
    <mergeCell ref="S16:AN16"/>
    <mergeCell ref="S22:AN22"/>
    <mergeCell ref="S17:AN17"/>
    <mergeCell ref="S18:AN18"/>
    <mergeCell ref="S19:AN19"/>
    <mergeCell ref="S20:AN20"/>
    <mergeCell ref="S21:AN21"/>
    <mergeCell ref="B21:F21"/>
    <mergeCell ref="B18:F18"/>
    <mergeCell ref="B9:F9"/>
    <mergeCell ref="G9:Q9"/>
    <mergeCell ref="B14:F14"/>
    <mergeCell ref="G14:Q14"/>
    <mergeCell ref="B13:F13"/>
    <mergeCell ref="G13:Q13"/>
    <mergeCell ref="G20:M20"/>
    <mergeCell ref="G21:Q21"/>
    <mergeCell ref="B15:F15"/>
    <mergeCell ref="B16:F16"/>
    <mergeCell ref="G15:Q15"/>
    <mergeCell ref="G16:Q16"/>
    <mergeCell ref="B17:F17"/>
    <mergeCell ref="B19:F19"/>
    <mergeCell ref="B1:AN1"/>
    <mergeCell ref="B5:F5"/>
    <mergeCell ref="G5:H5"/>
    <mergeCell ref="I5:J5"/>
    <mergeCell ref="L5:M5"/>
    <mergeCell ref="O5:P5"/>
    <mergeCell ref="B2:AN2"/>
    <mergeCell ref="B4:F4"/>
    <mergeCell ref="G4:Q4"/>
    <mergeCell ref="S4:AN4"/>
    <mergeCell ref="S5:AN5"/>
    <mergeCell ref="G19:Q19"/>
    <mergeCell ref="O18:Q18"/>
    <mergeCell ref="G17:I17"/>
    <mergeCell ref="K17:M17"/>
    <mergeCell ref="O17:Q17"/>
    <mergeCell ref="B22:F22"/>
    <mergeCell ref="G22:P22"/>
    <mergeCell ref="B10:F10"/>
    <mergeCell ref="G10:Q10"/>
    <mergeCell ref="B6:F8"/>
    <mergeCell ref="G6:Q6"/>
    <mergeCell ref="G7:Q7"/>
    <mergeCell ref="G8:Q8"/>
    <mergeCell ref="B20:F20"/>
    <mergeCell ref="O20:P20"/>
    <mergeCell ref="B11:F11"/>
    <mergeCell ref="G11:Q11"/>
    <mergeCell ref="B12:F12"/>
    <mergeCell ref="G12:Q12"/>
    <mergeCell ref="G18:I18"/>
    <mergeCell ref="K18:M18"/>
  </mergeCells>
  <phoneticPr fontId="3"/>
  <conditionalFormatting sqref="R4">
    <cfRule type="containsText" dxfId="29" priority="4" operator="containsText" text="×">
      <formula>NOT(ISERROR(SEARCH("×",R4)))</formula>
    </cfRule>
  </conditionalFormatting>
  <conditionalFormatting sqref="R5:R22">
    <cfRule type="containsText" dxfId="28" priority="3" operator="containsText" text="×">
      <formula>NOT(ISERROR(SEARCH("×",R5)))</formula>
    </cfRule>
  </conditionalFormatting>
  <conditionalFormatting sqref="S5:AN15 S20:S22 S17:AN19">
    <cfRule type="containsText" dxfId="27" priority="2" operator="containsText" text="【要修正】">
      <formula>NOT(ISERROR(SEARCH("【要修正】",S5)))</formula>
    </cfRule>
  </conditionalFormatting>
  <conditionalFormatting sqref="S16:AN16">
    <cfRule type="containsText" dxfId="26" priority="1" operator="containsText" text="【要修正】">
      <formula>NOT(ISERROR(SEARCH("【要修正】",S16)))</formula>
    </cfRule>
  </conditionalFormatting>
  <pageMargins left="0.51" right="0.48" top="0.52" bottom="0.16" header="0.31496062992125984" footer="0.2"/>
  <pageSetup paperSize="9" scale="48" fitToHeight="0"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95250</xdr:colOff>
                    <xdr:row>5</xdr:row>
                    <xdr:rowOff>101600</xdr:rowOff>
                  </from>
                  <to>
                    <xdr:col>7</xdr:col>
                    <xdr:colOff>25400</xdr:colOff>
                    <xdr:row>5</xdr:row>
                    <xdr:rowOff>311150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88900</xdr:colOff>
                    <xdr:row>6</xdr:row>
                    <xdr:rowOff>101600</xdr:rowOff>
                  </from>
                  <to>
                    <xdr:col>7</xdr:col>
                    <xdr:colOff>19050</xdr:colOff>
                    <xdr:row>6</xdr:row>
                    <xdr:rowOff>330200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101600</xdr:colOff>
                    <xdr:row>7</xdr:row>
                    <xdr:rowOff>107950</xdr:rowOff>
                  </from>
                  <to>
                    <xdr:col>7</xdr:col>
                    <xdr:colOff>50800</xdr:colOff>
                    <xdr:row>7</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C5309A6-144D-4D27-81DA-09C1F85DBCC8}">
          <x14:formula1>
            <xm:f>テーブル!$B$2:$B$5</xm:f>
          </x14:formula1>
          <xm:sqref>L5:M5</xm:sqref>
        </x14:dataValidation>
        <x14:dataValidation type="list" allowBlank="1" showInputMessage="1" showErrorMessage="1" xr:uid="{0936B194-5875-42A2-9B16-F128B4F54D08}">
          <x14:formula1>
            <xm:f>テーブル!$C$2:$C$32</xm:f>
          </x14:formula1>
          <xm:sqref>O5:P5</xm:sqref>
        </x14:dataValidation>
        <x14:dataValidation type="list" allowBlank="1" showInputMessage="1" showErrorMessage="1" xr:uid="{00000000-0002-0000-0100-000000000000}">
          <x14:formula1>
            <xm:f>転記用データ!$B$2:$B$330</xm:f>
          </x14:formula1>
          <xm:sqref>O20:P20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C1:AZ60"/>
  <sheetViews>
    <sheetView showGridLines="0" view="pageBreakPreview" zoomScale="72" zoomScaleNormal="100" zoomScaleSheetLayoutView="72" workbookViewId="0">
      <selection activeCell="AN60" sqref="AN60"/>
    </sheetView>
  </sheetViews>
  <sheetFormatPr defaultColWidth="8.6640625" defaultRowHeight="18" x14ac:dyDescent="0.55000000000000004"/>
  <cols>
    <col min="1" max="1" width="15.9140625" style="5" customWidth="1"/>
    <col min="2" max="2" width="1.6640625" style="5" customWidth="1"/>
    <col min="3" max="3" width="9.08203125" style="6" customWidth="1"/>
    <col min="4" max="9" width="4.1640625" style="6" customWidth="1"/>
    <col min="10" max="10" width="6.83203125" style="6" customWidth="1"/>
    <col min="11" max="25" width="4.1640625" style="6" customWidth="1"/>
    <col min="26" max="26" width="4.75" style="6" customWidth="1"/>
    <col min="27" max="30" width="4.1640625" style="6" customWidth="1"/>
    <col min="31" max="31" width="10.08203125" style="6" customWidth="1"/>
    <col min="32" max="32" width="4.33203125" style="6" customWidth="1"/>
    <col min="33" max="33" width="3.33203125" style="6" customWidth="1"/>
    <col min="34" max="47" width="8.6640625" style="5"/>
    <col min="48" max="48" width="6.33203125" style="5" customWidth="1"/>
    <col min="49" max="49" width="5.58203125" style="5" customWidth="1"/>
    <col min="50" max="50" width="94.08203125" style="5" customWidth="1"/>
    <col min="51" max="16384" width="8.6640625" style="5"/>
  </cols>
  <sheetData>
    <row r="1" spans="3:52" ht="18.5" thickBot="1" x14ac:dyDescent="0.6">
      <c r="C1" s="5"/>
      <c r="D1" s="7"/>
      <c r="E1" s="7"/>
      <c r="F1" s="7"/>
      <c r="G1" s="7"/>
      <c r="H1" s="7"/>
      <c r="I1" s="7"/>
      <c r="J1" s="7"/>
      <c r="K1" s="7"/>
      <c r="L1" s="7"/>
      <c r="M1" s="7"/>
      <c r="N1" s="7"/>
      <c r="O1" s="7"/>
      <c r="P1" s="7"/>
      <c r="Q1" s="7"/>
      <c r="R1" s="7"/>
      <c r="S1" s="7"/>
      <c r="T1" s="7"/>
      <c r="U1" s="7"/>
      <c r="V1" s="7"/>
      <c r="W1" s="7"/>
      <c r="X1" s="7"/>
      <c r="Y1" s="7"/>
      <c r="Z1" s="7"/>
      <c r="AA1" s="7"/>
      <c r="AB1" s="7"/>
      <c r="AC1" s="7"/>
      <c r="AD1" s="8" t="s">
        <v>58</v>
      </c>
    </row>
    <row r="2" spans="3:52" s="6" customFormat="1" ht="18.5" thickBot="1" x14ac:dyDescent="0.6">
      <c r="C2" s="225" t="s">
        <v>11</v>
      </c>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7"/>
      <c r="AH2" s="5"/>
    </row>
    <row r="3" spans="3:52" s="6" customFormat="1" ht="35.5" customHeight="1" x14ac:dyDescent="0.55000000000000004">
      <c r="C3" s="200" t="s">
        <v>93</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H3" s="5"/>
    </row>
    <row r="4" spans="3:52" ht="15" customHeight="1" x14ac:dyDescent="0.55000000000000004">
      <c r="Z4" s="9"/>
      <c r="AA4" s="9"/>
      <c r="AB4" s="9"/>
      <c r="AC4" s="9"/>
      <c r="AD4" s="10"/>
      <c r="AG4" s="6" t="s">
        <v>184</v>
      </c>
      <c r="AV4" s="199"/>
      <c r="AW4" s="199"/>
    </row>
    <row r="5" spans="3:52" x14ac:dyDescent="0.55000000000000004">
      <c r="C5" s="66"/>
      <c r="D5" s="11" t="s">
        <v>13</v>
      </c>
      <c r="E5" s="6" t="s">
        <v>14</v>
      </c>
      <c r="J5" s="181" t="str">
        <f xml:space="preserve">
IF(AND(C5&lt;&gt;"○",Y5=""),"",
IF(AND(C5&lt;&gt;"○",Y5&lt;&gt;""),"←←こちらで○を選択してください←←",
IF(AND(C5="○",Y5=""),"→→こちらも入力してください→→",
IF(AND(C5="○",Y5&lt;&gt;""),""))))</f>
        <v/>
      </c>
      <c r="K5" s="181"/>
      <c r="L5" s="181"/>
      <c r="M5" s="181"/>
      <c r="N5" s="181"/>
      <c r="O5" s="181"/>
      <c r="P5" s="181"/>
      <c r="Q5" s="33" t="s">
        <v>61</v>
      </c>
      <c r="Y5" s="206"/>
      <c r="Z5" s="207"/>
      <c r="AA5" s="207"/>
      <c r="AB5" s="207"/>
      <c r="AC5" s="207"/>
      <c r="AD5" s="12" t="s">
        <v>10</v>
      </c>
      <c r="AG5" s="6" t="str">
        <f>IF((COUNTIF(C5:C9,"○")+COUNTIF(C22:C41,"○"))&gt;0,"複数選択不可","○")</f>
        <v>○</v>
      </c>
      <c r="AH5" s="6" t="s">
        <v>12</v>
      </c>
      <c r="AV5" s="224" t="s">
        <v>171</v>
      </c>
      <c r="AW5" s="224"/>
      <c r="AX5" s="224"/>
      <c r="AZ5" s="51" t="str">
        <f>IF(C5="","",C5)</f>
        <v/>
      </c>
    </row>
    <row r="6" spans="3:52" ht="17.649999999999999" customHeight="1" x14ac:dyDescent="0.55000000000000004">
      <c r="C6" s="66"/>
      <c r="D6" s="11" t="s">
        <v>15</v>
      </c>
      <c r="E6" s="6" t="s">
        <v>43</v>
      </c>
      <c r="Y6" s="182" t="str">
        <f>IF(AND(C7="○",AA7=""),"こちらも入力してください↓","")</f>
        <v/>
      </c>
      <c r="Z6" s="183"/>
      <c r="AA6" s="183"/>
      <c r="AB6" s="183"/>
      <c r="AC6" s="183"/>
      <c r="AD6" s="183"/>
      <c r="AV6" s="47"/>
      <c r="AW6" s="86" t="str">
        <f xml:space="preserve">
IF(COUNTIF(AZ5:AZ41,"○")=0,"×",
IF(COUNTIF(AZ5:AZ41,"○")=1,"○",
IF(COUNTIF(AZ5:AZ41,"○")&gt;=2,"×")))</f>
        <v>×</v>
      </c>
      <c r="AX6" s="48" t="str">
        <f xml:space="preserve">
IF(COUNTIF(AZ5:AZ41,"○")=0,"【要修正】【仕入控除税額（返還額）がない場合】の①～④又は、【仕入控除税額（返還額）がある場合】の①～③のいずれか一つのみ○を選択してください。",
IF(COUNTIF(AZ5:AZ41,"○")=1,"適切に入力されました。",
IF(COUNTIF(AZ5:AZ41,"○")&gt;=2,"【要修正】【仕入控除税額（返還額）がない場合】の①～④又は、【仕入控除税額（返還額）がある場合】の①～③のいずれか一つのみ○を選択してください。")))</f>
        <v>【要修正】【仕入控除税額（返還額）がない場合】の①～④又は、【仕入控除税額（返還額）がある場合】の①～③のいずれか一つのみ○を選択してください。</v>
      </c>
      <c r="AZ6" s="51" t="str">
        <f>IF(C6="","",C6)</f>
        <v/>
      </c>
    </row>
    <row r="7" spans="3:52" ht="17.649999999999999" customHeight="1" x14ac:dyDescent="0.55000000000000004">
      <c r="C7" s="66"/>
      <c r="D7" s="11" t="s">
        <v>16</v>
      </c>
      <c r="E7" s="6" t="s">
        <v>59</v>
      </c>
      <c r="X7" s="222" t="s">
        <v>62</v>
      </c>
      <c r="Y7" s="222"/>
      <c r="Z7" s="223"/>
      <c r="AA7" s="204"/>
      <c r="AB7" s="205"/>
      <c r="AC7" s="205"/>
      <c r="AD7" s="12" t="s">
        <v>60</v>
      </c>
      <c r="AV7" s="224" t="s">
        <v>143</v>
      </c>
      <c r="AW7" s="224"/>
      <c r="AX7" s="224"/>
      <c r="AZ7" s="51" t="str">
        <f>IF(C7="","",C7)</f>
        <v/>
      </c>
    </row>
    <row r="8" spans="3:52" ht="17.649999999999999" customHeight="1" x14ac:dyDescent="0.55000000000000004">
      <c r="C8" s="66"/>
      <c r="D8" s="11" t="s">
        <v>17</v>
      </c>
      <c r="E8" s="6" t="s">
        <v>44</v>
      </c>
      <c r="AD8" s="10"/>
      <c r="AV8" s="47" t="s">
        <v>186</v>
      </c>
      <c r="AW8" s="85" t="str">
        <f xml:space="preserve">
IF(AND(C5="○",COUNTA(Y5)=0,COUNTA(AA7)=0,SUM(K15:O16,K31:M34,K46:S49)=0),"×",
IF(AND(C5="○",COUNTA(Y5)=0,COUNTA(AA7)&gt;=1,SUM(K15:O16,K31:M34,K46:S49)=0),"×",
IF(AND(C5="○",COUNTA(Y5)=0,COUNTA(AA7)&gt;=1,SUM(K15:O16,K31:M34,K46:S49)&gt;=1),"×",
IF(AND(C5="○",COUNTA(Y5)=0,COUNTA(AA7)=0,SUM(K15:O16,K31:M34,K46:S49)&gt;=1),"×",
IF(AND(C5="○",COUNTA(Y5)=1,COUNTA(AA7)=0,SUM(K15:O16,K31:M34,K46:S49)=0),"○",
IF(AND(C5="○",COUNTA(Y5)=1,COUNTA(AA7)&gt;=1,SUM(K15:O16,K31:M34,K46:S49)=0),"×",
IF(AND(C5="○",COUNTA(Y5)=1,COUNTA(AA7)&gt;=1,SUM(K15:O16,K31:M34,K46:S49)&gt;=1),"×",
IF(AND(C5="○",COUNTA(Y5)=1,COUNTA(AA7)=0,SUM(K15:O16,K31:M34,K46:S49)&gt;=1),"×",
"○"))))))))</f>
        <v>○</v>
      </c>
      <c r="AX8" s="48" t="str">
        <f xml:space="preserve">
IF(AND(C5="○",COUNTA(Y5)=0,COUNTA(AA7)=0,SUM(K15:O16,K31:M34,K46:S49)=0),"【要修正】「基準期間における課税売上高」欄を入力してください。",
IF(AND(C5="○",COUNTA(Y5)=0,COUNTA(AA7)&gt;=1,SUM(K15:O16,K31:M34,K46:S49)=0),"【要修正】「特定収入割合」欄は入力不要です。",
IF(AND(C5="○",COUNTA(Y5)=0,COUNTA(AA7)&gt;=1,SUM(K15:O16,K31:M34,K46:S49)&gt;=1),"【要修正】「特定収入割合」欄及び【仕入控除税額（返還額）がある場合】の欄（「課税売上割合」や「補助対象経費の内訳」欄）は入力不要です。",
IF(AND(C5="○",COUNTA(Y5)=0,COUNTA(AA7)=0,SUM(K15:O16,K31:M34,K46:S49)&gt;=1),"【要修正】【仕入控除税額（返還額）がある場合】の欄（「課税売上割合」や「補助対象経費の内訳」欄）は入力不要です。",
IF(AND(C5="○",COUNTA(Y5)=1,COUNTA(AA7)=0,SUM(K15:O16,K31:M34,K46:S49)=0),"適切に入力されました。",
IF(AND(C5="○",COUNTA(Y5)=1,COUNTA(AA7)&gt;=1,SUM(K15:O16,K31:M34,K46:S49)=0),"【要修正】「特定収入割合」欄は入力不要です。",
IF(AND(C5="○",COUNTA(Y5)=1,COUNTA(AA7)&gt;=1,SUM(K15:O16,K31:M34,K46:S49)&gt;=1),"【要修正】「特定収入割合」欄及び【仕入控除税額（返還額）がある場合】の欄（「課税売上割合」や「補助対象経費の内訳」欄）は入力不要です。",
IF(AND(C5="○",COUNTA(Y5)=1,COUNTA(AA7)=0,SUM(K15:O16,K31:M34,K46:S49)&gt;=1),"【要修正】【仕入控除税額（返還額）がある場合】の欄（「課税売上割合」や「補助対象経費の内訳」欄）は入力不要です。",
"該当しない場合は入力不要です。"))))))))</f>
        <v>該当しない場合は入力不要です。</v>
      </c>
      <c r="AZ8" s="51" t="str">
        <f>IF(C8="","",C8)</f>
        <v/>
      </c>
    </row>
    <row r="9" spans="3:52" ht="17.649999999999999" customHeight="1" x14ac:dyDescent="0.55000000000000004">
      <c r="C9" s="32"/>
      <c r="D9" s="11" t="s">
        <v>18</v>
      </c>
      <c r="E9" s="6" t="s">
        <v>45</v>
      </c>
      <c r="AD9" s="10"/>
      <c r="AV9" s="47" t="s">
        <v>187</v>
      </c>
      <c r="AW9" s="85" t="str">
        <f xml:space="preserve">
IF(AND(C6="○",COUNTA(Y5)=0,COUNTA(AA7)=0,SUM(K15:O16,K31:M34,K46:S49)=0),"○",
IF(AND(C6="○",COUNTA(Y5)=0,COUNTA(AA7)&gt;=1,SUM(K15:O16,K31:M34,K46:S49)=0),"×",
IF(AND(C6="○",COUNTA(Y5)=0,COUNTA(AA7)&gt;=1,SUM(K15:O16,K31:M34,K46:S49)&gt;=1),"×",
IF(AND(C6="○",COUNTA(Y5)=0,COUNTA(AA7)=0,SUM(K15:O16,K31:M34,K46:S49)&gt;=1),"×",
IF(AND(C6="○",COUNTA(Y5)=1,COUNTA(AA7)=0,SUM(K15:O16,K31:M34,K46:S49)=0),"×",
IF(AND(C6="○",COUNTA(Y5)=1,COUNTA(AA7)&gt;=1,SUM(K15:O16,K31:M34,K46:S49)=0),"×",
IF(AND(C6="○",COUNTA(Y5)=1,COUNTA(AA7)&gt;=1,SUM(K15:O16,K31:M34,K46:S49)&gt;=1),"×",
IF(AND(C6="○",COUNTA(Y5)=1,COUNTA(AA7)=0,SUM(K15:O16,K31:M34,K46:S49)&gt;=1),"×",
"○"))))))))</f>
        <v>○</v>
      </c>
      <c r="AX9" s="48" t="str">
        <f xml:space="preserve">
IF(AND(C6="○",COUNTA(Y5)=0,COUNTA(AA7)=0,SUM(K15:O16,K31:M34,K46:S49)=0),"適切に入力されました。",
IF(AND(C6="○",COUNTA(Y5)=0,COUNTA(AA7)&gt;=1,SUM(K15:O16,K31:M34,K46:S49)=0),"【要修正】「特定収入割合」欄は入力不要です。",
IF(AND(C6="○",COUNTA(Y5)=0,COUNTA(AA7)&gt;=1,SUM(K15:O16,K31:M34,K46:S49)&gt;=1),"【要修正】「特定収入割合」欄及び【仕入控除税額（返還額）がある場合】の欄（「課税売上割合」や「補助対象経費の内訳」欄）は入力不要です。",
IF(AND(C6="○",COUNTA(Y5)=0,COUNTA(AA7)=0,SUM(K15:O16,K31:M34,K46:S49)&gt;=1),"【要修正】【仕入控除税額（返還額）がある場合】の欄（「課税売上割合」や「補助対象経費の内訳」欄）は入力不要です。",
IF(AND(C6="○",COUNTA(Y5)=1,COUNTA(AA7)=0,SUM(K15:O16,K31:M34,K46:S49)=0),"【要修正】「基準期間における課税売上高」欄は入力不要です。",
IF(AND(C6="○",COUNTA(Y5)=1,COUNTA(AA7)&gt;=1,SUM(K15:O16,K31:M34,K46:S49)=0),"【要修正】「特定収入割合」欄は入力不要です。",
IF(AND(C6="○",COUNTA(Y5)=1,COUNTA(AA7)&gt;=1,SUM(K15:O16,K31:M34,K46:S49)&gt;=1),"【要修正】「特定収入割合」欄及び【仕入控除税額（返還額）がある場合】の欄（「課税売上割合」や「補助対象経費の内訳」欄）は入力不要です。",
IF(AND(C6="○",COUNTA(Y5)=1,COUNTA(AA7)=0,SUM(K15:O16,K31:M34,K46:S49)&gt;=1),"【要修正】【仕入控除税額（返還額）がある場合】の欄（「課税売上割合」や「補助対象経費の内訳」欄）は入力不要です。",
"該当しない場合は入力不要です。"))))))))</f>
        <v>該当しない場合は入力不要です。</v>
      </c>
      <c r="AZ9"/>
    </row>
    <row r="10" spans="3:52" ht="18" customHeight="1" thickBot="1" x14ac:dyDescent="0.6">
      <c r="AD10" s="10"/>
      <c r="AV10" s="47" t="s">
        <v>188</v>
      </c>
      <c r="AW10" s="85" t="str">
        <f xml:space="preserve">
IF(AND(C7="○",COUNTA(Y5)=0,COUNTA(AA7)=0,SUM(K15:O16,K31:M34,K46:S49)=0),"×",
IF(AND(C7="○",COUNTA(Y5)=0,COUNTA(AA7)&gt;=1,SUM(K15:O16,K31:M34,K46:S49)=0),"○",
IF(AND(C7="○",COUNTA(Y5)=0,COUNTA(AA7)&gt;=1,SUM(K15:O16,K31:M34,K46:S49)&gt;=1),"×",
IF(AND(C7="○",COUNTA(Y5)=0,COUNTA(AA7)=0,SUM(K15:O16,K31:M34,K46:S49)&gt;=1),"×",
IF(AND(C7="○",COUNTA(Y5)=1,COUNTA(AA7)=0,SUM(K15:O16,K31:M34,K46:S49)=0),"×",
IF(AND(C7="○",COUNTA(Y5)=1,COUNTA(AA7)&gt;=1,SUM(K15:O16,K31:M34,K46:S49)=0),"×",
IF(AND(C7="○",COUNTA(Y5)=1,COUNTA(AA7)&gt;=1,SUM(K15:O16,K31:M34,K46:S49)&gt;=1),"×",
IF(AND(C7="○",COUNTA(Y5)=1,COUNTA(AA7)=0,SUM(K15:O16,K31:M34,K46:S49)&gt;=1),"×",
"○"))))))))</f>
        <v>○</v>
      </c>
      <c r="AX10" s="23" t="str">
        <f xml:space="preserve">
IF(AND(C7="○",COUNTA(Y5)=0,COUNTA(AA7)=0,SUM(K15:O16,K31:M34,K46:S49)=0),"【要修正】「特定収入割合」欄を入力してください。",
IF(AND(C7="○",COUNTA(Y5)=0,COUNTA(AA7)&gt;=1,SUM(K15:O16,K31:M34,K46:S49)=0),"適切に入力されました。",
IF(AND(C7="○",COUNTA(Y5)=0,COUNTA(AA7)&gt;=1,SUM(K15:O16,K31:M34,K46:S49)&gt;=1),"【要修正】【仕入控除税額（返還額）がある場合】の欄（「課税売上割合」や「補助対象経費の内訳」欄）は入力不要です。",
IF(AND(C7="○",COUNTA(Y5)=0,COUNTA(AA7)=0,SUM(K15:O16,K31:M34,K46:S49)&gt;=1),"【要修正】【仕入控除税額（返還額）がある場合】の欄（「課税売上割合」や「補助対象経費の内訳」欄）は入力不要です。",
IF(AND(C7="○",COUNTA(Y5)=1,COUNTA(AA7)=0,SUM(K15:O16,K31:M34,K46:S49)=0),"【要修正】「基準期間における課税売上高」欄は入力不要です。",
IF(AND(C7="○",COUNTA(Y5)=1,COUNTA(AA7)&gt;=1,SUM(K15:O16,K31:M34,K46:S49)=0),"【要修正】「基準期間における課税売上高」欄は入力不要です。",
IF(AND(C7="○",COUNTA(Y5)=1,COUNTA(AA7)&gt;=1,SUM(K15:O16,K31:M34,K46:S49)&gt;=1),"【要修正】「基準期間における課税売上高」欄及び【仕入控除税額（返還額）がある場合】の欄（「課税売上割合」や「補助対象経費の内訳」欄）は入力不要です。",
IF(AND(C7="○",COUNTA(Y5)=1,COUNTA(AA7)=0,SUM(K15:O16,K31:M34,K46:S49)&gt;=1),"【要修正】「基準期間における課税売上高」欄及び【仕入控除税額（返還額）がある場合】の欄（「課税売上割合」や「補助対象経費の内訳」欄）は入力不要です。",
"該当しない場合は入力不要です。"))))))))</f>
        <v>該当しない場合は入力不要です。</v>
      </c>
      <c r="AZ10"/>
    </row>
    <row r="11" spans="3:52" ht="18.5" thickBot="1" x14ac:dyDescent="0.6">
      <c r="C11" s="225" t="s">
        <v>31</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7"/>
      <c r="AV11" s="47" t="s">
        <v>189</v>
      </c>
      <c r="AW11" s="85" t="str">
        <f xml:space="preserve">
IF(AND(C8="○",COUNTA(Y5)=0,COUNTA(AA7)=0,SUM(K15:O16,K31:M34,K46:S49)=0),"○",
IF(AND(C8="○",COUNTA(Y5)=0,COUNTA(AA7)&gt;=1,SUM(K15:O16,K31:M34,K46:S49)=0),"×",
IF(AND(C8="○",COUNTA(Y5)=0,COUNTA(AA7)&gt;=1,SUM(K15:O16,K31:M34,K46:S49)&gt;=1),"×",
IF(AND(C8="○",COUNTA(Y5)=0,COUNTA(AA7)=0,SUM(K15:O16,K31:M34,K46:S49)&gt;=1),"×",
IF(AND(C8="○",COUNTA(Y5)=1,COUNTA(AA7)=0,SUM(K15:O16,K31:M34,K46:S49)=0),"×",
IF(AND(C8="○",COUNTA(Y5)=1,COUNTA(AA7)&gt;=1,SUM(K15:O16,K31:M34,K46:S49)=0),"×",
IF(AND(C8="○",COUNTA(Y5)=1,COUNTA(AA7)&gt;=1,SUM(K15:O16,K31:M34,K46:S49)&gt;=1),"×",
IF(AND(C8="○",COUNTA(Y5)=1,COUNTA(AA7)=0,SUM(K15:O16,K31:M34,K46:S49)&gt;=1),"×",
"○"))))))))</f>
        <v>○</v>
      </c>
      <c r="AX11" s="23" t="str">
        <f xml:space="preserve">
IF(AND(C8="○",COUNTA(Y5)=0,COUNTA(AA7)=0,SUM(K15:O16,K31:M34,K46:S49)=0),"適切に入力されました。",
IF(AND(C8="○",COUNTA(Y5)=0,COUNTA(AA7)&gt;=1,SUM(K15:O16,K31:M34,K46:S49)=0),"【要修正】「特定収入割合」欄は入力不要です。",
IF(AND(C8="○",COUNTA(Y5)=0,COUNTA(AA7)&gt;=1,SUM(K15:O16,K31:M34,K46:S49)&gt;=1),"【要修正】「特定収入割合」欄及び【仕入控除税額（返還額）がある場合】の欄（「課税売上割合」や「補助対象経費の内訳」欄）は入力不要です。",
IF(AND(C8="○",COUNTA(Y5)=0,COUNTA(AA7)=0,SUM(K15:O16,K31:M34,K46:S49)&gt;=1),"【要修正】【仕入控除税額（返還額）がある場合】の欄（「課税売上割合」や「補助対象経費の内訳」欄）は入力不要です。",
IF(AND(C8="○",COUNTA(Y5)=1,COUNTA(AA7)=0,SUM(K15:O16,K31:M34,K46:S49)=0),"【要修正】「基準期間における課税売上高」欄は入力不要です。",
IF(AND(C8="○",COUNTA(Y5)=1,COUNTA(AA7)&gt;=1,SUM(K15:O16,K31:M34,K46:S49)=0),"【要修正】「特定収入割合」欄は入力不要です。",
IF(AND(C8="○",COUNTA(Y5)=1,COUNTA(AA7)&gt;=1,SUM(K15:O16,K31:M34,K46:S49)&gt;=1),"【要修正】「特定収入割合」欄及び【仕入控除税額（返還額）がある場合】の欄（「課税売上割合」や「補助対象経費の内訳」欄）は入力不要です。",
IF(AND(C8="○",COUNTA(Y5)=1,COUNTA(AA7)=0,SUM(K15:O16,K31:M34,K46:S49)&gt;=1),"【要修正】【仕入控除税額（返還額）がある場合】の欄（「課税売上割合」や「補助対象経費の内訳」欄）は入力不要です。",
"該当しない場合は入力不要です。"))))))))</f>
        <v>該当しない場合は入力不要です。</v>
      </c>
      <c r="AZ11"/>
    </row>
    <row r="12" spans="3:52" ht="21.5" x14ac:dyDescent="0.55000000000000004">
      <c r="C12" s="33" t="s">
        <v>19</v>
      </c>
      <c r="AV12" s="237" t="s">
        <v>144</v>
      </c>
      <c r="AW12" s="237"/>
      <c r="AX12" s="237"/>
      <c r="AZ12"/>
    </row>
    <row r="13" spans="3:52" ht="18" customHeight="1" x14ac:dyDescent="0.55000000000000004">
      <c r="AV13" s="87" t="s">
        <v>186</v>
      </c>
      <c r="AW13" s="88" t="str">
        <f xml:space="preserve">
IF(AND(C22="○",COUNTA(K15:O16)&lt;2,COUNTA(K31:M34)=0,COUNTA(K46:S49)=0),"×",
IF(AND(C22="○",COUNTA(K15:O16)&lt;2,COUNTA(K31:M34)=0,COUNTA(K46:S49)&gt;=1),"×",
IF(AND(C22="○",COUNTA(K15:O16)&lt;2,COUNTA(K31:M34)&gt;=1,COUNTA(K46:S49)=0),"×",
IF(AND(C22="○",COUNTA(K15:O16)&lt;2,COUNTA(K31:M34)&gt;=1,COUNTA(K46:S49)&gt;=1),"×",
IF(AND(C22="○",COUNTA(K15:O16)=2,COUNTA(K31:M34)=0,COUNTA(K46:S49)=0),"○",
IF(AND(C22="○",COUNTA(K15:O16)=2,COUNTA(K31:M34)=0,COUNTA(K46:S49)&gt;=1),"×",
IF(AND(C22="○",COUNTA(K15:O16)=2,COUNTA(K31:M34)&gt;=1,COUNTA(K46:S49)=0),"×",
IF(AND(C22="○",COUNTA(K15:O16)=2,COUNTA(K31:M34)&gt;=1,COUNTA(K46:S49)&gt;=1),"×",
"○"))))))))</f>
        <v>○</v>
      </c>
      <c r="AX13" s="89" t="str">
        <f xml:space="preserve">
IF(AND(C22="○",COUNTA(K15:O16)&lt;2,COUNTA(K31:M34)=0,COUNTA(K46:S49)=0),"【要修正】「課税売上割合」欄を入力してください。",
IF(AND(C22="○",COUNTA(K15:O16)&lt;2,COUNTA(K31:M34)=0,COUNTA(K46:S49)&gt;=1),"【要修正】③の「補助対象経費の内訳」欄は入力不要です。",
IF(AND(C22="○",COUNTA(K15:O16)&lt;2,COUNTA(K31:M34)&gt;=1,COUNTA(K46:S49)=0),"【要修正】②の「補助対象経費の内訳」欄は入力不要です。",
IF(AND(C22="○",COUNTA(K15:O16)&lt;2,COUNTA(K31:M34)&gt;=1,COUNTA(K46:S49)&gt;=1),"【要修正】②、③の「補助対象経費の内訳」欄は入力不要です。",
IF(AND(C22="○",COUNTA(K15:O16)=2,COUNTA(K31:M34)=0,COUNTA(K46:S49)=0),"適切に入力されました。",
IF(AND(C22="○",COUNTA(K15:O16)=2,COUNTA(K31:M34)=0,COUNTA(K46:S49)&gt;=1),"【要修正】③の「補助対象経費の内訳」欄は入力不要です。",
IF(AND(C22="○",COUNTA(K15:O16)=2,COUNTA(K31:M34)&gt;=1,COUNTA(K46:S49)=0),"【要修正】②の「補助対象経費の内訳」欄は入力不要です。",
IF(AND(C22="○",COUNTA(K15:O16)=2,COUNTA(K31:M34)&gt;=1,COUNTA(K46:S49)&gt;=1),"【要修正】②、③の「補助対象経費の内訳」欄は入力不要です。",
"該当しない場合は入力不要です。"))))))))</f>
        <v>該当しない場合は入力不要です。</v>
      </c>
      <c r="AZ13"/>
    </row>
    <row r="14" spans="3:52" ht="17.649999999999999" customHeight="1" x14ac:dyDescent="0.55000000000000004">
      <c r="C14" s="6" t="s">
        <v>20</v>
      </c>
      <c r="U14" s="185" t="str">
        <f>IF(AND(U15="",U16=""),"","↓以下の表示は【要修正】事項が解消されると消えます。")</f>
        <v/>
      </c>
      <c r="V14" s="185"/>
      <c r="W14" s="185"/>
      <c r="X14" s="185"/>
      <c r="Y14" s="185"/>
      <c r="Z14" s="185"/>
      <c r="AA14" s="185"/>
      <c r="AB14" s="185"/>
      <c r="AC14" s="185"/>
      <c r="AD14" s="185"/>
      <c r="AV14" s="87" t="s">
        <v>187</v>
      </c>
      <c r="AW14" s="88" t="str">
        <f xml:space="preserve">
IF(AND(C27="○",COUNTA(K15:O16)&lt;2,COUNTA(K31:M34)&lt;4,COUNTA(K46:S49)=0),"×",
IF(AND(C27="○",COUNTA(K15:O16)&lt;2,COUNTA(K31:M34)&lt;4,COUNTA(K46:S49)&gt;=1),"×",
IF(AND(C27="○",COUNTA(K15:O16)&lt;2,COUNTA(K31:M34)=4,COUNTA(K46:S49)=0),"×",
IF(AND(C27="○",COUNTA(K15:O16)&lt;2,COUNTA(K31:M34)=4,COUNTA(K46:S49)&gt;=1),"×",
IF(AND(C27="○",COUNTA(K15:O16)=2,COUNTA(K31:M34)&lt;4,COUNTA(K46:S49)=0),"×",
IF(AND(C27="○",COUNTA(K15:O16)=2,COUNTA(K31:M34)&lt;4,COUNTA(K46:S49)&gt;=1),"×",
IF(AND(C27="○",COUNTA(K15:O16)=2,COUNTA(K31:M34)=4,COUNTA(K46:S49)=0),"○",
IF(AND(C27="○",COUNTA(K15:O16)=2,COUNTA(K31:M34)=4,COUNTA(K46:S49)&gt;=1),"×",
"○"))))))))</f>
        <v>○</v>
      </c>
      <c r="AX14" s="89" t="str">
        <f xml:space="preserve">
IF(AND(C27="○",COUNTA(K15:O16)&lt;2,COUNTA(K31:M34)&lt;4,COUNTA(K46:S49)=0),"【要修正】「課税売上割合」欄及び②の「補助対象経費の内訳」欄を入力してください。",
IF(AND(C27="○",COUNTA(K15:O16)&lt;2,COUNTA(K31:M34)&lt;4,COUNTA(K46:S49)&gt;=1),"【要修正】③の「補助対象経費の内訳」欄は入力不要です。",
IF(AND(C27="○",COUNTA(K15:O16)&lt;2,COUNTA(K31:M34)=4,COUNTA(K46:S49)=0),"【要修正】「課税売上割合」欄を入力してください。",
IF(AND(C27="○",COUNTA(K15:O16)&lt;2,COUNTA(K31:M34)=4,COUNTA(K46:S49)&gt;=1),"【要修正】③の「補助対象経費の内訳」欄は入力不要です。",
IF(AND(C27="○",COUNTA(K15:O16)=2,COUNTA(K31:M34)&lt;4,COUNTA(K46:S49)=0),"【要修正】②の「補助対象経費の内訳」欄を入力してください。",
IF(AND(C27="○",COUNTA(K15:O16)=2,COUNTA(K31:M34)&lt;4,COUNTA(K46:S49)&gt;=1),"【要修正】③の「補助対象経費の内訳」欄は入力不要です。",
IF(AND(C27="○",COUNTA(K15:O16)=2,COUNTA(K31:M34)=4,COUNTA(K46:S49)=0),"適切に入力されました。",
IF(AND(C27="○",COUNTA(K15:O16)=2,COUNTA(K31:M34)=4,COUNTA(K46:S49)&gt;=1),"【要修正】③の「補助対象経費の内訳」欄は入力不要です。",
"該当しない場合は入力不要です。"))))))))</f>
        <v>該当しない場合は入力不要です。</v>
      </c>
      <c r="AZ14"/>
    </row>
    <row r="15" spans="3:52" ht="17.649999999999999" customHeight="1" x14ac:dyDescent="0.55000000000000004">
      <c r="D15" s="6" t="s">
        <v>39</v>
      </c>
      <c r="K15" s="206"/>
      <c r="L15" s="207"/>
      <c r="M15" s="207"/>
      <c r="N15" s="207"/>
      <c r="O15" s="207"/>
      <c r="P15" s="12" t="s">
        <v>10</v>
      </c>
      <c r="Q15" s="13" t="s">
        <v>54</v>
      </c>
      <c r="R15" s="14"/>
      <c r="S15" s="14"/>
      <c r="T15" s="14"/>
      <c r="U15" s="186" t="str">
        <f>IF(AND(OR($C$22="○",$C$27="○",$C$41="○"),K15=""),"←【要修正】該当の金額を入力してください。","")</f>
        <v/>
      </c>
      <c r="V15" s="186"/>
      <c r="W15" s="186"/>
      <c r="X15" s="186"/>
      <c r="Y15" s="186"/>
      <c r="Z15" s="186"/>
      <c r="AA15" s="186"/>
      <c r="AB15" s="186"/>
      <c r="AC15" s="186"/>
      <c r="AD15" s="186"/>
      <c r="AV15" s="87" t="s">
        <v>188</v>
      </c>
      <c r="AW15" s="88" t="str">
        <f xml:space="preserve">
IF(AND(C41="○",COUNTA(K15:O16)&lt;2,COUNTA(K31:M34)=0,COUNTA(K46:S49)&lt;12),"×",
IF(AND(C41="○",COUNTA(K15:O16)&lt;2,COUNTA(K31:M34)=0,COUNTA(K46:S49)=12),"×",
IF(AND(C41="○",COUNTA(K15:O16)&lt;2,COUNTA(K31:M34)&gt;=1,COUNTA(K46:S49)&lt;12),"×",
IF(AND(C41="○",COUNTA(K15:O16)&lt;2,COUNTA(K31:M34)&gt;=1,COUNTA(K46:S49)=12),"×",
IF(AND(C41="○",COUNTA(K15:O16)=2,COUNTA(K31:M34)=0,COUNTA(K46:S49)&lt;12),"×",
IF(AND(C41="○",COUNTA(K15:O16)=2,COUNTA(K31:M34)=0,COUNTA(K46:S49)=12),"○",
IF(AND(C41="○",COUNTA(K15:O16)=2,COUNTA(K31:M34)&gt;=1,COUNTA(K46:S49)&lt;12),"×",
IF(AND(C41="○",COUNTA(K15:O16)=2,COUNTA(K31:M34)&gt;=1,COUNTA(K46:S49)=12),"×",
"○"))))))))</f>
        <v>○</v>
      </c>
      <c r="AX15" s="89" t="str">
        <f xml:space="preserve">
IF(AND(C41="○",COUNTA(K15:O16)&lt;2,COUNTA(K31:M34)=0,COUNTA(K46:S49)&lt;12),"【要修正】「課税売上割合」欄及び③の「補助対象経費の内訳」欄を入力してください。",
IF(AND(C41="○",COUNTA(K15:O16)&lt;2,COUNTA(K31:M34)=0,COUNTA(K46:S49)=12),"【要修正】「課税売上割合」欄を入力してください。",
IF(AND(C41="○",COUNTA(K15:O16)&lt;2,COUNTA(K31:M34)&gt;=1,COUNTA(K46:S49)&lt;12),"【要修正】②の「補助対象経費の内訳」欄は入力不要です。",
IF(AND(C41="○",COUNTA(K15:O16)&lt;2,COUNTA(K31:M34)&gt;=1,COUNTA(K46:S49)=12),"【要修正】②の「補助対象経費の内訳」欄は入力不要です。",
IF(AND(C41="○",COUNTA(K15:O16)=2,COUNTA(K31:M34)=0,COUNTA(K46:S49)&lt;12),"【要修正】③の「補助対象経費の内訳」欄を入力してください。",
IF(AND(C41="○",COUNTA(K15:O16)=2,COUNTA(K31:M34)=0,COUNTA(K46:S49)=12),"適切に入力されました。",
IF(AND(C41="○",COUNTA(K15:O16)=2,COUNTA(K31:M34)&gt;=1,COUNTA(K46:S49)&lt;12),"【要修正】②の「補助対象経費の内訳」欄は入力不要です。",
IF(AND(C41="○",COUNTA(K15:O16)=2,COUNTA(K31:M34)&gt;=1,COUNTA(K46:S49)=12),"【要修正】②の「補助対象経費の内訳」欄は入力不要です。",
"該当しない場合は入力不要です。"))))))))</f>
        <v>該当しない場合は入力不要です。</v>
      </c>
      <c r="AZ15"/>
    </row>
    <row r="16" spans="3:52" ht="18" customHeight="1" x14ac:dyDescent="0.55000000000000004">
      <c r="D16" s="6" t="s">
        <v>40</v>
      </c>
      <c r="K16" s="206"/>
      <c r="L16" s="207"/>
      <c r="M16" s="207"/>
      <c r="N16" s="207"/>
      <c r="O16" s="207"/>
      <c r="P16" s="12" t="s">
        <v>10</v>
      </c>
      <c r="Q16" s="13" t="s">
        <v>55</v>
      </c>
      <c r="R16" s="14"/>
      <c r="S16" s="14"/>
      <c r="T16" s="14"/>
      <c r="U16" s="186" t="str">
        <f>IF(AND(OR($C$22="○",$C$27="○",$C$41="○"),K16=""),"←【要修正】該当の金額を入力してください。","")</f>
        <v/>
      </c>
      <c r="V16" s="186"/>
      <c r="W16" s="186"/>
      <c r="X16" s="186"/>
      <c r="Y16" s="186"/>
      <c r="Z16" s="186"/>
      <c r="AA16" s="186"/>
      <c r="AB16" s="186"/>
      <c r="AC16" s="186"/>
      <c r="AD16" s="186"/>
      <c r="AV16" s="90"/>
      <c r="AW16" s="90"/>
      <c r="AX16" s="91"/>
      <c r="AZ16"/>
    </row>
    <row r="17" spans="3:52" ht="18.5" customHeight="1" thickBot="1" x14ac:dyDescent="0.6">
      <c r="AV17" s="238" t="s">
        <v>172</v>
      </c>
      <c r="AW17" s="238"/>
      <c r="AX17" s="49" t="s">
        <v>173</v>
      </c>
      <c r="AZ17"/>
    </row>
    <row r="18" spans="3:52" ht="19" customHeight="1" thickTop="1" thickBot="1" x14ac:dyDescent="0.6">
      <c r="D18" s="6" t="s">
        <v>21</v>
      </c>
      <c r="K18" s="217" t="str">
        <f>IF(K16="","",K15/K16)</f>
        <v/>
      </c>
      <c r="L18" s="218"/>
      <c r="M18" s="218"/>
      <c r="N18" s="218"/>
      <c r="O18" s="218"/>
      <c r="P18" s="219"/>
      <c r="Q18" s="6" t="s">
        <v>22</v>
      </c>
      <c r="AV18" s="239" t="str">
        <f>IF(AND(AW6="○",AW8="○",AW9="○",AW10="○",AW11="○",AW13="○",AW14="○",AW15="○"),"◎",
"×")</f>
        <v>×</v>
      </c>
      <c r="AW18" s="239"/>
      <c r="AX18" s="240" t="str">
        <f>IF(AND(AW6="○",AW8="○",AW9="○",AW10="○",AW11="○",AW13="○",AW14="○",AW15="○"),"適切に入力されました。",
IF(AW6="○","",AX6)&amp;
IF(AW8="○","",AX8)&amp;
IF(AW9="○","",AX9)&amp;
IF(AW10="○","",AX10))&amp;
IF(AW11="○","",AX11)&amp;
IF(AW13="○","",AX13)&amp;
IF(AW14="○","",AX14)&amp;
IF(AW15="○","",AX15)</f>
        <v>【要修正】【仕入控除税額（返還額）がない場合】の①～④又は、【仕入控除税額（返還額）がある場合】の①～③のいずれか一つのみ○を選択してください。</v>
      </c>
      <c r="AZ18"/>
    </row>
    <row r="19" spans="3:52" ht="38" customHeight="1" thickTop="1" x14ac:dyDescent="0.55000000000000004">
      <c r="K19" s="201" t="s">
        <v>69</v>
      </c>
      <c r="L19" s="201"/>
      <c r="M19" s="201"/>
      <c r="N19" s="201"/>
      <c r="O19" s="201"/>
      <c r="P19" s="201"/>
      <c r="Q19" s="201"/>
      <c r="R19" s="201"/>
      <c r="S19" s="201"/>
      <c r="T19" s="201"/>
      <c r="U19" s="201"/>
      <c r="V19" s="201"/>
      <c r="W19" s="201"/>
      <c r="X19" s="201"/>
      <c r="Y19" s="201"/>
      <c r="Z19" s="201"/>
      <c r="AA19" s="201"/>
      <c r="AB19" s="201"/>
      <c r="AC19" s="201"/>
      <c r="AD19" s="201"/>
      <c r="AV19" s="239"/>
      <c r="AW19" s="239"/>
      <c r="AX19" s="240"/>
      <c r="AZ19"/>
    </row>
    <row r="20" spans="3:52" ht="29.5" customHeight="1" x14ac:dyDescent="0.55000000000000004">
      <c r="K20" s="6" t="s">
        <v>70</v>
      </c>
      <c r="AV20" s="239"/>
      <c r="AW20" s="239"/>
      <c r="AX20" s="240"/>
      <c r="AZ20"/>
    </row>
    <row r="21" spans="3:52" ht="18.5" thickBot="1" x14ac:dyDescent="0.6">
      <c r="AZ21"/>
    </row>
    <row r="22" spans="3:52" ht="36.75" customHeight="1" thickTop="1" thickBot="1" x14ac:dyDescent="0.6">
      <c r="C22" s="67"/>
      <c r="D22" s="220" t="s">
        <v>38</v>
      </c>
      <c r="E22" s="221"/>
      <c r="F22" s="221"/>
      <c r="G22" s="221"/>
      <c r="H22" s="221"/>
      <c r="I22" s="221"/>
      <c r="J22" s="221"/>
      <c r="K22" s="221"/>
      <c r="L22" s="221"/>
      <c r="M22" s="221"/>
      <c r="N22" s="221"/>
      <c r="O22" s="221"/>
      <c r="P22" s="221"/>
      <c r="Q22" s="221"/>
      <c r="R22" s="221"/>
      <c r="S22" s="221"/>
      <c r="T22" s="221"/>
      <c r="U22" s="221"/>
      <c r="AZ22" s="51" t="str">
        <f>IF(C22="","",C22)</f>
        <v/>
      </c>
    </row>
    <row r="23" spans="3:52" ht="19" thickTop="1" thickBot="1" x14ac:dyDescent="0.6">
      <c r="Y23" s="6" t="s">
        <v>42</v>
      </c>
      <c r="AZ23"/>
    </row>
    <row r="24" spans="3:52" ht="18.5" thickBot="1" x14ac:dyDescent="0.6">
      <c r="E24" s="6" t="s">
        <v>23</v>
      </c>
      <c r="K24" s="6" t="s">
        <v>24</v>
      </c>
      <c r="Y24" s="208" t="str">
        <f>IF(C22="○",ROUNDDOWN(基本情報!G22*10/110,0),"")</f>
        <v/>
      </c>
      <c r="Z24" s="209"/>
      <c r="AA24" s="209"/>
      <c r="AB24" s="209"/>
      <c r="AC24" s="209"/>
      <c r="AD24" s="210"/>
      <c r="AZ24"/>
    </row>
    <row r="25" spans="3:52" ht="9.75" customHeight="1" x14ac:dyDescent="0.55000000000000004">
      <c r="AZ25"/>
    </row>
    <row r="26" spans="3:52" ht="9.75" customHeight="1" thickBot="1" x14ac:dyDescent="0.6">
      <c r="AZ26"/>
    </row>
    <row r="27" spans="3:52" ht="38.5" customHeight="1" thickTop="1" thickBot="1" x14ac:dyDescent="0.6">
      <c r="C27" s="67"/>
      <c r="D27" s="202" t="s">
        <v>71</v>
      </c>
      <c r="E27" s="203"/>
      <c r="F27" s="203"/>
      <c r="G27" s="203"/>
      <c r="H27" s="203"/>
      <c r="I27" s="203"/>
      <c r="J27" s="203"/>
      <c r="K27" s="203"/>
      <c r="L27" s="203"/>
      <c r="M27" s="203"/>
      <c r="N27" s="203"/>
      <c r="O27" s="203"/>
      <c r="P27" s="203"/>
      <c r="Q27" s="203"/>
      <c r="R27" s="203"/>
      <c r="S27" s="203"/>
      <c r="T27" s="203"/>
      <c r="U27" s="203"/>
      <c r="V27" s="203"/>
      <c r="W27" s="203"/>
      <c r="X27" s="203"/>
      <c r="Y27" s="203"/>
      <c r="Z27" s="15"/>
      <c r="AA27" s="15"/>
      <c r="AB27" s="15"/>
      <c r="AC27" s="16"/>
      <c r="AD27" s="16"/>
      <c r="AZ27" s="51" t="str">
        <f>IF(C27="","",C27)</f>
        <v/>
      </c>
    </row>
    <row r="28" spans="3:52" ht="18.5" thickTop="1" x14ac:dyDescent="0.55000000000000004">
      <c r="E28" s="6" t="s">
        <v>73</v>
      </c>
      <c r="AZ28"/>
    </row>
    <row r="29" spans="3:52" ht="17.649999999999999" customHeight="1" x14ac:dyDescent="0.55000000000000004">
      <c r="E29" s="228" t="s">
        <v>25</v>
      </c>
      <c r="F29" s="229"/>
      <c r="G29" s="229"/>
      <c r="H29" s="229"/>
      <c r="I29" s="229"/>
      <c r="J29" s="230"/>
      <c r="K29" s="211" t="s">
        <v>34</v>
      </c>
      <c r="L29" s="212"/>
      <c r="M29" s="213"/>
      <c r="N29" s="211" t="s">
        <v>26</v>
      </c>
      <c r="O29" s="212"/>
      <c r="P29" s="213"/>
      <c r="Q29" s="211" t="s">
        <v>74</v>
      </c>
      <c r="R29" s="212"/>
      <c r="S29" s="213"/>
      <c r="AF29" s="5"/>
      <c r="AG29" s="5"/>
      <c r="AZ29"/>
    </row>
    <row r="30" spans="3:52" x14ac:dyDescent="0.55000000000000004">
      <c r="E30" s="231"/>
      <c r="F30" s="232"/>
      <c r="G30" s="232"/>
      <c r="H30" s="232"/>
      <c r="I30" s="232"/>
      <c r="J30" s="233"/>
      <c r="K30" s="214"/>
      <c r="L30" s="215"/>
      <c r="M30" s="216"/>
      <c r="N30" s="214"/>
      <c r="O30" s="215"/>
      <c r="P30" s="216"/>
      <c r="Q30" s="214"/>
      <c r="R30" s="215"/>
      <c r="S30" s="216"/>
      <c r="T30" s="184" t="str">
        <f>IF(AND(T31="",T32="",T33="",T34=""),"","↓以下の表示は【要修正】事項が解消されると消えます。")</f>
        <v/>
      </c>
      <c r="U30" s="185"/>
      <c r="V30" s="185"/>
      <c r="W30" s="185"/>
      <c r="X30" s="185"/>
      <c r="Y30" s="185"/>
      <c r="Z30" s="185"/>
      <c r="AA30" s="185"/>
      <c r="AB30" s="185"/>
      <c r="AC30" s="185"/>
      <c r="AE30" s="5"/>
      <c r="AF30" s="5"/>
      <c r="AG30" s="5"/>
      <c r="AZ30"/>
    </row>
    <row r="31" spans="3:52" x14ac:dyDescent="0.55000000000000004">
      <c r="E31" s="187" t="s">
        <v>174</v>
      </c>
      <c r="F31" s="188"/>
      <c r="G31" s="188"/>
      <c r="H31" s="188"/>
      <c r="I31" s="188"/>
      <c r="J31" s="189"/>
      <c r="K31" s="190"/>
      <c r="L31" s="191"/>
      <c r="M31" s="192"/>
      <c r="N31" s="193"/>
      <c r="O31" s="194"/>
      <c r="P31" s="195"/>
      <c r="Q31" s="196">
        <f>SUM(K31:P31)</f>
        <v>0</v>
      </c>
      <c r="R31" s="197"/>
      <c r="S31" s="198"/>
      <c r="T31" s="184" t="str">
        <f>IF(AND($C$27="○",K31=""),"←【要修正】金額(ない場合は0)を入力してください。","")</f>
        <v/>
      </c>
      <c r="U31" s="185"/>
      <c r="V31" s="185"/>
      <c r="W31" s="185"/>
      <c r="X31" s="185"/>
      <c r="Y31" s="185"/>
      <c r="Z31" s="185"/>
      <c r="AA31" s="185"/>
      <c r="AB31" s="185"/>
      <c r="AC31" s="185"/>
      <c r="AE31" s="5"/>
      <c r="AF31" s="5"/>
      <c r="AG31" s="5"/>
      <c r="AZ31"/>
    </row>
    <row r="32" spans="3:52" x14ac:dyDescent="0.55000000000000004">
      <c r="E32" s="187" t="s">
        <v>175</v>
      </c>
      <c r="F32" s="188"/>
      <c r="G32" s="188"/>
      <c r="H32" s="188"/>
      <c r="I32" s="188"/>
      <c r="J32" s="189"/>
      <c r="K32" s="190"/>
      <c r="L32" s="191"/>
      <c r="M32" s="192"/>
      <c r="N32" s="193"/>
      <c r="O32" s="194"/>
      <c r="P32" s="195"/>
      <c r="Q32" s="196">
        <f t="shared" ref="Q32:Q33" si="0">SUM(K32:P32)</f>
        <v>0</v>
      </c>
      <c r="R32" s="197"/>
      <c r="S32" s="198"/>
      <c r="T32" s="184" t="str">
        <f>IF(AND($C$27="○",K32=""),"←【要修正】金額(ない場合は0)を入力してください。","")</f>
        <v/>
      </c>
      <c r="U32" s="185"/>
      <c r="V32" s="185"/>
      <c r="W32" s="185"/>
      <c r="X32" s="185"/>
      <c r="Y32" s="185"/>
      <c r="Z32" s="185"/>
      <c r="AA32" s="185"/>
      <c r="AB32" s="185"/>
      <c r="AC32" s="185"/>
      <c r="AE32" s="5"/>
      <c r="AF32" s="5"/>
      <c r="AG32" s="5"/>
      <c r="AZ32"/>
    </row>
    <row r="33" spans="3:52" x14ac:dyDescent="0.55000000000000004">
      <c r="E33" s="187" t="s">
        <v>176</v>
      </c>
      <c r="F33" s="188"/>
      <c r="G33" s="188"/>
      <c r="H33" s="188"/>
      <c r="I33" s="188"/>
      <c r="J33" s="189"/>
      <c r="K33" s="190"/>
      <c r="L33" s="191"/>
      <c r="M33" s="192"/>
      <c r="N33" s="193"/>
      <c r="O33" s="194"/>
      <c r="P33" s="195"/>
      <c r="Q33" s="196">
        <f t="shared" si="0"/>
        <v>0</v>
      </c>
      <c r="R33" s="197"/>
      <c r="S33" s="198"/>
      <c r="T33" s="184" t="str">
        <f>IF(AND($C$27="○",K33=""),"←【要修正】金額(ない場合は0)を入力してください。","")</f>
        <v/>
      </c>
      <c r="U33" s="185"/>
      <c r="V33" s="185"/>
      <c r="W33" s="185"/>
      <c r="X33" s="185"/>
      <c r="Y33" s="185"/>
      <c r="Z33" s="185"/>
      <c r="AA33" s="185"/>
      <c r="AB33" s="185"/>
      <c r="AC33" s="185"/>
      <c r="AE33" s="5"/>
      <c r="AF33" s="5"/>
      <c r="AG33" s="5"/>
      <c r="AZ33"/>
    </row>
    <row r="34" spans="3:52" x14ac:dyDescent="0.55000000000000004">
      <c r="E34" s="187" t="s">
        <v>177</v>
      </c>
      <c r="F34" s="188"/>
      <c r="G34" s="188"/>
      <c r="H34" s="188"/>
      <c r="I34" s="188"/>
      <c r="J34" s="189"/>
      <c r="K34" s="190"/>
      <c r="L34" s="191"/>
      <c r="M34" s="192"/>
      <c r="N34" s="193"/>
      <c r="O34" s="194"/>
      <c r="P34" s="195"/>
      <c r="Q34" s="196">
        <f>SUM(K34:P34)</f>
        <v>0</v>
      </c>
      <c r="R34" s="197"/>
      <c r="S34" s="198"/>
      <c r="T34" s="184" t="str">
        <f>IF(AND($C$27="○",K34=""),"←【要修正】金額(ない場合は0)を入力してください。","")</f>
        <v/>
      </c>
      <c r="U34" s="185"/>
      <c r="V34" s="185"/>
      <c r="W34" s="185"/>
      <c r="X34" s="185"/>
      <c r="Y34" s="185"/>
      <c r="Z34" s="185"/>
      <c r="AA34" s="185"/>
      <c r="AB34" s="185"/>
      <c r="AC34" s="185"/>
      <c r="AE34" s="5"/>
      <c r="AF34" s="5"/>
      <c r="AG34" s="5"/>
      <c r="AZ34"/>
    </row>
    <row r="35" spans="3:52" x14ac:dyDescent="0.55000000000000004">
      <c r="E35" s="234" t="s">
        <v>74</v>
      </c>
      <c r="F35" s="235"/>
      <c r="G35" s="235"/>
      <c r="H35" s="235"/>
      <c r="I35" s="235"/>
      <c r="J35" s="236"/>
      <c r="K35" s="196">
        <f>SUM(K31:M34)</f>
        <v>0</v>
      </c>
      <c r="L35" s="197"/>
      <c r="M35" s="198"/>
      <c r="N35" s="196">
        <f>SUM(N31:P34)</f>
        <v>0</v>
      </c>
      <c r="O35" s="197"/>
      <c r="P35" s="198"/>
      <c r="Q35" s="196">
        <f>SUM(Q31:S34)</f>
        <v>0</v>
      </c>
      <c r="R35" s="197"/>
      <c r="S35" s="198"/>
      <c r="T35" s="68"/>
      <c r="U35" s="69"/>
      <c r="V35" s="69"/>
      <c r="W35" s="69"/>
      <c r="X35" s="69"/>
      <c r="Y35" s="69"/>
      <c r="Z35" s="69"/>
      <c r="AA35" s="69"/>
      <c r="AB35" s="69"/>
      <c r="AC35" s="69"/>
      <c r="AE35" s="5"/>
      <c r="AF35" s="5"/>
      <c r="AG35" s="5"/>
      <c r="AZ35"/>
    </row>
    <row r="36" spans="3:52" x14ac:dyDescent="0.55000000000000004">
      <c r="K36" s="229" t="s">
        <v>27</v>
      </c>
      <c r="L36" s="229"/>
      <c r="M36" s="229"/>
      <c r="N36" s="229"/>
      <c r="O36" s="229"/>
      <c r="P36" s="229"/>
      <c r="Q36" s="229" t="s">
        <v>33</v>
      </c>
      <c r="R36" s="229"/>
      <c r="S36" s="229"/>
      <c r="AE36" s="5"/>
      <c r="AF36" s="5"/>
      <c r="AG36" s="5"/>
      <c r="AZ36"/>
    </row>
    <row r="37" spans="3:52" ht="18" customHeight="1" thickBot="1" x14ac:dyDescent="0.6">
      <c r="K37" s="17"/>
      <c r="L37" s="17"/>
      <c r="M37" s="17"/>
      <c r="N37" s="17"/>
      <c r="O37" s="17"/>
      <c r="P37" s="17"/>
      <c r="Q37" s="17"/>
      <c r="R37" s="17"/>
      <c r="S37" s="17"/>
      <c r="T37" s="17"/>
      <c r="U37" s="17"/>
      <c r="V37" s="17"/>
      <c r="Y37" s="6" t="s">
        <v>41</v>
      </c>
      <c r="AZ37"/>
    </row>
    <row r="38" spans="3:52" ht="18.5" thickBot="1" x14ac:dyDescent="0.6">
      <c r="E38" s="6" t="s">
        <v>23</v>
      </c>
      <c r="K38" s="6" t="s">
        <v>66</v>
      </c>
      <c r="Y38" s="208" t="str">
        <f>IFERROR(ROUNDDOWN(基本情報!G22*10/110*K18*K35/Q35,0),"")</f>
        <v/>
      </c>
      <c r="Z38" s="209"/>
      <c r="AA38" s="209"/>
      <c r="AB38" s="209"/>
      <c r="AC38" s="209"/>
      <c r="AD38" s="210"/>
      <c r="AZ38"/>
    </row>
    <row r="39" spans="3:52" ht="11.5" customHeight="1" x14ac:dyDescent="0.55000000000000004">
      <c r="AZ39"/>
    </row>
    <row r="40" spans="3:52" ht="11.5" customHeight="1" thickBot="1" x14ac:dyDescent="0.6">
      <c r="AZ40"/>
    </row>
    <row r="41" spans="3:52" ht="36.75" customHeight="1" thickTop="1" thickBot="1" x14ac:dyDescent="0.6">
      <c r="C41" s="67"/>
      <c r="D41" s="202" t="s">
        <v>72</v>
      </c>
      <c r="E41" s="203"/>
      <c r="F41" s="203"/>
      <c r="G41" s="203"/>
      <c r="H41" s="203"/>
      <c r="I41" s="203"/>
      <c r="J41" s="203"/>
      <c r="K41" s="203"/>
      <c r="L41" s="203"/>
      <c r="M41" s="203"/>
      <c r="N41" s="203"/>
      <c r="O41" s="203"/>
      <c r="P41" s="203"/>
      <c r="Q41" s="203"/>
      <c r="R41" s="203"/>
      <c r="S41" s="203"/>
      <c r="T41" s="203"/>
      <c r="U41" s="203"/>
      <c r="V41" s="203"/>
      <c r="W41" s="203"/>
      <c r="X41" s="203"/>
      <c r="Y41" s="203"/>
      <c r="Z41" s="15"/>
      <c r="AA41" s="15"/>
      <c r="AB41" s="15"/>
      <c r="AC41" s="18"/>
      <c r="AD41" s="18"/>
      <c r="AZ41" s="51" t="str">
        <f>IF(C41="","",C41)</f>
        <v/>
      </c>
    </row>
    <row r="42" spans="3:52" ht="18.5" thickTop="1" x14ac:dyDescent="0.55000000000000004">
      <c r="E42" s="6" t="s">
        <v>73</v>
      </c>
      <c r="AZ42"/>
    </row>
    <row r="43" spans="3:52" ht="18" customHeight="1" x14ac:dyDescent="0.55000000000000004">
      <c r="E43" s="228" t="s">
        <v>25</v>
      </c>
      <c r="F43" s="229"/>
      <c r="G43" s="229"/>
      <c r="H43" s="229"/>
      <c r="I43" s="229"/>
      <c r="J43" s="230"/>
      <c r="K43" s="234" t="s">
        <v>34</v>
      </c>
      <c r="L43" s="235"/>
      <c r="M43" s="235"/>
      <c r="N43" s="235"/>
      <c r="O43" s="235"/>
      <c r="P43" s="235"/>
      <c r="Q43" s="235"/>
      <c r="R43" s="235"/>
      <c r="S43" s="236"/>
      <c r="T43" s="211" t="s">
        <v>26</v>
      </c>
      <c r="U43" s="212"/>
      <c r="V43" s="213"/>
      <c r="W43" s="228" t="s">
        <v>74</v>
      </c>
      <c r="X43" s="229"/>
      <c r="Y43" s="230"/>
      <c r="AC43" s="5"/>
      <c r="AD43" s="5"/>
      <c r="AF43" s="5"/>
      <c r="AG43" s="5"/>
      <c r="AZ43"/>
    </row>
    <row r="44" spans="3:52" ht="17.649999999999999" customHeight="1" x14ac:dyDescent="0.55000000000000004">
      <c r="E44" s="241"/>
      <c r="F44" s="242"/>
      <c r="G44" s="242"/>
      <c r="H44" s="242"/>
      <c r="I44" s="242"/>
      <c r="J44" s="243"/>
      <c r="K44" s="211" t="s">
        <v>28</v>
      </c>
      <c r="L44" s="212"/>
      <c r="M44" s="213"/>
      <c r="N44" s="211" t="s">
        <v>29</v>
      </c>
      <c r="O44" s="212"/>
      <c r="P44" s="213"/>
      <c r="Q44" s="211" t="s">
        <v>30</v>
      </c>
      <c r="R44" s="212"/>
      <c r="S44" s="213"/>
      <c r="T44" s="244"/>
      <c r="U44" s="245"/>
      <c r="V44" s="246"/>
      <c r="W44" s="241"/>
      <c r="X44" s="242"/>
      <c r="Y44" s="243"/>
      <c r="AC44" s="5"/>
      <c r="AD44" s="5"/>
      <c r="AE44" s="5"/>
      <c r="AF44" s="5"/>
      <c r="AG44" s="5"/>
      <c r="AZ44" s="50"/>
    </row>
    <row r="45" spans="3:52" x14ac:dyDescent="0.55000000000000004">
      <c r="E45" s="231"/>
      <c r="F45" s="232"/>
      <c r="G45" s="232"/>
      <c r="H45" s="232"/>
      <c r="I45" s="232"/>
      <c r="J45" s="233"/>
      <c r="K45" s="214"/>
      <c r="L45" s="215"/>
      <c r="M45" s="216"/>
      <c r="N45" s="214"/>
      <c r="O45" s="215"/>
      <c r="P45" s="216"/>
      <c r="Q45" s="214"/>
      <c r="R45" s="215"/>
      <c r="S45" s="216"/>
      <c r="T45" s="214"/>
      <c r="U45" s="215"/>
      <c r="V45" s="216"/>
      <c r="W45" s="231"/>
      <c r="X45" s="232"/>
      <c r="Y45" s="233"/>
      <c r="Z45" s="179" t="str">
        <f>IF(AND(Z46="",Z47="",Z48="",Z49=""),"","↓以下の表示は【要修正】事項が解消されると消えます。")</f>
        <v/>
      </c>
      <c r="AA45" s="180"/>
      <c r="AB45" s="180"/>
      <c r="AC45" s="180"/>
      <c r="AD45" s="180"/>
      <c r="AE45" s="180"/>
      <c r="AF45" s="5"/>
      <c r="AG45" s="5"/>
      <c r="AZ45"/>
    </row>
    <row r="46" spans="3:52" x14ac:dyDescent="0.55000000000000004">
      <c r="E46" s="187" t="s">
        <v>174</v>
      </c>
      <c r="F46" s="188"/>
      <c r="G46" s="188"/>
      <c r="H46" s="188"/>
      <c r="I46" s="188"/>
      <c r="J46" s="189"/>
      <c r="K46" s="190"/>
      <c r="L46" s="191"/>
      <c r="M46" s="192"/>
      <c r="N46" s="190"/>
      <c r="O46" s="191"/>
      <c r="P46" s="192"/>
      <c r="Q46" s="190"/>
      <c r="R46" s="191"/>
      <c r="S46" s="192"/>
      <c r="T46" s="193"/>
      <c r="U46" s="194"/>
      <c r="V46" s="195"/>
      <c r="W46" s="196">
        <f>SUM(K46:V46)</f>
        <v>0</v>
      </c>
      <c r="X46" s="197"/>
      <c r="Y46" s="198"/>
      <c r="Z46" s="179" t="str">
        <f>IF(AND($C$41="○",COUNTA(K46:S46)&lt;3),"←【要修正】金額(ない場合は0)を入力してください。","")</f>
        <v/>
      </c>
      <c r="AA46" s="180"/>
      <c r="AB46" s="180"/>
      <c r="AC46" s="180"/>
      <c r="AD46" s="180"/>
      <c r="AE46" s="180"/>
      <c r="AF46" s="5"/>
      <c r="AG46" s="5"/>
      <c r="AZ46"/>
    </row>
    <row r="47" spans="3:52" x14ac:dyDescent="0.55000000000000004">
      <c r="E47" s="187" t="s">
        <v>175</v>
      </c>
      <c r="F47" s="188"/>
      <c r="G47" s="188"/>
      <c r="H47" s="188"/>
      <c r="I47" s="188"/>
      <c r="J47" s="189"/>
      <c r="K47" s="190"/>
      <c r="L47" s="191"/>
      <c r="M47" s="192"/>
      <c r="N47" s="190"/>
      <c r="O47" s="191"/>
      <c r="P47" s="192"/>
      <c r="Q47" s="190"/>
      <c r="R47" s="191"/>
      <c r="S47" s="192"/>
      <c r="T47" s="193"/>
      <c r="U47" s="194"/>
      <c r="V47" s="195"/>
      <c r="W47" s="196">
        <f>SUM(K47:V47)</f>
        <v>0</v>
      </c>
      <c r="X47" s="197"/>
      <c r="Y47" s="198"/>
      <c r="Z47" s="179" t="str">
        <f t="shared" ref="Z47:Z48" si="1">IF(AND($C$41="○",COUNTA(K47:S47)&lt;3),"←【要修正】金額(ない場合は0)を入力してください。","")</f>
        <v/>
      </c>
      <c r="AA47" s="180"/>
      <c r="AB47" s="180"/>
      <c r="AC47" s="180"/>
      <c r="AD47" s="180"/>
      <c r="AE47" s="180"/>
      <c r="AF47" s="5"/>
      <c r="AG47" s="5"/>
      <c r="AZ47"/>
    </row>
    <row r="48" spans="3:52" x14ac:dyDescent="0.55000000000000004">
      <c r="E48" s="187" t="s">
        <v>176</v>
      </c>
      <c r="F48" s="188"/>
      <c r="G48" s="188"/>
      <c r="H48" s="188"/>
      <c r="I48" s="188"/>
      <c r="J48" s="189"/>
      <c r="K48" s="190"/>
      <c r="L48" s="191"/>
      <c r="M48" s="192"/>
      <c r="N48" s="190"/>
      <c r="O48" s="191"/>
      <c r="P48" s="192"/>
      <c r="Q48" s="190"/>
      <c r="R48" s="191"/>
      <c r="S48" s="192"/>
      <c r="T48" s="193"/>
      <c r="U48" s="194"/>
      <c r="V48" s="195"/>
      <c r="W48" s="196">
        <f>SUM(K48:V48)</f>
        <v>0</v>
      </c>
      <c r="X48" s="197"/>
      <c r="Y48" s="198"/>
      <c r="Z48" s="179" t="str">
        <f t="shared" si="1"/>
        <v/>
      </c>
      <c r="AA48" s="180"/>
      <c r="AB48" s="180"/>
      <c r="AC48" s="180"/>
      <c r="AD48" s="180"/>
      <c r="AE48" s="180"/>
      <c r="AF48" s="5"/>
      <c r="AG48" s="5"/>
      <c r="AZ48"/>
    </row>
    <row r="49" spans="5:52" x14ac:dyDescent="0.55000000000000004">
      <c r="E49" s="187" t="s">
        <v>177</v>
      </c>
      <c r="F49" s="188"/>
      <c r="G49" s="188"/>
      <c r="H49" s="188"/>
      <c r="I49" s="188"/>
      <c r="J49" s="189"/>
      <c r="K49" s="190"/>
      <c r="L49" s="191"/>
      <c r="M49" s="192"/>
      <c r="N49" s="190"/>
      <c r="O49" s="191"/>
      <c r="P49" s="192"/>
      <c r="Q49" s="190"/>
      <c r="R49" s="191"/>
      <c r="S49" s="192"/>
      <c r="T49" s="193"/>
      <c r="U49" s="194"/>
      <c r="V49" s="195"/>
      <c r="W49" s="196">
        <f>SUM(K49:V49)</f>
        <v>0</v>
      </c>
      <c r="X49" s="197"/>
      <c r="Y49" s="198"/>
      <c r="Z49" s="179" t="str">
        <f>IF(AND($C$41="○",COUNTA(K49:S49)&lt;3),"←【要修正】金額(ない場合は0)を入力してください。","")</f>
        <v/>
      </c>
      <c r="AA49" s="180"/>
      <c r="AB49" s="180"/>
      <c r="AC49" s="180"/>
      <c r="AD49" s="180"/>
      <c r="AE49" s="180"/>
      <c r="AF49" s="5"/>
      <c r="AG49" s="5"/>
      <c r="AZ49"/>
    </row>
    <row r="50" spans="5:52" x14ac:dyDescent="0.55000000000000004">
      <c r="E50" s="234" t="s">
        <v>74</v>
      </c>
      <c r="F50" s="235"/>
      <c r="G50" s="235"/>
      <c r="H50" s="235"/>
      <c r="I50" s="235"/>
      <c r="J50" s="236"/>
      <c r="K50" s="196">
        <f>SUM(K46:M49)</f>
        <v>0</v>
      </c>
      <c r="L50" s="197"/>
      <c r="M50" s="198"/>
      <c r="N50" s="196">
        <f>SUM(N46:P49)</f>
        <v>0</v>
      </c>
      <c r="O50" s="197"/>
      <c r="P50" s="198"/>
      <c r="Q50" s="196">
        <f>SUM(Q46:S49)</f>
        <v>0</v>
      </c>
      <c r="R50" s="197"/>
      <c r="S50" s="198"/>
      <c r="T50" s="196">
        <f>SUM(T46:V49)</f>
        <v>0</v>
      </c>
      <c r="U50" s="197"/>
      <c r="V50" s="198"/>
      <c r="W50" s="196">
        <f>SUM(W46:Y49)</f>
        <v>0</v>
      </c>
      <c r="X50" s="197"/>
      <c r="Y50" s="198"/>
      <c r="AC50" s="5"/>
      <c r="AD50" s="5"/>
      <c r="AE50" s="5"/>
      <c r="AF50" s="5"/>
      <c r="AG50" s="5"/>
      <c r="AZ50"/>
    </row>
    <row r="51" spans="5:52" x14ac:dyDescent="0.55000000000000004">
      <c r="K51" s="229" t="s">
        <v>35</v>
      </c>
      <c r="L51" s="229"/>
      <c r="M51" s="229"/>
      <c r="N51" s="229" t="s">
        <v>36</v>
      </c>
      <c r="O51" s="229"/>
      <c r="P51" s="229"/>
      <c r="W51" s="229" t="s">
        <v>37</v>
      </c>
      <c r="X51" s="229"/>
      <c r="Y51" s="229"/>
      <c r="AE51" s="5"/>
      <c r="AF51" s="5"/>
      <c r="AG51" s="5"/>
      <c r="AZ51"/>
    </row>
    <row r="52" spans="5:52" ht="12" customHeight="1" x14ac:dyDescent="0.55000000000000004">
      <c r="AZ52"/>
    </row>
    <row r="53" spans="5:52" ht="18.5" thickBot="1" x14ac:dyDescent="0.6">
      <c r="E53" s="6" t="s">
        <v>23</v>
      </c>
      <c r="K53" s="19" t="s">
        <v>56</v>
      </c>
      <c r="Y53" s="6" t="s">
        <v>42</v>
      </c>
      <c r="AZ53"/>
    </row>
    <row r="54" spans="5:52" ht="18.5" thickBot="1" x14ac:dyDescent="0.6">
      <c r="K54" s="19" t="s">
        <v>57</v>
      </c>
      <c r="Y54" s="208" t="str">
        <f>IFERROR((ROUNDDOWN(基本情報!G22*10/110*K50/W50,0)+ROUNDDOWN(基本情報!G22*10/110*K18*N50/W50,0)),"")</f>
        <v/>
      </c>
      <c r="Z54" s="209"/>
      <c r="AA54" s="209"/>
      <c r="AB54" s="209"/>
      <c r="AC54" s="209"/>
      <c r="AD54" s="210"/>
      <c r="AZ54"/>
    </row>
    <row r="55" spans="5:52" ht="7.5" customHeight="1" x14ac:dyDescent="0.55000000000000004">
      <c r="AB55" s="20"/>
      <c r="AC55" s="20"/>
      <c r="AZ55"/>
    </row>
    <row r="56" spans="5:52" ht="15" customHeight="1" x14ac:dyDescent="0.55000000000000004">
      <c r="AZ56"/>
    </row>
    <row r="57" spans="5:52" x14ac:dyDescent="0.55000000000000004">
      <c r="AZ57"/>
    </row>
    <row r="58" spans="5:52" x14ac:dyDescent="0.55000000000000004">
      <c r="AZ58"/>
    </row>
    <row r="59" spans="5:52" x14ac:dyDescent="0.55000000000000004">
      <c r="AZ59"/>
    </row>
    <row r="60" spans="5:52" x14ac:dyDescent="0.55000000000000004">
      <c r="AZ60"/>
    </row>
  </sheetData>
  <sheetProtection algorithmName="SHA-512" hashValue="iUYzk2+dpZdzxH/LeVI+NNeUmp416kWnKXgSEv1ZLBgnIivMFRqxxaoRr/5sfW3fDHr+1hI+pkIc3Vw7A4Qv5A==" saltValue="ZcUxLzOabxOO2zaqGGSuOA==" spinCount="100000" sheet="1" objects="1" scenarios="1"/>
  <mergeCells count="105">
    <mergeCell ref="AV12:AX12"/>
    <mergeCell ref="AV17:AW17"/>
    <mergeCell ref="AV18:AW20"/>
    <mergeCell ref="AX18:AX20"/>
    <mergeCell ref="E48:J48"/>
    <mergeCell ref="K48:M48"/>
    <mergeCell ref="N48:P48"/>
    <mergeCell ref="Q48:S48"/>
    <mergeCell ref="T48:V48"/>
    <mergeCell ref="Q32:S32"/>
    <mergeCell ref="E31:J31"/>
    <mergeCell ref="E43:J45"/>
    <mergeCell ref="K43:S43"/>
    <mergeCell ref="T43:V45"/>
    <mergeCell ref="W43:Y45"/>
    <mergeCell ref="K44:M45"/>
    <mergeCell ref="N44:P45"/>
    <mergeCell ref="Q44:S45"/>
    <mergeCell ref="E35:J35"/>
    <mergeCell ref="K35:M35"/>
    <mergeCell ref="N35:P35"/>
    <mergeCell ref="Q35:S35"/>
    <mergeCell ref="K36:M36"/>
    <mergeCell ref="N36:P36"/>
    <mergeCell ref="Q46:S46"/>
    <mergeCell ref="T46:V46"/>
    <mergeCell ref="W46:Y46"/>
    <mergeCell ref="E47:J47"/>
    <mergeCell ref="K47:M47"/>
    <mergeCell ref="N47:P47"/>
    <mergeCell ref="Q47:S47"/>
    <mergeCell ref="T47:V47"/>
    <mergeCell ref="E46:J46"/>
    <mergeCell ref="W47:Y47"/>
    <mergeCell ref="K51:M51"/>
    <mergeCell ref="N51:P51"/>
    <mergeCell ref="W51:Y51"/>
    <mergeCell ref="Y54:AD54"/>
    <mergeCell ref="E50:J50"/>
    <mergeCell ref="K50:M50"/>
    <mergeCell ref="N50:P50"/>
    <mergeCell ref="Q50:S50"/>
    <mergeCell ref="T50:V50"/>
    <mergeCell ref="W50:Y50"/>
    <mergeCell ref="C2:AD2"/>
    <mergeCell ref="C11:AD11"/>
    <mergeCell ref="Y38:AD38"/>
    <mergeCell ref="E34:J34"/>
    <mergeCell ref="K34:M34"/>
    <mergeCell ref="N34:P34"/>
    <mergeCell ref="Q34:S34"/>
    <mergeCell ref="E33:J33"/>
    <mergeCell ref="K33:M33"/>
    <mergeCell ref="N33:P33"/>
    <mergeCell ref="Q33:S33"/>
    <mergeCell ref="E29:J30"/>
    <mergeCell ref="Q36:S36"/>
    <mergeCell ref="AV4:AW4"/>
    <mergeCell ref="C3:AD3"/>
    <mergeCell ref="K19:AD19"/>
    <mergeCell ref="D41:Y41"/>
    <mergeCell ref="D27:Y27"/>
    <mergeCell ref="AA7:AC7"/>
    <mergeCell ref="Y5:AC5"/>
    <mergeCell ref="Y24:AD24"/>
    <mergeCell ref="K29:M30"/>
    <mergeCell ref="N29:P30"/>
    <mergeCell ref="Q29:S30"/>
    <mergeCell ref="K31:M31"/>
    <mergeCell ref="N31:P31"/>
    <mergeCell ref="Q31:S31"/>
    <mergeCell ref="K16:O16"/>
    <mergeCell ref="K18:P18"/>
    <mergeCell ref="D22:U22"/>
    <mergeCell ref="K15:O15"/>
    <mergeCell ref="X7:Z7"/>
    <mergeCell ref="E32:J32"/>
    <mergeCell ref="K32:M32"/>
    <mergeCell ref="N32:P32"/>
    <mergeCell ref="AV5:AX5"/>
    <mergeCell ref="AV7:AX7"/>
    <mergeCell ref="Z48:AE48"/>
    <mergeCell ref="Z47:AE47"/>
    <mergeCell ref="Z49:AE49"/>
    <mergeCell ref="Z46:AE46"/>
    <mergeCell ref="Z45:AE45"/>
    <mergeCell ref="J5:P5"/>
    <mergeCell ref="Y6:AD6"/>
    <mergeCell ref="T30:AC30"/>
    <mergeCell ref="T31:AC31"/>
    <mergeCell ref="T32:AC32"/>
    <mergeCell ref="T33:AC33"/>
    <mergeCell ref="T34:AC34"/>
    <mergeCell ref="U14:AD14"/>
    <mergeCell ref="U15:AD15"/>
    <mergeCell ref="U16:AD16"/>
    <mergeCell ref="E49:J49"/>
    <mergeCell ref="K49:M49"/>
    <mergeCell ref="N49:P49"/>
    <mergeCell ref="Q49:S49"/>
    <mergeCell ref="T49:V49"/>
    <mergeCell ref="W49:Y49"/>
    <mergeCell ref="W48:Y48"/>
    <mergeCell ref="K46:M46"/>
    <mergeCell ref="N46:P46"/>
  </mergeCells>
  <phoneticPr fontId="3"/>
  <conditionalFormatting sqref="C22 C27 C41 C5:C9">
    <cfRule type="containsText" dxfId="25" priority="32" operator="containsText" text="複数選択不可">
      <formula>NOT(ISERROR(SEARCH("複数選択不可",C5)))</formula>
    </cfRule>
  </conditionalFormatting>
  <conditionalFormatting sqref="J5:P5">
    <cfRule type="containsText" dxfId="24" priority="27" operator="containsText" text="こちら">
      <formula>NOT(ISERROR(SEARCH("こちら",J5)))</formula>
    </cfRule>
  </conditionalFormatting>
  <conditionalFormatting sqref="Y6:AD6">
    <cfRule type="containsText" dxfId="23" priority="26" operator="containsText" text="こちら">
      <formula>NOT(ISERROR(SEARCH("こちら",Y6)))</formula>
    </cfRule>
  </conditionalFormatting>
  <conditionalFormatting sqref="T31:AC35">
    <cfRule type="containsText" dxfId="22" priority="25" operator="containsText" text="要修正">
      <formula>NOT(ISERROR(SEARCH("要修正",T31)))</formula>
    </cfRule>
  </conditionalFormatting>
  <conditionalFormatting sqref="T30:AC30">
    <cfRule type="containsText" dxfId="21" priority="24" operator="containsText" text="要修正">
      <formula>NOT(ISERROR(SEARCH("要修正",T30)))</formula>
    </cfRule>
  </conditionalFormatting>
  <conditionalFormatting sqref="Z45">
    <cfRule type="containsText" dxfId="20" priority="23" operator="containsText" text="【要修正】">
      <formula>NOT(ISERROR(SEARCH("【要修正】",Z45)))</formula>
    </cfRule>
  </conditionalFormatting>
  <conditionalFormatting sqref="Z46:Z49">
    <cfRule type="containsText" dxfId="19" priority="22" operator="containsText" text="【要修正】">
      <formula>NOT(ISERROR(SEARCH("【要修正】",Z46)))</formula>
    </cfRule>
  </conditionalFormatting>
  <conditionalFormatting sqref="U15:AD16">
    <cfRule type="containsText" dxfId="18" priority="21" operator="containsText" text="要修正">
      <formula>NOT(ISERROR(SEARCH("要修正",U15)))</formula>
    </cfRule>
  </conditionalFormatting>
  <conditionalFormatting sqref="U14:AD14">
    <cfRule type="containsText" dxfId="17" priority="20" operator="containsText" text="要修正">
      <formula>NOT(ISERROR(SEARCH("要修正",U14)))</formula>
    </cfRule>
  </conditionalFormatting>
  <conditionalFormatting sqref="C5">
    <cfRule type="expression" dxfId="16" priority="18">
      <formula>SUM(COUNTIF($AZ$6:$AZ$41,"○"))&gt;=1</formula>
    </cfRule>
  </conditionalFormatting>
  <conditionalFormatting sqref="C6">
    <cfRule type="expression" dxfId="15" priority="17">
      <formula>SUM(COUNTIF($AZ$5,"○"),COUNTIF($AZ$7:$AZ$41,"○"))&gt;=1</formula>
    </cfRule>
  </conditionalFormatting>
  <conditionalFormatting sqref="C7">
    <cfRule type="expression" dxfId="14" priority="16">
      <formula>SUM(COUNTIF($AZ$5:$AZ$6,"○"),COUNTIF($AZ$8:$AZ$41,"○"))&gt;=1</formula>
    </cfRule>
  </conditionalFormatting>
  <conditionalFormatting sqref="C8">
    <cfRule type="expression" dxfId="13" priority="14">
      <formula>SUM(COUNTIF($AZ$5:$AZ$7,"○"),COUNTIF($AZ$22:$AZ$41,"○"))&gt;=1</formula>
    </cfRule>
  </conditionalFormatting>
  <conditionalFormatting sqref="C22">
    <cfRule type="expression" dxfId="12" priority="13">
      <formula>SUM(COUNTIF($AZ$5:$AZ$8,"○"),COUNTIF($AZ$27:$AZ$41,"○"))&gt;=1</formula>
    </cfRule>
  </conditionalFormatting>
  <conditionalFormatting sqref="C27">
    <cfRule type="expression" dxfId="11" priority="12">
      <formula>SUM(COUNTIF($AZ$5:$AZ$22,"○"),COUNTIF($AZ$41,"○"))&gt;=1</formula>
    </cfRule>
  </conditionalFormatting>
  <conditionalFormatting sqref="C41">
    <cfRule type="expression" dxfId="10" priority="11">
      <formula>SUM(COUNTIF($AZ$5:$AZ$27,"○"))&gt;=1</formula>
    </cfRule>
  </conditionalFormatting>
  <conditionalFormatting sqref="K15:O16 K18:P18">
    <cfRule type="expression" dxfId="9" priority="10">
      <formula>COUNTIF($AZ$5:$AZ$8,"○")&gt;=1</formula>
    </cfRule>
  </conditionalFormatting>
  <conditionalFormatting sqref="Y5:AC5">
    <cfRule type="expression" dxfId="8" priority="9">
      <formula>SUM(COUNTIF($AZ$6:$AZ$41,"○"))&gt;=1</formula>
    </cfRule>
  </conditionalFormatting>
  <conditionalFormatting sqref="AA7:AC7">
    <cfRule type="expression" dxfId="7" priority="8">
      <formula>SUM(COUNTIF($AZ$5:$AZ$6,"○"),COUNTIF($AZ$8:$AZ$41,"○"))&gt;=1</formula>
    </cfRule>
  </conditionalFormatting>
  <conditionalFormatting sqref="K31:M34">
    <cfRule type="expression" dxfId="6" priority="7">
      <formula>SUM(COUNTIF($AZ$5:$AZ$22,"○"),COUNTIF($AZ$41,"○"))&gt;=1</formula>
    </cfRule>
  </conditionalFormatting>
  <conditionalFormatting sqref="K46:S49">
    <cfRule type="expression" dxfId="5" priority="6">
      <formula>COUNTIF($AZ$5:$AZ$27,"○")&gt;=1</formula>
    </cfRule>
  </conditionalFormatting>
  <conditionalFormatting sqref="AX13">
    <cfRule type="containsText" dxfId="4" priority="5" operator="containsText" text="要修正">
      <formula>NOT(ISERROR(SEARCH("要修正",AX13)))</formula>
    </cfRule>
  </conditionalFormatting>
  <conditionalFormatting sqref="AV16:AW16">
    <cfRule type="cellIs" dxfId="3" priority="4" operator="equal">
      <formula>"×"</formula>
    </cfRule>
  </conditionalFormatting>
  <conditionalFormatting sqref="AW13">
    <cfRule type="containsText" dxfId="2" priority="3" operator="containsText" text="要修正">
      <formula>NOT(ISERROR(SEARCH("要修正",AW13)))</formula>
    </cfRule>
  </conditionalFormatting>
  <conditionalFormatting sqref="AV18">
    <cfRule type="containsText" dxfId="1" priority="2" operator="containsText" text="×">
      <formula>NOT(ISERROR(SEARCH("×",AV18)))</formula>
    </cfRule>
  </conditionalFormatting>
  <conditionalFormatting sqref="AX18">
    <cfRule type="containsText" dxfId="0" priority="1" operator="containsText" text="【要修正】">
      <formula>NOT(ISERROR(SEARCH("【要修正】",AX18)))</formula>
    </cfRule>
  </conditionalFormatting>
  <dataValidations xWindow="204" yWindow="597" count="2">
    <dataValidation type="list" allowBlank="1" showInputMessage="1" showErrorMessage="1" sqref="C41 C27 C22 C9" xr:uid="{00000000-0002-0000-0200-000000000000}">
      <formula1>$AG$5</formula1>
    </dataValidation>
    <dataValidation type="list" allowBlank="1" showInputMessage="1" showErrorMessage="1" promptTitle="返還額がない場合" prompt="いずれか１つの該当する欄で「○」を選択してください。_x000a_※選択すると他の欄はグレー表示されます。（入力しないでください。）" sqref="C5:C8" xr:uid="{A6C69692-F722-4B5D-926C-C694D4CE5D26}">
      <formula1>$AG$5</formula1>
    </dataValidation>
  </dataValidations>
  <pageMargins left="0.69" right="0.13" top="0.35" bottom="0.16" header="0.31496062992125984" footer="0.2"/>
  <pageSetup paperSize="9" scale="63" orientation="portrait" r:id="rId1"/>
  <colBreaks count="1" manualBreakCount="1">
    <brk id="3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AD39"/>
  <sheetViews>
    <sheetView showGridLines="0" tabSelected="1" view="pageBreakPreview" topLeftCell="A4" zoomScale="85" zoomScaleNormal="100" zoomScaleSheetLayoutView="85" workbookViewId="0">
      <selection activeCell="A18" sqref="A18:I21"/>
    </sheetView>
  </sheetViews>
  <sheetFormatPr defaultRowHeight="20" x14ac:dyDescent="0.55000000000000004"/>
  <cols>
    <col min="1" max="4" width="8" style="78" customWidth="1"/>
    <col min="5" max="5" width="12.75" style="78" customWidth="1"/>
    <col min="6" max="9" width="8.83203125" style="78"/>
    <col min="10" max="15" width="8.6640625" style="71"/>
    <col min="16" max="17" width="8.1640625" style="71" customWidth="1"/>
    <col min="18" max="30" width="12.4140625" style="71" customWidth="1"/>
    <col min="31" max="16384" width="8.6640625" style="71"/>
  </cols>
  <sheetData>
    <row r="1" spans="1:30" ht="18" x14ac:dyDescent="0.55000000000000004">
      <c r="A1" s="70" t="s">
        <v>141</v>
      </c>
      <c r="B1" s="70"/>
      <c r="C1" s="70"/>
      <c r="D1" s="70"/>
      <c r="E1" s="70"/>
      <c r="F1" s="70"/>
      <c r="G1" s="70"/>
      <c r="H1" s="252" t="str">
        <f>IF(基本情報!R19="○","検査第"&amp;基本情報!O20&amp;"号","")</f>
        <v/>
      </c>
      <c r="I1" s="252"/>
      <c r="P1" s="72"/>
      <c r="Q1" s="72"/>
      <c r="R1" s="72"/>
      <c r="S1" s="72"/>
      <c r="T1" s="72"/>
      <c r="U1" s="72"/>
      <c r="V1" s="72"/>
      <c r="W1" s="72"/>
      <c r="X1" s="72"/>
      <c r="Y1" s="72"/>
      <c r="Z1" s="72"/>
      <c r="AA1" s="72"/>
      <c r="AB1" s="72"/>
      <c r="AC1" s="72"/>
      <c r="AD1" s="72"/>
    </row>
    <row r="2" spans="1:30" ht="18" x14ac:dyDescent="0.55000000000000004">
      <c r="A2" s="70"/>
      <c r="B2" s="70"/>
      <c r="C2" s="70"/>
      <c r="D2" s="70"/>
      <c r="E2" s="70"/>
      <c r="F2" s="70"/>
      <c r="G2" s="70"/>
      <c r="H2" s="254"/>
      <c r="I2" s="254"/>
      <c r="P2" s="247"/>
      <c r="Q2" s="247"/>
      <c r="R2" s="73"/>
      <c r="S2" s="73"/>
      <c r="T2" s="73"/>
      <c r="U2" s="73"/>
      <c r="V2" s="73"/>
      <c r="W2" s="73"/>
      <c r="X2" s="73"/>
      <c r="Y2" s="73"/>
      <c r="Z2" s="73"/>
      <c r="AA2" s="74"/>
      <c r="AB2" s="74"/>
      <c r="AC2" s="74"/>
      <c r="AD2" s="74"/>
    </row>
    <row r="3" spans="1:30" ht="18" x14ac:dyDescent="0.55000000000000004">
      <c r="A3" s="75"/>
      <c r="B3" s="75"/>
      <c r="C3" s="75"/>
      <c r="D3" s="75"/>
      <c r="E3" s="75"/>
      <c r="F3" s="71"/>
      <c r="G3" s="251" t="str">
        <f>IF(基本情報!R5="○","令和 "&amp;基本情報!I5&amp;" 年 "&amp;基本情報!L5&amp;" 月 "&amp;基本情報!O5&amp;" 日 ","令和　　年　　月　　日")</f>
        <v>令和　　年　　月　　日</v>
      </c>
      <c r="H3" s="251"/>
      <c r="I3" s="251"/>
      <c r="P3" s="76"/>
      <c r="Q3" s="76"/>
      <c r="R3" s="76"/>
      <c r="S3" s="77"/>
      <c r="T3" s="77"/>
      <c r="U3" s="77"/>
      <c r="V3" s="76"/>
      <c r="W3" s="76"/>
      <c r="X3" s="77"/>
      <c r="Y3" s="77"/>
      <c r="Z3" s="77"/>
      <c r="AA3" s="76"/>
      <c r="AB3" s="76"/>
      <c r="AC3" s="76"/>
      <c r="AD3" s="76"/>
    </row>
    <row r="4" spans="1:30" ht="18" x14ac:dyDescent="0.55000000000000004">
      <c r="A4" s="75"/>
      <c r="B4" s="75"/>
      <c r="C4" s="75"/>
      <c r="D4" s="75"/>
      <c r="E4" s="75"/>
      <c r="F4" s="75"/>
      <c r="G4" s="75"/>
      <c r="H4" s="75"/>
      <c r="I4" s="75"/>
    </row>
    <row r="5" spans="1:30" ht="18" x14ac:dyDescent="0.55000000000000004">
      <c r="A5" s="75" t="s">
        <v>46</v>
      </c>
      <c r="B5" s="75"/>
      <c r="C5" s="75"/>
      <c r="D5" s="75"/>
      <c r="E5" s="75"/>
      <c r="F5" s="75"/>
      <c r="G5" s="75"/>
      <c r="H5" s="75"/>
      <c r="I5" s="75"/>
    </row>
    <row r="6" spans="1:30" ht="18" x14ac:dyDescent="0.55000000000000004">
      <c r="A6" s="75"/>
      <c r="B6" s="75"/>
      <c r="C6" s="75"/>
      <c r="D6" s="75"/>
      <c r="E6" s="75"/>
      <c r="F6" s="75"/>
      <c r="G6" s="75"/>
      <c r="H6" s="75"/>
      <c r="I6" s="75"/>
    </row>
    <row r="7" spans="1:30" ht="18" x14ac:dyDescent="0.55000000000000004">
      <c r="A7" s="75"/>
      <c r="B7" s="75"/>
      <c r="C7" s="75"/>
      <c r="D7" s="75"/>
      <c r="E7" s="75"/>
      <c r="F7" s="75"/>
      <c r="G7" s="75"/>
      <c r="H7" s="75"/>
      <c r="I7" s="75"/>
    </row>
    <row r="8" spans="1:30" x14ac:dyDescent="0.55000000000000004">
      <c r="A8" s="75"/>
      <c r="B8" s="75"/>
      <c r="C8" s="75"/>
      <c r="E8" s="79" t="s">
        <v>47</v>
      </c>
      <c r="F8" s="248" t="str">
        <f>IF(基本情報!G10="","（入力用シートから自動転記されます）",基本情報!G10)</f>
        <v>（入力用シートから自動転記されます）</v>
      </c>
      <c r="G8" s="248"/>
      <c r="H8" s="248"/>
      <c r="I8" s="248"/>
    </row>
    <row r="9" spans="1:30" x14ac:dyDescent="0.55000000000000004">
      <c r="A9" s="75"/>
      <c r="B9" s="75"/>
      <c r="C9" s="75"/>
      <c r="E9" s="75"/>
      <c r="F9" s="248" t="str">
        <f>IF(基本情報!G12="","（入力用シートから自動転記されます）",IF(基本情報!G10=基本情報!G12,"","（"&amp;基本情報!G12&amp;"）"))</f>
        <v>（入力用シートから自動転記されます）</v>
      </c>
      <c r="G9" s="248"/>
      <c r="H9" s="248"/>
      <c r="I9" s="248"/>
    </row>
    <row r="10" spans="1:30" x14ac:dyDescent="0.55000000000000004">
      <c r="A10" s="75"/>
      <c r="B10" s="75"/>
      <c r="C10" s="75"/>
      <c r="E10" s="79" t="s">
        <v>75</v>
      </c>
      <c r="F10" s="248" t="str">
        <f>IF(基本情報!G9="","（入力用シートから自動転記されます）",基本情報!G9)</f>
        <v>（入力用シートから自動転記されます）</v>
      </c>
      <c r="G10" s="248"/>
      <c r="H10" s="248"/>
      <c r="I10" s="248"/>
    </row>
    <row r="11" spans="1:30" x14ac:dyDescent="0.55000000000000004">
      <c r="A11" s="75"/>
      <c r="B11" s="75"/>
      <c r="C11" s="75"/>
      <c r="E11" s="75"/>
      <c r="F11" s="248" t="str">
        <f>IF(基本情報!G11="","（入力用シートから自動転記されます）",IF(基本情報!G9=基本情報!G11,"","（"&amp;基本情報!G11&amp;"）"))</f>
        <v>（入力用シートから自動転記されます）</v>
      </c>
      <c r="G11" s="248"/>
      <c r="H11" s="248"/>
      <c r="I11" s="248"/>
    </row>
    <row r="12" spans="1:30" x14ac:dyDescent="0.55000000000000004">
      <c r="A12" s="75"/>
      <c r="B12" s="75"/>
      <c r="C12" s="75"/>
      <c r="E12" s="79" t="s">
        <v>76</v>
      </c>
      <c r="F12" s="248" t="str">
        <f>IF(基本情報!G13="","（入力用シートから自動転記されます）",基本情報!G13&amp;"　"&amp;基本情報!G14)</f>
        <v>（入力用シートから自動転記されます）</v>
      </c>
      <c r="G12" s="248"/>
      <c r="H12" s="248"/>
      <c r="I12" s="248"/>
    </row>
    <row r="13" spans="1:30" ht="18" x14ac:dyDescent="0.55000000000000004">
      <c r="A13" s="75"/>
      <c r="B13" s="75"/>
      <c r="C13" s="75"/>
      <c r="D13" s="75"/>
      <c r="E13" s="75"/>
      <c r="F13" s="75"/>
      <c r="G13" s="75"/>
      <c r="H13" s="75"/>
      <c r="I13" s="75"/>
    </row>
    <row r="14" spans="1:30" ht="18" x14ac:dyDescent="0.55000000000000004">
      <c r="A14" s="75"/>
      <c r="B14" s="75"/>
      <c r="C14" s="75"/>
      <c r="D14" s="75"/>
      <c r="E14" s="75"/>
      <c r="F14" s="75"/>
      <c r="G14" s="75"/>
      <c r="H14" s="75"/>
      <c r="I14" s="75"/>
    </row>
    <row r="15" spans="1:30" ht="18" x14ac:dyDescent="0.55000000000000004">
      <c r="A15" s="80" t="s">
        <v>197</v>
      </c>
      <c r="B15" s="80"/>
      <c r="C15" s="80"/>
      <c r="D15" s="80"/>
      <c r="E15" s="80"/>
      <c r="F15" s="80"/>
      <c r="G15" s="80"/>
      <c r="H15" s="80"/>
      <c r="I15" s="80"/>
    </row>
    <row r="16" spans="1:30" ht="18" x14ac:dyDescent="0.55000000000000004">
      <c r="A16" s="75"/>
      <c r="B16" s="75"/>
      <c r="C16" s="75"/>
      <c r="D16" s="75"/>
      <c r="E16" s="75"/>
      <c r="F16" s="75"/>
      <c r="G16" s="75"/>
      <c r="H16" s="75"/>
      <c r="I16" s="75"/>
    </row>
    <row r="17" spans="1:9" ht="18" x14ac:dyDescent="0.55000000000000004">
      <c r="A17" s="75"/>
      <c r="B17" s="75"/>
      <c r="C17" s="75"/>
      <c r="D17" s="75"/>
      <c r="E17" s="75"/>
      <c r="F17" s="75"/>
      <c r="G17" s="75"/>
      <c r="H17" s="75"/>
      <c r="I17" s="75"/>
    </row>
    <row r="18" spans="1:9" ht="13.5" customHeight="1" x14ac:dyDescent="0.55000000000000004">
      <c r="A18" s="255" t="str">
        <f>IF(基本情報!O20="","　令和　　年　　月　　日","　"&amp;TEXT(基本情報!G21,"ggge年mm月dd日"))&amp;"付けで交付決定を受けた令和４年度愛知県新型コロナウイルス感染症検査機関等設備整備事業補助金について、当該交付要綱第１１の規定により下記のとおり報告します。"</f>
        <v>　令和　　年　　月　　日付けで交付決定を受けた令和４年度愛知県新型コロナウイルス感染症検査機関等設備整備事業補助金について、当該交付要綱第１１の規定により下記のとおり報告します。</v>
      </c>
      <c r="B18" s="255"/>
      <c r="C18" s="255"/>
      <c r="D18" s="255"/>
      <c r="E18" s="255"/>
      <c r="F18" s="255"/>
      <c r="G18" s="255"/>
      <c r="H18" s="255"/>
      <c r="I18" s="255"/>
    </row>
    <row r="19" spans="1:9" ht="13.5" customHeight="1" x14ac:dyDescent="0.55000000000000004">
      <c r="A19" s="255"/>
      <c r="B19" s="255"/>
      <c r="C19" s="255"/>
      <c r="D19" s="255"/>
      <c r="E19" s="255"/>
      <c r="F19" s="255"/>
      <c r="G19" s="255"/>
      <c r="H19" s="255"/>
      <c r="I19" s="255"/>
    </row>
    <row r="20" spans="1:9" ht="13.5" customHeight="1" x14ac:dyDescent="0.55000000000000004">
      <c r="A20" s="255"/>
      <c r="B20" s="255"/>
      <c r="C20" s="255"/>
      <c r="D20" s="255"/>
      <c r="E20" s="255"/>
      <c r="F20" s="255"/>
      <c r="G20" s="255"/>
      <c r="H20" s="255"/>
      <c r="I20" s="255"/>
    </row>
    <row r="21" spans="1:9" ht="13.5" customHeight="1" x14ac:dyDescent="0.55000000000000004">
      <c r="A21" s="255"/>
      <c r="B21" s="255"/>
      <c r="C21" s="255"/>
      <c r="D21" s="255"/>
      <c r="E21" s="255"/>
      <c r="F21" s="255"/>
      <c r="G21" s="255"/>
      <c r="H21" s="255"/>
      <c r="I21" s="255"/>
    </row>
    <row r="22" spans="1:9" ht="18" x14ac:dyDescent="0.55000000000000004">
      <c r="A22" s="250" t="s">
        <v>81</v>
      </c>
      <c r="B22" s="250"/>
      <c r="C22" s="250"/>
      <c r="D22" s="250"/>
      <c r="E22" s="250"/>
      <c r="F22" s="250"/>
      <c r="G22" s="250"/>
      <c r="H22" s="250"/>
      <c r="I22" s="250"/>
    </row>
    <row r="23" spans="1:9" ht="18" x14ac:dyDescent="0.55000000000000004">
      <c r="A23" s="75"/>
      <c r="B23" s="75"/>
      <c r="C23" s="75"/>
      <c r="D23" s="75"/>
      <c r="E23" s="75"/>
      <c r="F23" s="75"/>
      <c r="G23" s="75"/>
      <c r="H23" s="75"/>
      <c r="I23" s="75"/>
    </row>
    <row r="24" spans="1:9" ht="18" x14ac:dyDescent="0.55000000000000004">
      <c r="A24" s="75" t="s">
        <v>77</v>
      </c>
      <c r="B24" s="75"/>
      <c r="C24" s="75"/>
      <c r="D24" s="75"/>
      <c r="E24" s="75"/>
      <c r="F24" s="75"/>
      <c r="G24" s="75"/>
      <c r="H24" s="75"/>
      <c r="I24" s="75"/>
    </row>
    <row r="25" spans="1:9" ht="18" x14ac:dyDescent="0.55000000000000004">
      <c r="A25" s="75"/>
      <c r="B25" s="75"/>
      <c r="C25" s="75"/>
      <c r="D25" s="75"/>
      <c r="E25" s="81" t="s">
        <v>0</v>
      </c>
      <c r="F25" s="253" t="str">
        <f>IF(基本情報!G22="","（入力用シートから自動転記されます）",基本情報!G22)</f>
        <v>（入力用シートから自動転記されます）</v>
      </c>
      <c r="G25" s="253"/>
      <c r="H25" s="253"/>
      <c r="I25" s="75" t="s">
        <v>1</v>
      </c>
    </row>
    <row r="26" spans="1:9" ht="18" x14ac:dyDescent="0.55000000000000004">
      <c r="A26" s="75"/>
      <c r="B26" s="75"/>
      <c r="C26" s="75"/>
      <c r="D26" s="75"/>
      <c r="E26" s="75"/>
      <c r="F26" s="75"/>
      <c r="G26" s="75"/>
      <c r="H26" s="75"/>
      <c r="I26" s="75"/>
    </row>
    <row r="27" spans="1:9" ht="18" x14ac:dyDescent="0.55000000000000004">
      <c r="A27" s="75" t="s">
        <v>78</v>
      </c>
      <c r="B27" s="75"/>
      <c r="C27" s="75"/>
      <c r="D27" s="75"/>
      <c r="E27" s="75"/>
      <c r="F27" s="75"/>
      <c r="G27" s="75"/>
      <c r="H27" s="75"/>
      <c r="I27" s="75"/>
    </row>
    <row r="28" spans="1:9" ht="18" x14ac:dyDescent="0.55000000000000004">
      <c r="A28" s="75" t="s">
        <v>48</v>
      </c>
      <c r="B28" s="75"/>
      <c r="C28" s="75"/>
      <c r="D28" s="75"/>
      <c r="E28" s="75"/>
      <c r="F28" s="75"/>
      <c r="G28" s="75"/>
      <c r="H28" s="75"/>
      <c r="I28" s="75"/>
    </row>
    <row r="29" spans="1:9" ht="18" x14ac:dyDescent="0.55000000000000004">
      <c r="A29" s="75"/>
      <c r="B29" s="75"/>
      <c r="C29" s="75"/>
      <c r="D29" s="75"/>
      <c r="E29" s="81" t="s">
        <v>0</v>
      </c>
      <c r="F29" s="253" t="str">
        <f>IF(OR(別紙概要!C5="○",別紙概要!C6="○",別紙概要!C7="○",別紙概要!C8="○",別紙概要!C9="○"),0,IF(別紙概要!C22="○",別紙概要!Y24,IF(別紙概要!C27="○",別紙概要!Y38,IF(別紙概要!C41="○",別紙概要!Y54,"（入力用シートから自動転記されます）"))))</f>
        <v>（入力用シートから自動転記されます）</v>
      </c>
      <c r="G29" s="253"/>
      <c r="H29" s="253"/>
      <c r="I29" s="75" t="s">
        <v>1</v>
      </c>
    </row>
    <row r="30" spans="1:9" ht="18" x14ac:dyDescent="0.55000000000000004">
      <c r="A30" s="75"/>
      <c r="B30" s="75"/>
      <c r="C30" s="75"/>
      <c r="D30" s="75"/>
      <c r="E30" s="75"/>
      <c r="F30" s="75"/>
      <c r="G30" s="75"/>
      <c r="H30" s="75"/>
      <c r="I30" s="75"/>
    </row>
    <row r="31" spans="1:9" ht="18" x14ac:dyDescent="0.55000000000000004">
      <c r="A31" s="75" t="s">
        <v>49</v>
      </c>
      <c r="B31" s="82"/>
      <c r="C31" s="82"/>
      <c r="D31" s="82"/>
      <c r="E31" s="82"/>
      <c r="F31" s="82"/>
      <c r="G31" s="82"/>
      <c r="H31" s="82"/>
      <c r="I31" s="82"/>
    </row>
    <row r="32" spans="1:9" ht="18" customHeight="1" x14ac:dyDescent="0.55000000000000004">
      <c r="A32" s="249" t="s">
        <v>50</v>
      </c>
      <c r="B32" s="249"/>
      <c r="C32" s="249"/>
      <c r="D32" s="249"/>
      <c r="E32" s="249"/>
      <c r="F32" s="249"/>
      <c r="G32" s="249"/>
      <c r="H32" s="249"/>
      <c r="I32" s="249"/>
    </row>
    <row r="33" spans="1:9" ht="18" x14ac:dyDescent="0.55000000000000004">
      <c r="A33" s="83"/>
      <c r="B33" s="83"/>
      <c r="C33" s="83"/>
      <c r="D33" s="83"/>
      <c r="E33" s="83"/>
      <c r="F33" s="83"/>
      <c r="G33" s="83"/>
      <c r="H33" s="83"/>
      <c r="I33" s="83"/>
    </row>
    <row r="34" spans="1:9" ht="18" x14ac:dyDescent="0.55000000000000004">
      <c r="A34" s="83"/>
      <c r="B34" s="83"/>
      <c r="C34" s="83"/>
      <c r="D34" s="83"/>
      <c r="E34" s="83"/>
      <c r="F34" s="84"/>
      <c r="G34" s="84"/>
      <c r="H34" s="84"/>
      <c r="I34" s="84"/>
    </row>
    <row r="35" spans="1:9" x14ac:dyDescent="0.55000000000000004">
      <c r="E35" s="75" t="s">
        <v>82</v>
      </c>
      <c r="F35" s="248" t="str">
        <f>IF(基本情報!G15="","（入力用シートから自動転記されます）",基本情報!G15)</f>
        <v>（入力用シートから自動転記されます）</v>
      </c>
      <c r="G35" s="248"/>
      <c r="H35" s="248"/>
      <c r="I35" s="248"/>
    </row>
    <row r="36" spans="1:9" x14ac:dyDescent="0.55000000000000004">
      <c r="E36" s="75" t="s">
        <v>83</v>
      </c>
      <c r="F36" s="248" t="str">
        <f>IF(基本情報!G16="","（入力用シートから自動転記されます）",基本情報!G16)</f>
        <v>（入力用シートから自動転記されます）</v>
      </c>
      <c r="G36" s="248"/>
      <c r="H36" s="248"/>
      <c r="I36" s="248"/>
    </row>
    <row r="37" spans="1:9" ht="18" customHeight="1" x14ac:dyDescent="0.55000000000000004">
      <c r="E37" s="75" t="s">
        <v>84</v>
      </c>
      <c r="F37" s="248" t="str">
        <f>IF(基本情報!G17="","（入力用シートから自動転記されます）",ASC(基本情報!G17&amp;"-"&amp;基本情報!K17&amp;"-"&amp;基本情報!O17))</f>
        <v>（入力用シートから自動転記されます）</v>
      </c>
      <c r="G37" s="248"/>
      <c r="H37" s="248"/>
      <c r="I37" s="248"/>
    </row>
    <row r="38" spans="1:9" ht="18" customHeight="1" x14ac:dyDescent="0.55000000000000004">
      <c r="E38" s="70" t="s">
        <v>85</v>
      </c>
      <c r="F38" s="248" t="str">
        <f>IF(基本情報!G18="","（入力用シートから自動転記されます）",ASC(基本情報!G18&amp;"-"&amp;基本情報!K18&amp;"-"&amp;基本情報!O18))</f>
        <v>（入力用シートから自動転記されます）</v>
      </c>
      <c r="G38" s="248"/>
      <c r="H38" s="248"/>
      <c r="I38" s="248"/>
    </row>
    <row r="39" spans="1:9" ht="18" customHeight="1" x14ac:dyDescent="0.55000000000000004">
      <c r="E39" s="70" t="s">
        <v>86</v>
      </c>
      <c r="F39" s="248" t="str">
        <f>IF(基本情報!G19="","（入力用シートから自動転記されます）",基本情報!G19)</f>
        <v>（入力用シートから自動転記されます）</v>
      </c>
      <c r="G39" s="248"/>
      <c r="H39" s="248"/>
      <c r="I39" s="248"/>
    </row>
  </sheetData>
  <sheetProtection algorithmName="SHA-512" hashValue="gXufkKAJjS7UG8R5yiEFD5DFBCkdfv1rmnncF0fatoCmdLreR6+Env4bQaj03sN0d5NI38RsrB7wyfMDi80jYw==" saltValue="4SQtzpGU+MpyFJ0pxOgC4A==" spinCount="100000" sheet="1" objects="1" scenarios="1"/>
  <mergeCells count="19">
    <mergeCell ref="H1:I1"/>
    <mergeCell ref="F29:H29"/>
    <mergeCell ref="H2:I2"/>
    <mergeCell ref="F10:I10"/>
    <mergeCell ref="F12:I12"/>
    <mergeCell ref="A18:I21"/>
    <mergeCell ref="F25:H25"/>
    <mergeCell ref="F8:I8"/>
    <mergeCell ref="F9:I9"/>
    <mergeCell ref="P2:Q2"/>
    <mergeCell ref="F35:I35"/>
    <mergeCell ref="F36:I36"/>
    <mergeCell ref="F37:I37"/>
    <mergeCell ref="F39:I39"/>
    <mergeCell ref="A32:I32"/>
    <mergeCell ref="F38:I38"/>
    <mergeCell ref="A22:I22"/>
    <mergeCell ref="F11:I11"/>
    <mergeCell ref="G3:I3"/>
  </mergeCells>
  <phoneticPr fontId="3"/>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B05AA-3601-47DE-BF9B-6C7E012E2D05}">
  <sheetPr codeName="Sheet8"/>
  <dimension ref="A1:C32"/>
  <sheetViews>
    <sheetView workbookViewId="0">
      <selection activeCell="B6" sqref="B6"/>
    </sheetView>
  </sheetViews>
  <sheetFormatPr defaultRowHeight="18" x14ac:dyDescent="0.55000000000000004"/>
  <sheetData>
    <row r="1" spans="1:3" x14ac:dyDescent="0.55000000000000004">
      <c r="A1" t="s">
        <v>185</v>
      </c>
      <c r="B1" t="s">
        <v>105</v>
      </c>
      <c r="C1" t="s">
        <v>106</v>
      </c>
    </row>
    <row r="2" spans="1:3" x14ac:dyDescent="0.55000000000000004">
      <c r="B2">
        <v>7</v>
      </c>
      <c r="C2">
        <v>1</v>
      </c>
    </row>
    <row r="3" spans="1:3" x14ac:dyDescent="0.55000000000000004">
      <c r="B3">
        <v>8</v>
      </c>
      <c r="C3">
        <v>2</v>
      </c>
    </row>
    <row r="4" spans="1:3" x14ac:dyDescent="0.55000000000000004">
      <c r="B4">
        <v>9</v>
      </c>
      <c r="C4">
        <v>3</v>
      </c>
    </row>
    <row r="5" spans="1:3" x14ac:dyDescent="0.55000000000000004">
      <c r="B5">
        <v>10</v>
      </c>
      <c r="C5">
        <v>4</v>
      </c>
    </row>
    <row r="6" spans="1:3" x14ac:dyDescent="0.55000000000000004">
      <c r="C6">
        <v>5</v>
      </c>
    </row>
    <row r="7" spans="1:3" x14ac:dyDescent="0.55000000000000004">
      <c r="C7">
        <v>6</v>
      </c>
    </row>
    <row r="8" spans="1:3" x14ac:dyDescent="0.55000000000000004">
      <c r="C8">
        <v>7</v>
      </c>
    </row>
    <row r="9" spans="1:3" x14ac:dyDescent="0.55000000000000004">
      <c r="C9">
        <v>8</v>
      </c>
    </row>
    <row r="10" spans="1:3" x14ac:dyDescent="0.55000000000000004">
      <c r="C10">
        <v>9</v>
      </c>
    </row>
    <row r="11" spans="1:3" x14ac:dyDescent="0.55000000000000004">
      <c r="C11">
        <v>10</v>
      </c>
    </row>
    <row r="12" spans="1:3" x14ac:dyDescent="0.55000000000000004">
      <c r="C12">
        <v>11</v>
      </c>
    </row>
    <row r="13" spans="1:3" x14ac:dyDescent="0.55000000000000004">
      <c r="C13">
        <v>12</v>
      </c>
    </row>
    <row r="14" spans="1:3" x14ac:dyDescent="0.55000000000000004">
      <c r="C14">
        <v>13</v>
      </c>
    </row>
    <row r="15" spans="1:3" x14ac:dyDescent="0.55000000000000004">
      <c r="C15">
        <v>14</v>
      </c>
    </row>
    <row r="16" spans="1:3" x14ac:dyDescent="0.55000000000000004">
      <c r="C16">
        <v>15</v>
      </c>
    </row>
    <row r="17" spans="3:3" x14ac:dyDescent="0.55000000000000004">
      <c r="C17">
        <v>16</v>
      </c>
    </row>
    <row r="18" spans="3:3" x14ac:dyDescent="0.55000000000000004">
      <c r="C18">
        <v>17</v>
      </c>
    </row>
    <row r="19" spans="3:3" x14ac:dyDescent="0.55000000000000004">
      <c r="C19">
        <v>18</v>
      </c>
    </row>
    <row r="20" spans="3:3" x14ac:dyDescent="0.55000000000000004">
      <c r="C20">
        <v>19</v>
      </c>
    </row>
    <row r="21" spans="3:3" x14ac:dyDescent="0.55000000000000004">
      <c r="C21">
        <v>20</v>
      </c>
    </row>
    <row r="22" spans="3:3" x14ac:dyDescent="0.55000000000000004">
      <c r="C22">
        <v>21</v>
      </c>
    </row>
    <row r="23" spans="3:3" x14ac:dyDescent="0.55000000000000004">
      <c r="C23">
        <v>22</v>
      </c>
    </row>
    <row r="24" spans="3:3" x14ac:dyDescent="0.55000000000000004">
      <c r="C24">
        <v>23</v>
      </c>
    </row>
    <row r="25" spans="3:3" x14ac:dyDescent="0.55000000000000004">
      <c r="C25">
        <v>24</v>
      </c>
    </row>
    <row r="26" spans="3:3" x14ac:dyDescent="0.55000000000000004">
      <c r="C26">
        <v>25</v>
      </c>
    </row>
    <row r="27" spans="3:3" x14ac:dyDescent="0.55000000000000004">
      <c r="C27">
        <v>26</v>
      </c>
    </row>
    <row r="28" spans="3:3" x14ac:dyDescent="0.55000000000000004">
      <c r="C28">
        <v>27</v>
      </c>
    </row>
    <row r="29" spans="3:3" x14ac:dyDescent="0.55000000000000004">
      <c r="C29">
        <v>28</v>
      </c>
    </row>
    <row r="30" spans="3:3" x14ac:dyDescent="0.55000000000000004">
      <c r="C30">
        <v>29</v>
      </c>
    </row>
    <row r="31" spans="3:3" x14ac:dyDescent="0.55000000000000004">
      <c r="C31">
        <v>30</v>
      </c>
    </row>
    <row r="32" spans="3:3" x14ac:dyDescent="0.55000000000000004">
      <c r="C32">
        <v>31</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81"/>
  <sheetViews>
    <sheetView topLeftCell="A4" zoomScale="85" zoomScaleNormal="85" workbookViewId="0">
      <selection activeCell="E53" sqref="E53"/>
    </sheetView>
  </sheetViews>
  <sheetFormatPr defaultRowHeight="18" x14ac:dyDescent="0.55000000000000004"/>
  <cols>
    <col min="3" max="3" width="13.5" style="21" customWidth="1"/>
    <col min="4" max="4" width="15.83203125" style="106" bestFit="1" customWidth="1"/>
    <col min="5" max="5" width="35" customWidth="1"/>
    <col min="6" max="6" width="44.9140625" customWidth="1"/>
    <col min="7" max="7" width="27.33203125" customWidth="1"/>
    <col min="8" max="8" width="27.08203125" customWidth="1"/>
    <col min="9" max="9" width="41.83203125" customWidth="1"/>
  </cols>
  <sheetData>
    <row r="1" spans="1:9" s="95" customFormat="1" x14ac:dyDescent="0.55000000000000004">
      <c r="A1" s="96" t="s">
        <v>196</v>
      </c>
      <c r="B1" s="22" t="s">
        <v>88</v>
      </c>
      <c r="C1" s="97" t="s">
        <v>87</v>
      </c>
      <c r="D1" s="102" t="s">
        <v>162</v>
      </c>
      <c r="E1" s="96" t="s">
        <v>191</v>
      </c>
      <c r="F1" s="96" t="s">
        <v>192</v>
      </c>
      <c r="G1" s="96" t="s">
        <v>193</v>
      </c>
      <c r="H1" s="96" t="s">
        <v>195</v>
      </c>
      <c r="I1" s="96" t="s">
        <v>194</v>
      </c>
    </row>
    <row r="2" spans="1:9" x14ac:dyDescent="0.55000000000000004">
      <c r="A2" s="93"/>
      <c r="B2" s="48">
        <v>1</v>
      </c>
      <c r="C2" s="98">
        <v>1603000</v>
      </c>
      <c r="D2" s="103">
        <v>44771</v>
      </c>
      <c r="E2" s="93"/>
      <c r="F2" s="93"/>
      <c r="G2" s="93"/>
      <c r="H2" s="93"/>
      <c r="I2" s="93"/>
    </row>
    <row r="3" spans="1:9" x14ac:dyDescent="0.55000000000000004">
      <c r="A3" s="93"/>
      <c r="B3" s="48">
        <v>2</v>
      </c>
      <c r="C3" s="98">
        <v>1430000</v>
      </c>
      <c r="D3" s="103">
        <v>44771</v>
      </c>
      <c r="E3" s="93"/>
      <c r="F3" s="93"/>
      <c r="G3" s="93"/>
      <c r="H3" s="93"/>
      <c r="I3" s="93"/>
    </row>
    <row r="4" spans="1:9" x14ac:dyDescent="0.55000000000000004">
      <c r="A4" s="93"/>
      <c r="B4" s="48">
        <v>3</v>
      </c>
      <c r="C4" s="98">
        <v>1457000</v>
      </c>
      <c r="D4" s="103">
        <v>44771</v>
      </c>
      <c r="E4" s="93"/>
      <c r="F4" s="93"/>
      <c r="G4" s="93"/>
      <c r="H4" s="93"/>
      <c r="I4" s="93"/>
    </row>
    <row r="5" spans="1:9" x14ac:dyDescent="0.55000000000000004">
      <c r="A5" s="93"/>
      <c r="B5" s="48">
        <v>4</v>
      </c>
      <c r="C5" s="98">
        <v>1463000</v>
      </c>
      <c r="D5" s="103">
        <v>44771</v>
      </c>
      <c r="E5" s="93"/>
      <c r="F5" s="93"/>
      <c r="G5" s="93"/>
      <c r="H5" s="93"/>
      <c r="I5" s="93"/>
    </row>
    <row r="6" spans="1:9" x14ac:dyDescent="0.55000000000000004">
      <c r="A6" s="93"/>
      <c r="B6" s="48">
        <v>5</v>
      </c>
      <c r="C6" s="98">
        <v>1375000</v>
      </c>
      <c r="D6" s="103">
        <v>44771</v>
      </c>
      <c r="E6" s="93"/>
      <c r="F6" s="93"/>
      <c r="G6" s="93"/>
      <c r="H6" s="93"/>
      <c r="I6" s="93"/>
    </row>
    <row r="7" spans="1:9" x14ac:dyDescent="0.55000000000000004">
      <c r="A7" s="93"/>
      <c r="B7" s="48">
        <v>6</v>
      </c>
      <c r="C7" s="108">
        <v>3143000</v>
      </c>
      <c r="D7" s="103">
        <v>44771</v>
      </c>
      <c r="E7" s="93"/>
      <c r="F7" s="93"/>
      <c r="G7" s="93"/>
      <c r="H7" s="93"/>
      <c r="I7" s="93"/>
    </row>
    <row r="8" spans="1:9" x14ac:dyDescent="0.55000000000000004">
      <c r="A8" s="93"/>
      <c r="B8" s="48">
        <v>7</v>
      </c>
      <c r="C8" s="98">
        <v>1116000</v>
      </c>
      <c r="D8" s="103">
        <v>44771</v>
      </c>
      <c r="E8" s="93"/>
      <c r="F8" s="93"/>
      <c r="G8" s="93"/>
      <c r="H8" s="93"/>
      <c r="I8" s="93"/>
    </row>
    <row r="9" spans="1:9" x14ac:dyDescent="0.55000000000000004">
      <c r="A9" s="93"/>
      <c r="B9" s="48">
        <v>8</v>
      </c>
      <c r="C9" s="98">
        <v>1463000</v>
      </c>
      <c r="D9" s="103">
        <v>44771</v>
      </c>
      <c r="E9" s="93"/>
      <c r="F9" s="93"/>
      <c r="G9" s="93"/>
      <c r="H9" s="93"/>
      <c r="I9" s="93"/>
    </row>
    <row r="10" spans="1:9" x14ac:dyDescent="0.55000000000000004">
      <c r="A10" s="93"/>
      <c r="B10" s="48">
        <v>9</v>
      </c>
      <c r="C10" s="98">
        <v>1553000</v>
      </c>
      <c r="D10" s="103">
        <v>44771</v>
      </c>
      <c r="E10" s="93"/>
      <c r="F10" s="93"/>
      <c r="G10" s="93"/>
      <c r="H10" s="93"/>
      <c r="I10" s="93"/>
    </row>
    <row r="11" spans="1:9" x14ac:dyDescent="0.55000000000000004">
      <c r="A11" s="93"/>
      <c r="B11" s="48">
        <v>10</v>
      </c>
      <c r="C11" s="98">
        <v>1243000</v>
      </c>
      <c r="D11" s="103">
        <v>44771</v>
      </c>
      <c r="E11" s="93"/>
      <c r="F11" s="93"/>
      <c r="G11" s="93"/>
      <c r="H11" s="93"/>
      <c r="I11" s="93"/>
    </row>
    <row r="12" spans="1:9" x14ac:dyDescent="0.55000000000000004">
      <c r="A12" s="93"/>
      <c r="B12" s="48">
        <v>11</v>
      </c>
      <c r="C12" s="98">
        <v>1463000</v>
      </c>
      <c r="D12" s="103">
        <v>44771</v>
      </c>
      <c r="E12" s="93"/>
      <c r="F12" s="93"/>
      <c r="G12" s="93"/>
      <c r="H12" s="93"/>
      <c r="I12" s="93"/>
    </row>
    <row r="13" spans="1:9" x14ac:dyDescent="0.55000000000000004">
      <c r="A13" s="93"/>
      <c r="B13" s="48">
        <v>12</v>
      </c>
      <c r="C13" s="98">
        <v>1496000</v>
      </c>
      <c r="D13" s="103">
        <v>44771</v>
      </c>
      <c r="E13" s="93"/>
      <c r="F13" s="93"/>
      <c r="G13" s="93"/>
      <c r="H13" s="93"/>
      <c r="I13" s="93"/>
    </row>
    <row r="14" spans="1:9" x14ac:dyDescent="0.55000000000000004">
      <c r="A14" s="93"/>
      <c r="B14" s="48">
        <v>13</v>
      </c>
      <c r="C14" s="98">
        <v>1390000</v>
      </c>
      <c r="D14" s="103">
        <v>44771</v>
      </c>
      <c r="E14" s="93"/>
      <c r="F14" s="93"/>
      <c r="G14" s="93"/>
      <c r="H14" s="93"/>
      <c r="I14" s="93"/>
    </row>
    <row r="15" spans="1:9" x14ac:dyDescent="0.55000000000000004">
      <c r="A15" s="93"/>
      <c r="B15" s="48">
        <v>15</v>
      </c>
      <c r="C15" s="98">
        <v>1602000</v>
      </c>
      <c r="D15" s="103">
        <v>44771</v>
      </c>
      <c r="E15" s="93"/>
      <c r="F15" s="93"/>
      <c r="G15" s="93"/>
      <c r="H15" s="93"/>
      <c r="I15" s="93"/>
    </row>
    <row r="16" spans="1:9" x14ac:dyDescent="0.55000000000000004">
      <c r="A16" s="93"/>
      <c r="B16" s="48">
        <v>16</v>
      </c>
      <c r="C16" s="98">
        <v>3355000</v>
      </c>
      <c r="D16" s="103">
        <v>44771</v>
      </c>
      <c r="E16" s="93"/>
      <c r="F16" s="93"/>
      <c r="G16" s="93"/>
      <c r="H16" s="93"/>
      <c r="I16" s="93"/>
    </row>
    <row r="17" spans="1:9" x14ac:dyDescent="0.55000000000000004">
      <c r="A17" s="93"/>
      <c r="B17" s="48">
        <v>17</v>
      </c>
      <c r="C17" s="98">
        <v>1045000</v>
      </c>
      <c r="D17" s="103">
        <v>44771</v>
      </c>
      <c r="E17" s="93"/>
      <c r="F17" s="93"/>
      <c r="G17" s="93"/>
      <c r="H17" s="93"/>
      <c r="I17" s="93"/>
    </row>
    <row r="18" spans="1:9" x14ac:dyDescent="0.55000000000000004">
      <c r="A18" s="93"/>
      <c r="B18" s="48">
        <v>18</v>
      </c>
      <c r="C18" s="98">
        <v>1375000</v>
      </c>
      <c r="D18" s="103">
        <v>44771</v>
      </c>
      <c r="E18" s="93"/>
      <c r="F18" s="93"/>
      <c r="G18" s="93"/>
      <c r="H18" s="93"/>
      <c r="I18" s="93"/>
    </row>
    <row r="19" spans="1:9" x14ac:dyDescent="0.55000000000000004">
      <c r="A19" s="93" t="s">
        <v>200</v>
      </c>
      <c r="B19" s="48">
        <v>19</v>
      </c>
      <c r="C19" s="97">
        <v>0</v>
      </c>
      <c r="D19" s="103">
        <v>44771</v>
      </c>
      <c r="E19" s="93"/>
      <c r="F19" s="93"/>
      <c r="G19" s="93"/>
      <c r="H19" s="93"/>
      <c r="I19" s="93"/>
    </row>
    <row r="20" spans="1:9" x14ac:dyDescent="0.55000000000000004">
      <c r="A20" s="93"/>
      <c r="B20" s="48">
        <v>20</v>
      </c>
      <c r="C20" s="98">
        <v>1518000</v>
      </c>
      <c r="D20" s="103">
        <v>44771</v>
      </c>
      <c r="E20" s="93"/>
      <c r="F20" s="93"/>
      <c r="G20" s="93"/>
      <c r="H20" s="93"/>
      <c r="I20" s="93"/>
    </row>
    <row r="21" spans="1:9" x14ac:dyDescent="0.55000000000000004">
      <c r="A21" s="93"/>
      <c r="B21" s="48">
        <v>21</v>
      </c>
      <c r="C21" s="98">
        <v>1515000</v>
      </c>
      <c r="D21" s="103">
        <v>44771</v>
      </c>
      <c r="E21" s="93"/>
      <c r="F21" s="93"/>
      <c r="G21" s="93"/>
      <c r="H21" s="93"/>
      <c r="I21" s="93"/>
    </row>
    <row r="22" spans="1:9" x14ac:dyDescent="0.55000000000000004">
      <c r="A22" s="93"/>
      <c r="B22" s="48">
        <v>22</v>
      </c>
      <c r="C22" s="98">
        <v>1463000</v>
      </c>
      <c r="D22" s="103">
        <v>44771</v>
      </c>
      <c r="E22" s="93"/>
      <c r="F22" s="93"/>
      <c r="G22" s="93"/>
      <c r="H22" s="93"/>
      <c r="I22" s="93"/>
    </row>
    <row r="23" spans="1:9" x14ac:dyDescent="0.55000000000000004">
      <c r="A23" s="93"/>
      <c r="B23" s="48">
        <v>23</v>
      </c>
      <c r="C23" s="98">
        <v>2927000</v>
      </c>
      <c r="D23" s="103">
        <v>44771</v>
      </c>
      <c r="E23" s="93"/>
      <c r="F23" s="93"/>
      <c r="G23" s="93"/>
      <c r="H23" s="93"/>
      <c r="I23" s="93"/>
    </row>
    <row r="24" spans="1:9" x14ac:dyDescent="0.55000000000000004">
      <c r="A24" s="93"/>
      <c r="B24" s="48">
        <v>24</v>
      </c>
      <c r="C24" s="98">
        <v>1430000</v>
      </c>
      <c r="D24" s="103">
        <v>44771</v>
      </c>
      <c r="E24" s="93"/>
      <c r="F24" s="93"/>
      <c r="G24" s="93"/>
      <c r="H24" s="93"/>
      <c r="I24" s="93"/>
    </row>
    <row r="25" spans="1:9" x14ac:dyDescent="0.55000000000000004">
      <c r="A25" s="93"/>
      <c r="B25" s="48">
        <v>25</v>
      </c>
      <c r="C25" s="108">
        <v>1571000</v>
      </c>
      <c r="D25" s="103">
        <v>44771</v>
      </c>
      <c r="E25" s="93"/>
      <c r="F25" s="93"/>
      <c r="G25" s="93"/>
      <c r="H25" s="93"/>
      <c r="I25" s="93"/>
    </row>
    <row r="26" spans="1:9" x14ac:dyDescent="0.55000000000000004">
      <c r="A26" s="93"/>
      <c r="B26" s="48">
        <v>26</v>
      </c>
      <c r="C26" s="98">
        <v>1430000</v>
      </c>
      <c r="D26" s="103">
        <v>44771</v>
      </c>
      <c r="E26" s="93"/>
      <c r="F26" s="93"/>
      <c r="G26" s="93"/>
      <c r="H26" s="93"/>
      <c r="I26" s="93"/>
    </row>
    <row r="27" spans="1:9" x14ac:dyDescent="0.55000000000000004">
      <c r="A27" s="93"/>
      <c r="B27" s="48">
        <v>27</v>
      </c>
      <c r="C27" s="108">
        <v>1463000</v>
      </c>
      <c r="D27" s="103">
        <v>44771</v>
      </c>
      <c r="E27" s="93"/>
      <c r="F27" s="93"/>
      <c r="G27" s="93"/>
      <c r="H27" s="93"/>
      <c r="I27" s="93"/>
    </row>
    <row r="28" spans="1:9" x14ac:dyDescent="0.55000000000000004">
      <c r="A28" s="93"/>
      <c r="B28" s="48">
        <v>28</v>
      </c>
      <c r="C28" s="98">
        <v>1243000</v>
      </c>
      <c r="D28" s="103">
        <v>44771</v>
      </c>
      <c r="E28" s="93"/>
      <c r="F28" s="93"/>
      <c r="G28" s="93"/>
      <c r="H28" s="93"/>
      <c r="I28" s="93"/>
    </row>
    <row r="29" spans="1:9" x14ac:dyDescent="0.55000000000000004">
      <c r="A29" s="93"/>
      <c r="B29" s="48">
        <v>29</v>
      </c>
      <c r="C29" s="98">
        <v>1540000</v>
      </c>
      <c r="D29" s="103">
        <v>44771</v>
      </c>
      <c r="E29" s="93"/>
      <c r="F29" s="93"/>
      <c r="G29" s="93"/>
      <c r="H29" s="93"/>
      <c r="I29" s="93"/>
    </row>
    <row r="30" spans="1:9" x14ac:dyDescent="0.55000000000000004">
      <c r="A30" s="93"/>
      <c r="B30" s="48">
        <v>30</v>
      </c>
      <c r="C30" s="98">
        <v>1342000</v>
      </c>
      <c r="D30" s="103">
        <v>44771</v>
      </c>
      <c r="E30" s="93"/>
      <c r="F30" s="93"/>
      <c r="G30" s="93"/>
      <c r="H30" s="93"/>
      <c r="I30" s="93"/>
    </row>
    <row r="31" spans="1:9" x14ac:dyDescent="0.55000000000000004">
      <c r="A31" s="93"/>
      <c r="B31" s="48">
        <v>31</v>
      </c>
      <c r="C31" s="98">
        <v>1515000</v>
      </c>
      <c r="D31" s="103">
        <v>44771</v>
      </c>
      <c r="E31" s="93"/>
      <c r="F31" s="93"/>
      <c r="G31" s="93"/>
      <c r="H31" s="93"/>
      <c r="I31" s="93"/>
    </row>
    <row r="32" spans="1:9" x14ac:dyDescent="0.55000000000000004">
      <c r="A32" s="93"/>
      <c r="B32" s="48">
        <v>32</v>
      </c>
      <c r="C32" s="98">
        <v>1493000</v>
      </c>
      <c r="D32" s="103">
        <v>44771</v>
      </c>
      <c r="E32" s="93"/>
      <c r="F32" s="93"/>
      <c r="G32" s="93"/>
      <c r="H32" s="93"/>
      <c r="I32" s="93"/>
    </row>
    <row r="33" spans="1:9" x14ac:dyDescent="0.55000000000000004">
      <c r="A33" s="93"/>
      <c r="B33" s="48">
        <v>33</v>
      </c>
      <c r="C33" s="98">
        <v>1100000</v>
      </c>
      <c r="D33" s="103">
        <v>44771</v>
      </c>
      <c r="E33" s="93"/>
      <c r="F33" s="93"/>
      <c r="G33" s="93"/>
      <c r="H33" s="93"/>
      <c r="I33" s="93"/>
    </row>
    <row r="34" spans="1:9" x14ac:dyDescent="0.55000000000000004">
      <c r="A34" s="93"/>
      <c r="B34" s="48">
        <v>34</v>
      </c>
      <c r="C34" s="98">
        <v>1463000</v>
      </c>
      <c r="D34" s="103">
        <v>44771</v>
      </c>
      <c r="E34" s="93"/>
      <c r="F34" s="93"/>
      <c r="G34" s="93"/>
      <c r="H34" s="93"/>
      <c r="I34" s="93"/>
    </row>
    <row r="35" spans="1:9" x14ac:dyDescent="0.55000000000000004">
      <c r="A35" s="93"/>
      <c r="B35" s="48">
        <v>35</v>
      </c>
      <c r="C35" s="98">
        <v>990000</v>
      </c>
      <c r="D35" s="103">
        <v>44771</v>
      </c>
      <c r="E35" s="93"/>
      <c r="F35" s="93"/>
      <c r="G35" s="93"/>
      <c r="H35" s="93"/>
      <c r="I35" s="93"/>
    </row>
    <row r="36" spans="1:9" x14ac:dyDescent="0.55000000000000004">
      <c r="A36" s="93"/>
      <c r="B36" s="48">
        <v>36</v>
      </c>
      <c r="C36" s="98">
        <v>1408000</v>
      </c>
      <c r="D36" s="103">
        <v>44771</v>
      </c>
      <c r="E36" s="93"/>
      <c r="F36" s="93"/>
      <c r="G36" s="93"/>
      <c r="H36" s="93"/>
      <c r="I36" s="93"/>
    </row>
    <row r="37" spans="1:9" x14ac:dyDescent="0.55000000000000004">
      <c r="A37" s="93"/>
      <c r="B37" s="48">
        <v>39</v>
      </c>
      <c r="C37" s="98">
        <v>1265000</v>
      </c>
      <c r="D37" s="103">
        <v>44771</v>
      </c>
      <c r="E37" s="93"/>
      <c r="F37" s="93"/>
      <c r="G37" s="93"/>
      <c r="H37" s="93"/>
      <c r="I37" s="93"/>
    </row>
    <row r="38" spans="1:9" x14ac:dyDescent="0.55000000000000004">
      <c r="A38" s="93"/>
      <c r="B38" s="48">
        <v>40</v>
      </c>
      <c r="C38" s="98">
        <v>1492000</v>
      </c>
      <c r="D38" s="103">
        <v>44771</v>
      </c>
      <c r="E38" s="93"/>
      <c r="F38" s="93"/>
      <c r="G38" s="93"/>
      <c r="H38" s="93"/>
      <c r="I38" s="93"/>
    </row>
    <row r="39" spans="1:9" x14ac:dyDescent="0.55000000000000004">
      <c r="A39" s="93"/>
      <c r="B39" s="48">
        <v>41</v>
      </c>
      <c r="C39" s="98">
        <v>1497000</v>
      </c>
      <c r="D39" s="103">
        <v>44771</v>
      </c>
      <c r="E39" s="93"/>
      <c r="F39" s="93"/>
      <c r="G39" s="93"/>
      <c r="H39" s="93"/>
      <c r="I39" s="93"/>
    </row>
    <row r="40" spans="1:9" x14ac:dyDescent="0.55000000000000004">
      <c r="A40" s="93"/>
      <c r="B40" s="48">
        <v>42</v>
      </c>
      <c r="C40" s="98">
        <v>1353000</v>
      </c>
      <c r="D40" s="103">
        <v>44771</v>
      </c>
      <c r="E40" s="93"/>
      <c r="F40" s="93"/>
      <c r="G40" s="93"/>
      <c r="H40" s="93"/>
      <c r="I40" s="93"/>
    </row>
    <row r="41" spans="1:9" x14ac:dyDescent="0.55000000000000004">
      <c r="A41" s="93"/>
      <c r="B41" s="48">
        <v>43</v>
      </c>
      <c r="C41" s="98">
        <v>1463000</v>
      </c>
      <c r="D41" s="103">
        <v>44771</v>
      </c>
      <c r="E41" s="93"/>
      <c r="F41" s="93"/>
      <c r="G41" s="93"/>
      <c r="H41" s="93"/>
      <c r="I41" s="93"/>
    </row>
    <row r="42" spans="1:9" x14ac:dyDescent="0.55000000000000004">
      <c r="A42" s="93"/>
      <c r="B42" s="48">
        <v>44</v>
      </c>
      <c r="C42" s="108">
        <v>1463000</v>
      </c>
      <c r="D42" s="103">
        <v>44771</v>
      </c>
      <c r="E42" s="93"/>
      <c r="F42" s="93"/>
      <c r="G42" s="93"/>
      <c r="H42" s="93"/>
      <c r="I42" s="93"/>
    </row>
    <row r="43" spans="1:9" x14ac:dyDescent="0.55000000000000004">
      <c r="A43" s="93"/>
      <c r="B43" s="48">
        <v>45</v>
      </c>
      <c r="C43" s="98">
        <v>1468000</v>
      </c>
      <c r="D43" s="103">
        <v>44771</v>
      </c>
      <c r="E43" s="93"/>
      <c r="F43" s="93"/>
      <c r="G43" s="93"/>
      <c r="H43" s="93"/>
      <c r="I43" s="93"/>
    </row>
    <row r="44" spans="1:9" x14ac:dyDescent="0.55000000000000004">
      <c r="A44" s="93"/>
      <c r="B44" s="48">
        <v>46</v>
      </c>
      <c r="C44" s="98">
        <v>2927000</v>
      </c>
      <c r="D44" s="103">
        <v>44771</v>
      </c>
      <c r="E44" s="93"/>
      <c r="F44" s="93"/>
      <c r="G44" s="93"/>
      <c r="H44" s="93"/>
      <c r="I44" s="93"/>
    </row>
    <row r="45" spans="1:9" x14ac:dyDescent="0.55000000000000004">
      <c r="A45" s="93"/>
      <c r="B45" s="48">
        <v>47</v>
      </c>
      <c r="C45" s="98">
        <v>1430000</v>
      </c>
      <c r="D45" s="103">
        <v>44771</v>
      </c>
      <c r="E45" s="93"/>
      <c r="F45" s="93"/>
      <c r="G45" s="93"/>
      <c r="H45" s="93"/>
      <c r="I45" s="93"/>
    </row>
    <row r="46" spans="1:9" x14ac:dyDescent="0.55000000000000004">
      <c r="A46" s="93"/>
      <c r="B46" s="48">
        <v>48</v>
      </c>
      <c r="C46" s="98">
        <v>176000</v>
      </c>
      <c r="D46" s="103">
        <v>44771</v>
      </c>
      <c r="E46" s="93"/>
      <c r="F46" s="93"/>
      <c r="G46" s="93"/>
      <c r="H46" s="93"/>
      <c r="I46" s="93"/>
    </row>
    <row r="47" spans="1:9" x14ac:dyDescent="0.55000000000000004">
      <c r="A47" s="93"/>
      <c r="B47" s="48">
        <v>50</v>
      </c>
      <c r="C47" s="97">
        <v>1430000</v>
      </c>
      <c r="D47" s="103">
        <v>44771</v>
      </c>
      <c r="E47" s="93"/>
      <c r="F47" s="93"/>
      <c r="G47" s="93"/>
      <c r="H47" s="93"/>
      <c r="I47" s="93"/>
    </row>
    <row r="48" spans="1:9" x14ac:dyDescent="0.55000000000000004">
      <c r="A48" s="93"/>
      <c r="B48" s="48">
        <v>51</v>
      </c>
      <c r="C48" s="98">
        <v>1463000</v>
      </c>
      <c r="D48" s="103">
        <v>44771</v>
      </c>
      <c r="E48" s="93"/>
      <c r="F48" s="93"/>
      <c r="G48" s="93"/>
      <c r="H48" s="93"/>
      <c r="I48" s="93"/>
    </row>
    <row r="49" spans="1:9" x14ac:dyDescent="0.55000000000000004">
      <c r="A49" s="93"/>
      <c r="B49" s="48">
        <v>52</v>
      </c>
      <c r="C49" s="98">
        <v>1540000</v>
      </c>
      <c r="D49" s="103">
        <v>44771</v>
      </c>
      <c r="E49" s="93"/>
      <c r="F49" s="93"/>
      <c r="G49" s="93"/>
      <c r="H49" s="93"/>
      <c r="I49" s="93"/>
    </row>
    <row r="50" spans="1:9" x14ac:dyDescent="0.55000000000000004">
      <c r="A50" s="93"/>
      <c r="B50" s="48">
        <v>53</v>
      </c>
      <c r="C50" s="98">
        <v>2921000</v>
      </c>
      <c r="D50" s="103">
        <v>44771</v>
      </c>
      <c r="E50" s="93"/>
      <c r="F50" s="93"/>
      <c r="G50" s="93"/>
      <c r="H50" s="93"/>
      <c r="I50" s="93"/>
    </row>
    <row r="51" spans="1:9" x14ac:dyDescent="0.55000000000000004">
      <c r="A51" s="93"/>
      <c r="B51" s="48">
        <v>55</v>
      </c>
      <c r="C51" s="98">
        <v>1078000</v>
      </c>
      <c r="D51" s="103">
        <v>44771</v>
      </c>
      <c r="E51" s="93"/>
      <c r="F51" s="93"/>
      <c r="G51" s="93"/>
      <c r="H51" s="93"/>
      <c r="I51" s="93"/>
    </row>
    <row r="52" spans="1:9" x14ac:dyDescent="0.55000000000000004">
      <c r="A52" s="93"/>
      <c r="B52" s="48">
        <v>57</v>
      </c>
      <c r="C52" s="98">
        <v>1540000</v>
      </c>
      <c r="D52" s="103">
        <v>44771</v>
      </c>
      <c r="E52" s="93"/>
      <c r="F52" s="93"/>
      <c r="G52" s="93"/>
      <c r="H52" s="93"/>
      <c r="I52" s="93"/>
    </row>
    <row r="53" spans="1:9" x14ac:dyDescent="0.55000000000000004">
      <c r="A53" s="93"/>
      <c r="B53" s="48">
        <v>58</v>
      </c>
      <c r="C53" s="98">
        <v>1166000</v>
      </c>
      <c r="D53" s="103">
        <v>44771</v>
      </c>
      <c r="E53" s="93"/>
      <c r="F53" s="93"/>
      <c r="G53" s="93"/>
      <c r="H53" s="93"/>
      <c r="I53" s="93"/>
    </row>
    <row r="54" spans="1:9" x14ac:dyDescent="0.55000000000000004">
      <c r="A54" s="93"/>
      <c r="B54" s="48">
        <v>59</v>
      </c>
      <c r="C54" s="98">
        <v>1347000</v>
      </c>
      <c r="D54" s="103">
        <v>44771</v>
      </c>
      <c r="E54" s="93"/>
      <c r="F54" s="93"/>
      <c r="G54" s="93"/>
      <c r="H54" s="93"/>
      <c r="I54" s="93"/>
    </row>
    <row r="55" spans="1:9" x14ac:dyDescent="0.55000000000000004">
      <c r="A55" s="93"/>
      <c r="B55" s="48">
        <v>60</v>
      </c>
      <c r="C55" s="98">
        <v>1523000</v>
      </c>
      <c r="D55" s="103">
        <v>44771</v>
      </c>
      <c r="E55" s="93"/>
      <c r="F55" s="93"/>
      <c r="G55" s="93"/>
      <c r="H55" s="93"/>
      <c r="I55" s="93"/>
    </row>
    <row r="56" spans="1:9" x14ac:dyDescent="0.55000000000000004">
      <c r="A56" s="93"/>
      <c r="B56" s="48">
        <v>61</v>
      </c>
      <c r="C56" s="98">
        <v>1478000</v>
      </c>
      <c r="D56" s="103">
        <v>44771</v>
      </c>
      <c r="E56" s="93"/>
      <c r="F56" s="93"/>
      <c r="G56" s="93"/>
      <c r="H56" s="93"/>
      <c r="I56" s="93"/>
    </row>
    <row r="57" spans="1:9" x14ac:dyDescent="0.55000000000000004">
      <c r="A57" s="93"/>
      <c r="B57" s="48">
        <v>62</v>
      </c>
      <c r="C57" s="98">
        <v>1463000</v>
      </c>
      <c r="D57" s="103">
        <v>44771</v>
      </c>
      <c r="E57" s="93"/>
      <c r="F57" s="93"/>
      <c r="G57" s="93"/>
      <c r="H57" s="93"/>
      <c r="I57" s="93"/>
    </row>
    <row r="58" spans="1:9" x14ac:dyDescent="0.55000000000000004">
      <c r="A58" s="93"/>
      <c r="B58" s="48">
        <v>63</v>
      </c>
      <c r="C58" s="98">
        <v>1485000</v>
      </c>
      <c r="D58" s="103">
        <v>44771</v>
      </c>
      <c r="E58" s="93"/>
      <c r="F58" s="93"/>
      <c r="G58" s="93"/>
      <c r="H58" s="93"/>
      <c r="I58" s="93"/>
    </row>
    <row r="59" spans="1:9" x14ac:dyDescent="0.55000000000000004">
      <c r="B59" s="23">
        <v>64</v>
      </c>
      <c r="C59" s="109">
        <v>0</v>
      </c>
      <c r="D59" s="104">
        <v>44771</v>
      </c>
    </row>
    <row r="60" spans="1:9" x14ac:dyDescent="0.55000000000000004">
      <c r="A60" s="93"/>
      <c r="B60" s="48">
        <v>65</v>
      </c>
      <c r="C60" s="98">
        <v>1570000</v>
      </c>
      <c r="D60" s="103">
        <v>44771</v>
      </c>
      <c r="E60" s="93"/>
      <c r="F60" s="93"/>
      <c r="G60" s="93"/>
      <c r="H60" s="93"/>
      <c r="I60" s="93"/>
    </row>
    <row r="61" spans="1:9" x14ac:dyDescent="0.55000000000000004">
      <c r="A61" s="93"/>
      <c r="B61" s="48">
        <v>66</v>
      </c>
      <c r="C61" s="97">
        <v>0</v>
      </c>
      <c r="D61" s="103">
        <v>44771</v>
      </c>
      <c r="E61" s="93"/>
      <c r="F61" s="93"/>
      <c r="G61" s="93"/>
      <c r="H61" s="93"/>
      <c r="I61" s="93"/>
    </row>
    <row r="62" spans="1:9" x14ac:dyDescent="0.55000000000000004">
      <c r="A62" s="93"/>
      <c r="B62" s="48">
        <v>67</v>
      </c>
      <c r="C62" s="98">
        <v>1463000</v>
      </c>
      <c r="D62" s="103">
        <v>44771</v>
      </c>
      <c r="E62" s="93"/>
      <c r="F62" s="93"/>
      <c r="G62" s="93"/>
      <c r="H62" s="93"/>
      <c r="I62" s="93"/>
    </row>
    <row r="63" spans="1:9" x14ac:dyDescent="0.55000000000000004">
      <c r="A63" s="93"/>
      <c r="B63" s="48">
        <v>68</v>
      </c>
      <c r="C63" s="98">
        <v>1500000</v>
      </c>
      <c r="D63" s="103">
        <v>44771</v>
      </c>
      <c r="E63" s="93"/>
      <c r="F63" s="93"/>
      <c r="G63" s="93"/>
      <c r="H63" s="93"/>
      <c r="I63" s="93"/>
    </row>
    <row r="64" spans="1:9" x14ac:dyDescent="0.55000000000000004">
      <c r="A64" s="93"/>
      <c r="B64" s="48">
        <v>69</v>
      </c>
      <c r="C64" s="98">
        <v>1430000</v>
      </c>
      <c r="D64" s="103">
        <v>44771</v>
      </c>
      <c r="E64" s="93"/>
      <c r="F64" s="93"/>
      <c r="G64" s="93"/>
      <c r="H64" s="93"/>
      <c r="I64" s="93"/>
    </row>
    <row r="65" spans="1:9" x14ac:dyDescent="0.55000000000000004">
      <c r="A65" s="93"/>
      <c r="B65" s="48">
        <v>70</v>
      </c>
      <c r="C65" s="98">
        <v>1353000</v>
      </c>
      <c r="D65" s="103">
        <v>44771</v>
      </c>
      <c r="E65" s="93"/>
      <c r="F65" s="93"/>
      <c r="G65" s="93"/>
      <c r="H65" s="93"/>
      <c r="I65" s="93"/>
    </row>
    <row r="66" spans="1:9" x14ac:dyDescent="0.55000000000000004">
      <c r="A66" s="93"/>
      <c r="B66" s="48">
        <v>71</v>
      </c>
      <c r="C66" s="98">
        <v>1089000</v>
      </c>
      <c r="D66" s="103">
        <v>44771</v>
      </c>
      <c r="E66" s="93"/>
      <c r="F66" s="93"/>
      <c r="G66" s="93"/>
      <c r="H66" s="93"/>
      <c r="I66" s="93"/>
    </row>
    <row r="67" spans="1:9" x14ac:dyDescent="0.55000000000000004">
      <c r="A67" s="93"/>
      <c r="B67" s="48">
        <v>72</v>
      </c>
      <c r="C67" s="98">
        <v>979000</v>
      </c>
      <c r="D67" s="103">
        <v>44771</v>
      </c>
      <c r="E67" s="93"/>
      <c r="F67" s="93"/>
      <c r="G67" s="93"/>
      <c r="H67" s="93"/>
      <c r="I67" s="93"/>
    </row>
    <row r="68" spans="1:9" x14ac:dyDescent="0.55000000000000004">
      <c r="A68" s="93"/>
      <c r="B68" s="48">
        <v>73</v>
      </c>
      <c r="C68" s="98">
        <v>1463000</v>
      </c>
      <c r="D68" s="103">
        <v>44771</v>
      </c>
      <c r="E68" s="93"/>
      <c r="F68" s="93"/>
      <c r="G68" s="93"/>
      <c r="H68" s="93"/>
      <c r="I68" s="93"/>
    </row>
    <row r="69" spans="1:9" x14ac:dyDescent="0.55000000000000004">
      <c r="A69" s="93"/>
      <c r="B69" s="48">
        <v>74</v>
      </c>
      <c r="C69" s="98">
        <v>1408000</v>
      </c>
      <c r="D69" s="103">
        <v>44771</v>
      </c>
      <c r="E69" s="93"/>
      <c r="F69" s="93"/>
      <c r="G69" s="93"/>
      <c r="H69" s="93"/>
      <c r="I69" s="93"/>
    </row>
    <row r="70" spans="1:9" x14ac:dyDescent="0.55000000000000004">
      <c r="A70" s="93"/>
      <c r="B70" s="48">
        <v>77</v>
      </c>
      <c r="C70" s="98">
        <v>1463000</v>
      </c>
      <c r="D70" s="103">
        <v>44771</v>
      </c>
      <c r="E70" s="93"/>
      <c r="F70" s="93"/>
      <c r="G70" s="93"/>
      <c r="H70" s="93"/>
      <c r="I70" s="93"/>
    </row>
    <row r="71" spans="1:9" x14ac:dyDescent="0.55000000000000004">
      <c r="A71" s="93"/>
      <c r="B71" s="48">
        <v>78</v>
      </c>
      <c r="C71" s="98">
        <v>1485000</v>
      </c>
      <c r="D71" s="103">
        <v>44771</v>
      </c>
      <c r="E71" s="93"/>
      <c r="F71" s="93"/>
      <c r="G71" s="93"/>
      <c r="H71" s="93"/>
      <c r="I71" s="93"/>
    </row>
    <row r="72" spans="1:9" x14ac:dyDescent="0.55000000000000004">
      <c r="A72" s="93"/>
      <c r="B72" s="48">
        <v>79</v>
      </c>
      <c r="C72" s="98">
        <v>1557000</v>
      </c>
      <c r="D72" s="103">
        <v>44771</v>
      </c>
      <c r="E72" s="93"/>
      <c r="F72" s="93"/>
      <c r="G72" s="93"/>
      <c r="H72" s="93"/>
      <c r="I72" s="93"/>
    </row>
    <row r="73" spans="1:9" x14ac:dyDescent="0.55000000000000004">
      <c r="A73" s="93"/>
      <c r="B73" s="48">
        <v>80</v>
      </c>
      <c r="C73" s="98">
        <v>1573000</v>
      </c>
      <c r="D73" s="103">
        <v>44771</v>
      </c>
      <c r="E73" s="93"/>
      <c r="F73" s="93"/>
      <c r="G73" s="93"/>
      <c r="H73" s="93"/>
      <c r="I73" s="93"/>
    </row>
    <row r="74" spans="1:9" x14ac:dyDescent="0.55000000000000004">
      <c r="A74" s="93"/>
      <c r="B74" s="48">
        <v>81</v>
      </c>
      <c r="C74" s="98">
        <v>1463000</v>
      </c>
      <c r="D74" s="103">
        <v>44771</v>
      </c>
      <c r="E74" s="93"/>
      <c r="F74" s="93"/>
      <c r="G74" s="93"/>
      <c r="H74" s="93"/>
      <c r="I74" s="93"/>
    </row>
    <row r="75" spans="1:9" x14ac:dyDescent="0.55000000000000004">
      <c r="A75" s="93"/>
      <c r="B75" s="48">
        <v>82</v>
      </c>
      <c r="C75" s="98">
        <v>1210000</v>
      </c>
      <c r="D75" s="103">
        <v>44771</v>
      </c>
      <c r="E75" s="93"/>
      <c r="F75" s="93"/>
      <c r="G75" s="93"/>
      <c r="H75" s="93"/>
      <c r="I75" s="93"/>
    </row>
    <row r="76" spans="1:9" x14ac:dyDescent="0.55000000000000004">
      <c r="A76" s="93"/>
      <c r="B76" s="48">
        <v>83</v>
      </c>
      <c r="C76" s="98">
        <v>2860000</v>
      </c>
      <c r="D76" s="103">
        <v>44771</v>
      </c>
      <c r="E76" s="93"/>
      <c r="F76" s="93"/>
      <c r="G76" s="93"/>
      <c r="H76" s="93"/>
      <c r="I76" s="93"/>
    </row>
    <row r="77" spans="1:9" x14ac:dyDescent="0.55000000000000004">
      <c r="A77" s="93"/>
      <c r="B77" s="48">
        <v>84</v>
      </c>
      <c r="C77" s="98">
        <v>440000</v>
      </c>
      <c r="D77" s="103">
        <v>44771</v>
      </c>
      <c r="E77" s="93"/>
      <c r="F77" s="93"/>
      <c r="G77" s="93"/>
      <c r="H77" s="93"/>
      <c r="I77" s="93"/>
    </row>
    <row r="78" spans="1:9" x14ac:dyDescent="0.55000000000000004">
      <c r="A78" s="93"/>
      <c r="B78" s="48">
        <v>85</v>
      </c>
      <c r="C78" s="98">
        <v>1540000</v>
      </c>
      <c r="D78" s="103">
        <v>44771</v>
      </c>
      <c r="E78" s="93"/>
      <c r="F78" s="93"/>
      <c r="G78" s="93"/>
      <c r="H78" s="93"/>
      <c r="I78" s="93"/>
    </row>
    <row r="79" spans="1:9" x14ac:dyDescent="0.55000000000000004">
      <c r="A79" s="93"/>
      <c r="B79" s="48">
        <v>86</v>
      </c>
      <c r="C79" s="97">
        <v>1430000</v>
      </c>
      <c r="D79" s="103">
        <v>44771</v>
      </c>
      <c r="E79" s="93"/>
      <c r="F79" s="93"/>
      <c r="G79" s="93"/>
      <c r="H79" s="93"/>
      <c r="I79" s="93"/>
    </row>
    <row r="80" spans="1:9" x14ac:dyDescent="0.55000000000000004">
      <c r="A80" s="93"/>
      <c r="B80" s="48">
        <v>87</v>
      </c>
      <c r="C80" s="98">
        <v>1493000</v>
      </c>
      <c r="D80" s="103">
        <v>44771</v>
      </c>
      <c r="E80" s="93"/>
      <c r="F80" s="93"/>
      <c r="G80" s="93"/>
      <c r="H80" s="93"/>
      <c r="I80" s="93"/>
    </row>
    <row r="81" spans="1:9" x14ac:dyDescent="0.55000000000000004">
      <c r="A81" s="93"/>
      <c r="B81" s="48">
        <v>88</v>
      </c>
      <c r="C81" s="98">
        <v>1463000</v>
      </c>
      <c r="D81" s="103">
        <v>44771</v>
      </c>
      <c r="E81" s="93"/>
      <c r="F81" s="93"/>
      <c r="G81" s="93"/>
      <c r="H81" s="93"/>
      <c r="I81" s="93"/>
    </row>
    <row r="82" spans="1:9" x14ac:dyDescent="0.55000000000000004">
      <c r="A82" s="93"/>
      <c r="B82" s="48">
        <v>89</v>
      </c>
      <c r="C82" s="98">
        <v>1540000</v>
      </c>
      <c r="D82" s="103">
        <v>44771</v>
      </c>
      <c r="E82" s="93"/>
      <c r="F82" s="93"/>
      <c r="G82" s="93"/>
      <c r="H82" s="93"/>
      <c r="I82" s="93"/>
    </row>
    <row r="83" spans="1:9" x14ac:dyDescent="0.55000000000000004">
      <c r="A83" s="93"/>
      <c r="B83" s="48">
        <v>90</v>
      </c>
      <c r="C83" s="98">
        <v>1573000</v>
      </c>
      <c r="D83" s="103">
        <v>44771</v>
      </c>
      <c r="E83" s="93"/>
      <c r="F83" s="93"/>
      <c r="G83" s="93"/>
      <c r="H83" s="93"/>
      <c r="I83" s="93"/>
    </row>
    <row r="84" spans="1:9" x14ac:dyDescent="0.55000000000000004">
      <c r="A84" s="93"/>
      <c r="B84" s="48">
        <v>91</v>
      </c>
      <c r="C84" s="98">
        <v>2937000</v>
      </c>
      <c r="D84" s="103">
        <v>44771</v>
      </c>
      <c r="E84" s="93"/>
      <c r="F84" s="93"/>
      <c r="G84" s="93"/>
      <c r="H84" s="93"/>
      <c r="I84" s="93"/>
    </row>
    <row r="85" spans="1:9" x14ac:dyDescent="0.55000000000000004">
      <c r="A85" s="93"/>
      <c r="B85" s="48">
        <v>93</v>
      </c>
      <c r="C85" s="98">
        <v>1463000</v>
      </c>
      <c r="D85" s="103">
        <v>44771</v>
      </c>
      <c r="E85" s="93"/>
      <c r="F85" s="93"/>
      <c r="G85" s="93"/>
      <c r="H85" s="93"/>
      <c r="I85" s="93"/>
    </row>
    <row r="86" spans="1:9" x14ac:dyDescent="0.55000000000000004">
      <c r="A86" s="93"/>
      <c r="B86" s="48">
        <v>95</v>
      </c>
      <c r="C86" s="98">
        <v>7018000</v>
      </c>
      <c r="D86" s="103">
        <v>44771</v>
      </c>
      <c r="E86" s="93"/>
      <c r="F86" s="93"/>
      <c r="G86" s="93"/>
      <c r="H86" s="93"/>
      <c r="I86" s="93"/>
    </row>
    <row r="87" spans="1:9" x14ac:dyDescent="0.55000000000000004">
      <c r="A87" s="93"/>
      <c r="B87" s="48">
        <v>96</v>
      </c>
      <c r="C87" s="98">
        <v>1463000</v>
      </c>
      <c r="D87" s="103">
        <v>44771</v>
      </c>
      <c r="E87" s="93"/>
      <c r="F87" s="93"/>
      <c r="G87" s="93"/>
      <c r="H87" s="93"/>
      <c r="I87" s="93"/>
    </row>
    <row r="88" spans="1:9" x14ac:dyDescent="0.55000000000000004">
      <c r="A88" s="93"/>
      <c r="B88" s="48">
        <v>97</v>
      </c>
      <c r="C88" s="98">
        <v>1342000</v>
      </c>
      <c r="D88" s="103">
        <v>44771</v>
      </c>
      <c r="E88" s="93"/>
      <c r="F88" s="93"/>
      <c r="G88" s="93"/>
      <c r="H88" s="93"/>
      <c r="I88" s="93"/>
    </row>
    <row r="89" spans="1:9" x14ac:dyDescent="0.55000000000000004">
      <c r="A89" s="93"/>
      <c r="B89" s="48">
        <v>99</v>
      </c>
      <c r="C89" s="98">
        <v>1463000</v>
      </c>
      <c r="D89" s="103">
        <v>44771</v>
      </c>
      <c r="E89" s="93"/>
      <c r="F89" s="93"/>
      <c r="G89" s="93"/>
      <c r="H89" s="93"/>
      <c r="I89" s="93"/>
    </row>
    <row r="90" spans="1:9" x14ac:dyDescent="0.55000000000000004">
      <c r="A90" s="93"/>
      <c r="B90" s="48">
        <v>100</v>
      </c>
      <c r="C90" s="98">
        <v>1496000</v>
      </c>
      <c r="D90" s="103">
        <v>44771</v>
      </c>
      <c r="E90" s="93"/>
      <c r="F90" s="93"/>
      <c r="G90" s="93"/>
      <c r="H90" s="93"/>
      <c r="I90" s="93"/>
    </row>
    <row r="91" spans="1:9" x14ac:dyDescent="0.55000000000000004">
      <c r="A91" s="93"/>
      <c r="B91" s="48">
        <v>101</v>
      </c>
      <c r="C91" s="98">
        <v>1609000</v>
      </c>
      <c r="D91" s="103">
        <v>44771</v>
      </c>
      <c r="E91" s="93"/>
      <c r="F91" s="93"/>
      <c r="G91" s="93"/>
      <c r="H91" s="93"/>
      <c r="I91" s="93"/>
    </row>
    <row r="92" spans="1:9" x14ac:dyDescent="0.55000000000000004">
      <c r="A92" s="93"/>
      <c r="B92" s="48">
        <v>102</v>
      </c>
      <c r="C92" s="98">
        <v>1603000</v>
      </c>
      <c r="D92" s="103">
        <v>44771</v>
      </c>
      <c r="E92" s="93"/>
      <c r="F92" s="93"/>
      <c r="G92" s="93"/>
      <c r="H92" s="93"/>
      <c r="I92" s="93"/>
    </row>
    <row r="93" spans="1:9" x14ac:dyDescent="0.55000000000000004">
      <c r="A93" s="93"/>
      <c r="B93" s="48">
        <v>103</v>
      </c>
      <c r="C93" s="97">
        <v>0</v>
      </c>
      <c r="D93" s="103">
        <v>44771</v>
      </c>
      <c r="E93" s="93"/>
      <c r="F93" s="93"/>
      <c r="G93" s="93"/>
      <c r="H93" s="93"/>
      <c r="I93" s="93"/>
    </row>
    <row r="94" spans="1:9" x14ac:dyDescent="0.55000000000000004">
      <c r="A94" s="93"/>
      <c r="B94" s="48">
        <v>104</v>
      </c>
      <c r="C94" s="98">
        <v>9910000</v>
      </c>
      <c r="D94" s="103">
        <v>44771</v>
      </c>
      <c r="E94" s="93"/>
      <c r="F94" s="93"/>
      <c r="G94" s="93"/>
      <c r="H94" s="93"/>
      <c r="I94" s="93"/>
    </row>
    <row r="95" spans="1:9" x14ac:dyDescent="0.55000000000000004">
      <c r="A95" s="93"/>
      <c r="B95" s="48">
        <v>105</v>
      </c>
      <c r="C95" s="98">
        <v>1463000</v>
      </c>
      <c r="D95" s="103">
        <v>44771</v>
      </c>
      <c r="E95" s="93"/>
      <c r="F95" s="93"/>
      <c r="G95" s="93"/>
      <c r="H95" s="93"/>
      <c r="I95" s="93"/>
    </row>
    <row r="96" spans="1:9" x14ac:dyDescent="0.55000000000000004">
      <c r="A96" s="93"/>
      <c r="B96" s="48">
        <v>106</v>
      </c>
      <c r="C96" s="98">
        <v>1463000</v>
      </c>
      <c r="D96" s="103">
        <v>44771</v>
      </c>
      <c r="E96" s="93"/>
      <c r="F96" s="93"/>
      <c r="G96" s="93"/>
      <c r="H96" s="93"/>
      <c r="I96" s="93"/>
    </row>
    <row r="97" spans="1:9" x14ac:dyDescent="0.55000000000000004">
      <c r="A97" s="93"/>
      <c r="B97" s="48">
        <v>107</v>
      </c>
      <c r="C97" s="98">
        <v>1463000</v>
      </c>
      <c r="D97" s="103">
        <v>44771</v>
      </c>
      <c r="E97" s="93"/>
      <c r="F97" s="93"/>
      <c r="G97" s="93"/>
      <c r="H97" s="93"/>
      <c r="I97" s="93"/>
    </row>
    <row r="98" spans="1:9" x14ac:dyDescent="0.55000000000000004">
      <c r="A98" s="93"/>
      <c r="B98" s="48">
        <v>108</v>
      </c>
      <c r="C98" s="98">
        <v>1468000</v>
      </c>
      <c r="D98" s="103">
        <v>44771</v>
      </c>
      <c r="E98" s="93"/>
      <c r="F98" s="93"/>
      <c r="G98" s="93"/>
      <c r="H98" s="93"/>
      <c r="I98" s="93"/>
    </row>
    <row r="99" spans="1:9" x14ac:dyDescent="0.55000000000000004">
      <c r="A99" s="93"/>
      <c r="B99" s="48">
        <v>109</v>
      </c>
      <c r="C99" s="98">
        <v>1450000</v>
      </c>
      <c r="D99" s="103">
        <v>44771</v>
      </c>
      <c r="E99" s="93"/>
      <c r="F99" s="93"/>
      <c r="G99" s="93"/>
      <c r="H99" s="93"/>
      <c r="I99" s="93"/>
    </row>
    <row r="100" spans="1:9" x14ac:dyDescent="0.55000000000000004">
      <c r="A100" s="93"/>
      <c r="B100" s="48">
        <v>110</v>
      </c>
      <c r="C100" s="98">
        <v>1089000</v>
      </c>
      <c r="D100" s="103">
        <v>44771</v>
      </c>
      <c r="E100" s="93"/>
      <c r="F100" s="93"/>
      <c r="G100" s="93"/>
      <c r="H100" s="93"/>
      <c r="I100" s="93"/>
    </row>
    <row r="101" spans="1:9" x14ac:dyDescent="0.55000000000000004">
      <c r="A101" s="93"/>
      <c r="B101" s="48">
        <v>111</v>
      </c>
      <c r="C101" s="98">
        <v>1430000</v>
      </c>
      <c r="D101" s="103">
        <v>44771</v>
      </c>
      <c r="E101" s="93"/>
      <c r="F101" s="93"/>
      <c r="G101" s="93"/>
      <c r="H101" s="93"/>
      <c r="I101" s="93"/>
    </row>
    <row r="102" spans="1:9" x14ac:dyDescent="0.55000000000000004">
      <c r="A102" s="93"/>
      <c r="B102" s="48">
        <v>112</v>
      </c>
      <c r="C102" s="108">
        <v>1573000</v>
      </c>
      <c r="D102" s="103">
        <v>44771</v>
      </c>
      <c r="E102" s="93"/>
      <c r="F102" s="93"/>
      <c r="G102" s="93"/>
      <c r="H102" s="93"/>
      <c r="I102" s="93"/>
    </row>
    <row r="103" spans="1:9" x14ac:dyDescent="0.55000000000000004">
      <c r="A103" s="93"/>
      <c r="B103" s="48">
        <v>113</v>
      </c>
      <c r="C103" s="97">
        <v>0</v>
      </c>
      <c r="D103" s="103">
        <v>44771</v>
      </c>
      <c r="E103" s="93"/>
      <c r="F103" s="93"/>
      <c r="G103" s="93"/>
      <c r="H103" s="93"/>
      <c r="I103" s="93"/>
    </row>
    <row r="104" spans="1:9" x14ac:dyDescent="0.55000000000000004">
      <c r="A104" s="93"/>
      <c r="B104" s="48">
        <v>114</v>
      </c>
      <c r="C104" s="98">
        <v>1463000</v>
      </c>
      <c r="D104" s="103">
        <v>44771</v>
      </c>
      <c r="E104" s="93"/>
      <c r="F104" s="93"/>
      <c r="G104" s="93"/>
      <c r="H104" s="93"/>
      <c r="I104" s="93"/>
    </row>
    <row r="105" spans="1:9" x14ac:dyDescent="0.55000000000000004">
      <c r="A105" s="93"/>
      <c r="B105" s="48">
        <v>115</v>
      </c>
      <c r="C105" s="98">
        <v>1485000</v>
      </c>
      <c r="D105" s="103">
        <v>44771</v>
      </c>
      <c r="E105" s="93"/>
      <c r="F105" s="93"/>
      <c r="G105" s="93"/>
      <c r="H105" s="93"/>
      <c r="I105" s="93"/>
    </row>
    <row r="106" spans="1:9" x14ac:dyDescent="0.55000000000000004">
      <c r="A106" s="93"/>
      <c r="B106" s="48">
        <v>116</v>
      </c>
      <c r="C106" s="98">
        <v>1463000</v>
      </c>
      <c r="D106" s="103">
        <v>44771</v>
      </c>
      <c r="E106" s="93"/>
      <c r="F106" s="93"/>
      <c r="G106" s="93"/>
      <c r="H106" s="93"/>
      <c r="I106" s="93"/>
    </row>
    <row r="107" spans="1:9" x14ac:dyDescent="0.55000000000000004">
      <c r="A107" s="93"/>
      <c r="B107" s="48">
        <v>117</v>
      </c>
      <c r="C107" s="98">
        <v>1463000</v>
      </c>
      <c r="D107" s="103">
        <v>44771</v>
      </c>
      <c r="E107" s="93"/>
      <c r="F107" s="93"/>
      <c r="G107" s="93"/>
      <c r="H107" s="93"/>
      <c r="I107" s="93"/>
    </row>
    <row r="108" spans="1:9" x14ac:dyDescent="0.55000000000000004">
      <c r="A108" s="93"/>
      <c r="B108" s="48">
        <v>119</v>
      </c>
      <c r="C108" s="97">
        <v>0</v>
      </c>
      <c r="D108" s="103">
        <v>44771</v>
      </c>
      <c r="E108" s="93"/>
      <c r="F108" s="93"/>
      <c r="G108" s="93"/>
      <c r="H108" s="93"/>
      <c r="I108" s="93"/>
    </row>
    <row r="109" spans="1:9" x14ac:dyDescent="0.55000000000000004">
      <c r="A109" s="93"/>
      <c r="B109" s="48">
        <v>120</v>
      </c>
      <c r="C109" s="98">
        <v>1602000</v>
      </c>
      <c r="D109" s="103">
        <v>44771</v>
      </c>
      <c r="E109" s="93"/>
      <c r="F109" s="93"/>
      <c r="G109" s="93"/>
      <c r="H109" s="93"/>
      <c r="I109" s="93"/>
    </row>
    <row r="110" spans="1:9" x14ac:dyDescent="0.55000000000000004">
      <c r="A110" s="93"/>
      <c r="B110" s="48">
        <v>121</v>
      </c>
      <c r="C110" s="98">
        <v>1463000</v>
      </c>
      <c r="D110" s="103">
        <v>44771</v>
      </c>
      <c r="E110" s="93"/>
      <c r="F110" s="93"/>
      <c r="G110" s="93"/>
      <c r="H110" s="93"/>
      <c r="I110" s="93"/>
    </row>
    <row r="111" spans="1:9" x14ac:dyDescent="0.55000000000000004">
      <c r="A111" s="93"/>
      <c r="B111" s="48">
        <v>122</v>
      </c>
      <c r="C111" s="98">
        <v>1607000</v>
      </c>
      <c r="D111" s="103">
        <v>44771</v>
      </c>
      <c r="E111" s="93"/>
      <c r="F111" s="93"/>
      <c r="G111" s="93"/>
      <c r="H111" s="93"/>
      <c r="I111" s="93"/>
    </row>
    <row r="112" spans="1:9" x14ac:dyDescent="0.55000000000000004">
      <c r="A112" s="93"/>
      <c r="B112" s="48">
        <v>124</v>
      </c>
      <c r="C112" s="97">
        <v>0</v>
      </c>
      <c r="D112" s="103">
        <v>44771</v>
      </c>
      <c r="E112" s="93"/>
      <c r="F112" s="93"/>
      <c r="G112" s="93"/>
      <c r="H112" s="93"/>
      <c r="I112" s="93"/>
    </row>
    <row r="113" spans="1:9" x14ac:dyDescent="0.55000000000000004">
      <c r="A113" s="93"/>
      <c r="B113" s="48">
        <v>125</v>
      </c>
      <c r="C113" s="97">
        <v>1155000</v>
      </c>
      <c r="D113" s="103">
        <v>44771</v>
      </c>
      <c r="E113" s="93"/>
      <c r="F113" s="93"/>
      <c r="G113" s="93"/>
      <c r="H113" s="93"/>
      <c r="I113" s="93"/>
    </row>
    <row r="114" spans="1:9" x14ac:dyDescent="0.55000000000000004">
      <c r="A114" s="93"/>
      <c r="B114" s="48">
        <v>126</v>
      </c>
      <c r="C114" s="98">
        <v>1430000</v>
      </c>
      <c r="D114" s="103">
        <v>44771</v>
      </c>
      <c r="E114" s="93"/>
      <c r="F114" s="93"/>
      <c r="G114" s="93"/>
      <c r="H114" s="93"/>
      <c r="I114" s="93"/>
    </row>
    <row r="115" spans="1:9" x14ac:dyDescent="0.55000000000000004">
      <c r="A115" s="93"/>
      <c r="B115" s="48">
        <v>127</v>
      </c>
      <c r="C115" s="97">
        <v>1571000</v>
      </c>
      <c r="D115" s="103">
        <v>44771</v>
      </c>
      <c r="E115" s="93"/>
      <c r="F115" s="93"/>
      <c r="G115" s="93"/>
      <c r="H115" s="93"/>
      <c r="I115" s="93"/>
    </row>
    <row r="116" spans="1:9" x14ac:dyDescent="0.55000000000000004">
      <c r="A116" s="93"/>
      <c r="B116" s="48">
        <v>128</v>
      </c>
      <c r="C116" s="98">
        <v>1408000</v>
      </c>
      <c r="D116" s="103">
        <v>44771</v>
      </c>
      <c r="E116" s="93"/>
      <c r="F116" s="93"/>
      <c r="G116" s="93"/>
      <c r="H116" s="93"/>
      <c r="I116" s="93"/>
    </row>
    <row r="117" spans="1:9" x14ac:dyDescent="0.55000000000000004">
      <c r="A117" s="93"/>
      <c r="B117" s="48">
        <v>129</v>
      </c>
      <c r="C117" s="98">
        <v>1430000</v>
      </c>
      <c r="D117" s="103">
        <v>44771</v>
      </c>
      <c r="E117" s="93"/>
      <c r="F117" s="93"/>
      <c r="G117" s="93"/>
      <c r="H117" s="93"/>
      <c r="I117" s="93"/>
    </row>
    <row r="118" spans="1:9" x14ac:dyDescent="0.55000000000000004">
      <c r="A118" s="93"/>
      <c r="B118" s="48">
        <v>130</v>
      </c>
      <c r="C118" s="98">
        <v>1463000</v>
      </c>
      <c r="D118" s="103">
        <v>44771</v>
      </c>
      <c r="E118" s="93"/>
      <c r="F118" s="93"/>
      <c r="G118" s="93"/>
      <c r="H118" s="93"/>
      <c r="I118" s="93"/>
    </row>
    <row r="119" spans="1:9" x14ac:dyDescent="0.55000000000000004">
      <c r="A119" s="93"/>
      <c r="B119" s="48">
        <v>131</v>
      </c>
      <c r="C119" s="98">
        <v>1437000</v>
      </c>
      <c r="D119" s="103">
        <v>44771</v>
      </c>
      <c r="E119" s="93"/>
      <c r="F119" s="93"/>
      <c r="G119" s="93"/>
      <c r="H119" s="93"/>
      <c r="I119" s="93"/>
    </row>
    <row r="120" spans="1:9" x14ac:dyDescent="0.55000000000000004">
      <c r="A120" s="93"/>
      <c r="B120" s="48">
        <v>132</v>
      </c>
      <c r="C120" s="98">
        <v>495000</v>
      </c>
      <c r="D120" s="103">
        <v>44771</v>
      </c>
      <c r="E120" s="93"/>
      <c r="F120" s="93"/>
      <c r="G120" s="93"/>
      <c r="H120" s="93"/>
      <c r="I120" s="93"/>
    </row>
    <row r="121" spans="1:9" x14ac:dyDescent="0.55000000000000004">
      <c r="A121" s="93"/>
      <c r="B121" s="48">
        <v>133</v>
      </c>
      <c r="C121" s="98">
        <v>1232000</v>
      </c>
      <c r="D121" s="103">
        <v>44771</v>
      </c>
      <c r="E121" s="93"/>
      <c r="F121" s="93"/>
      <c r="G121" s="93"/>
      <c r="H121" s="93"/>
      <c r="I121" s="93"/>
    </row>
    <row r="122" spans="1:9" x14ac:dyDescent="0.55000000000000004">
      <c r="A122" s="93"/>
      <c r="B122" s="48">
        <v>134</v>
      </c>
      <c r="C122" s="98">
        <v>1298000</v>
      </c>
      <c r="D122" s="103">
        <v>44771</v>
      </c>
      <c r="E122" s="93"/>
      <c r="F122" s="93"/>
      <c r="G122" s="93"/>
      <c r="H122" s="93"/>
      <c r="I122" s="93"/>
    </row>
    <row r="123" spans="1:9" x14ac:dyDescent="0.55000000000000004">
      <c r="A123" s="93"/>
      <c r="B123" s="48">
        <v>135</v>
      </c>
      <c r="C123" s="98">
        <v>1518000</v>
      </c>
      <c r="D123" s="103">
        <v>44771</v>
      </c>
      <c r="E123" s="93"/>
      <c r="F123" s="93"/>
      <c r="G123" s="93"/>
      <c r="H123" s="93"/>
      <c r="I123" s="93"/>
    </row>
    <row r="124" spans="1:9" x14ac:dyDescent="0.55000000000000004">
      <c r="A124" s="93"/>
      <c r="B124" s="48">
        <v>139</v>
      </c>
      <c r="C124" s="98">
        <v>1166000</v>
      </c>
      <c r="D124" s="103">
        <v>44771</v>
      </c>
      <c r="E124" s="93"/>
      <c r="F124" s="93"/>
      <c r="G124" s="93"/>
      <c r="H124" s="93"/>
      <c r="I124" s="93"/>
    </row>
    <row r="125" spans="1:9" x14ac:dyDescent="0.55000000000000004">
      <c r="A125" s="93"/>
      <c r="B125" s="48">
        <v>140</v>
      </c>
      <c r="C125" s="98">
        <v>1100000</v>
      </c>
      <c r="D125" s="103">
        <v>44771</v>
      </c>
      <c r="E125" s="93"/>
      <c r="F125" s="93"/>
      <c r="G125" s="93"/>
      <c r="H125" s="93"/>
      <c r="I125" s="93"/>
    </row>
    <row r="126" spans="1:9" x14ac:dyDescent="0.55000000000000004">
      <c r="A126" s="93"/>
      <c r="B126" s="48">
        <v>141</v>
      </c>
      <c r="C126" s="98">
        <v>2200000</v>
      </c>
      <c r="D126" s="103">
        <v>44771</v>
      </c>
      <c r="E126" s="93"/>
      <c r="F126" s="93"/>
      <c r="G126" s="93"/>
      <c r="H126" s="93"/>
      <c r="I126" s="93"/>
    </row>
    <row r="127" spans="1:9" x14ac:dyDescent="0.55000000000000004">
      <c r="A127" s="93"/>
      <c r="B127" s="48">
        <v>142</v>
      </c>
      <c r="C127" s="98">
        <v>1122000</v>
      </c>
      <c r="D127" s="103">
        <v>44771</v>
      </c>
      <c r="E127" s="93"/>
      <c r="F127" s="93"/>
      <c r="G127" s="93"/>
      <c r="H127" s="93"/>
      <c r="I127" s="93"/>
    </row>
    <row r="128" spans="1:9" x14ac:dyDescent="0.55000000000000004">
      <c r="A128" s="93"/>
      <c r="B128" s="48">
        <v>143</v>
      </c>
      <c r="C128" s="98">
        <v>1496000</v>
      </c>
      <c r="D128" s="103">
        <v>44771</v>
      </c>
      <c r="E128" s="93"/>
      <c r="F128" s="93"/>
      <c r="G128" s="93"/>
      <c r="H128" s="93"/>
      <c r="I128" s="93"/>
    </row>
    <row r="129" spans="1:9" x14ac:dyDescent="0.55000000000000004">
      <c r="A129" s="93"/>
      <c r="B129" s="48">
        <v>144</v>
      </c>
      <c r="C129" s="98">
        <v>1430000</v>
      </c>
      <c r="D129" s="103">
        <v>44771</v>
      </c>
      <c r="E129" s="93"/>
      <c r="F129" s="93"/>
      <c r="G129" s="93"/>
      <c r="H129" s="93"/>
      <c r="I129" s="93"/>
    </row>
    <row r="130" spans="1:9" x14ac:dyDescent="0.55000000000000004">
      <c r="A130" s="93"/>
      <c r="B130" s="48">
        <v>145</v>
      </c>
      <c r="C130" s="98">
        <v>1485000</v>
      </c>
      <c r="D130" s="103">
        <v>44771</v>
      </c>
      <c r="E130" s="93"/>
      <c r="F130" s="93"/>
      <c r="G130" s="93"/>
      <c r="H130" s="93"/>
      <c r="I130" s="93"/>
    </row>
    <row r="131" spans="1:9" x14ac:dyDescent="0.55000000000000004">
      <c r="A131" s="93"/>
      <c r="B131" s="48">
        <v>147</v>
      </c>
      <c r="C131" s="98">
        <v>1430000</v>
      </c>
      <c r="D131" s="103">
        <v>44771</v>
      </c>
      <c r="E131" s="93"/>
      <c r="F131" s="93"/>
      <c r="G131" s="93"/>
      <c r="H131" s="93"/>
      <c r="I131" s="93"/>
    </row>
    <row r="132" spans="1:9" x14ac:dyDescent="0.55000000000000004">
      <c r="A132" s="93"/>
      <c r="B132" s="48">
        <v>148</v>
      </c>
      <c r="C132" s="98">
        <v>1430000</v>
      </c>
      <c r="D132" s="103">
        <v>44771</v>
      </c>
      <c r="E132" s="93"/>
      <c r="F132" s="93"/>
      <c r="G132" s="93"/>
      <c r="H132" s="93"/>
      <c r="I132" s="93"/>
    </row>
    <row r="133" spans="1:9" x14ac:dyDescent="0.55000000000000004">
      <c r="A133" s="93"/>
      <c r="B133" s="48">
        <v>149</v>
      </c>
      <c r="C133" s="98">
        <v>1430000</v>
      </c>
      <c r="D133" s="103">
        <v>44771</v>
      </c>
      <c r="E133" s="93"/>
      <c r="F133" s="93"/>
      <c r="G133" s="93"/>
      <c r="H133" s="93"/>
      <c r="I133" s="93"/>
    </row>
    <row r="134" spans="1:9" x14ac:dyDescent="0.55000000000000004">
      <c r="A134" s="93"/>
      <c r="B134" s="48">
        <v>150</v>
      </c>
      <c r="C134" s="98">
        <v>30030000</v>
      </c>
      <c r="D134" s="103">
        <v>44771</v>
      </c>
      <c r="E134" s="93"/>
      <c r="F134" s="93"/>
      <c r="G134" s="93"/>
      <c r="H134" s="93"/>
      <c r="I134" s="93"/>
    </row>
    <row r="135" spans="1:9" x14ac:dyDescent="0.55000000000000004">
      <c r="A135" s="93"/>
      <c r="B135" s="48">
        <v>151</v>
      </c>
      <c r="C135" s="108">
        <v>1430000</v>
      </c>
      <c r="D135" s="103">
        <v>44771</v>
      </c>
      <c r="E135" s="93"/>
      <c r="F135" s="93"/>
      <c r="G135" s="93"/>
      <c r="H135" s="93"/>
      <c r="I135" s="93"/>
    </row>
    <row r="136" spans="1:9" x14ac:dyDescent="0.55000000000000004">
      <c r="A136" s="93"/>
      <c r="B136" s="48">
        <v>152</v>
      </c>
      <c r="C136" s="98">
        <v>1056000</v>
      </c>
      <c r="D136" s="103">
        <v>44771</v>
      </c>
      <c r="E136" s="93"/>
      <c r="F136" s="93"/>
      <c r="G136" s="93"/>
      <c r="H136" s="93"/>
      <c r="I136" s="93"/>
    </row>
    <row r="137" spans="1:9" x14ac:dyDescent="0.55000000000000004">
      <c r="A137" s="93"/>
      <c r="B137" s="48">
        <v>153</v>
      </c>
      <c r="C137" s="98">
        <v>10725000</v>
      </c>
      <c r="D137" s="103">
        <v>44771</v>
      </c>
      <c r="E137" s="93"/>
      <c r="F137" s="93"/>
      <c r="G137" s="93"/>
      <c r="H137" s="93"/>
      <c r="I137" s="93"/>
    </row>
    <row r="138" spans="1:9" x14ac:dyDescent="0.55000000000000004">
      <c r="A138" s="93"/>
      <c r="B138" s="48">
        <v>154</v>
      </c>
      <c r="C138" s="98">
        <v>1483000</v>
      </c>
      <c r="D138" s="103">
        <v>44771</v>
      </c>
      <c r="E138" s="93"/>
      <c r="F138" s="93"/>
      <c r="G138" s="93"/>
      <c r="H138" s="93"/>
      <c r="I138" s="93"/>
    </row>
    <row r="139" spans="1:9" x14ac:dyDescent="0.55000000000000004">
      <c r="A139" s="93"/>
      <c r="B139" s="48">
        <v>156</v>
      </c>
      <c r="C139" s="98">
        <v>1460000</v>
      </c>
      <c r="D139" s="103">
        <v>44771</v>
      </c>
      <c r="E139" s="93"/>
      <c r="F139" s="93"/>
      <c r="G139" s="93"/>
      <c r="H139" s="93"/>
      <c r="I139" s="93"/>
    </row>
    <row r="140" spans="1:9" x14ac:dyDescent="0.55000000000000004">
      <c r="A140" s="93"/>
      <c r="B140" s="48">
        <v>157</v>
      </c>
      <c r="C140" s="98">
        <v>1463000</v>
      </c>
      <c r="D140" s="103">
        <v>44771</v>
      </c>
      <c r="E140" s="93"/>
      <c r="F140" s="93"/>
      <c r="G140" s="93"/>
      <c r="H140" s="93"/>
      <c r="I140" s="93"/>
    </row>
    <row r="141" spans="1:9" x14ac:dyDescent="0.55000000000000004">
      <c r="A141" s="93"/>
      <c r="B141" s="48">
        <v>158</v>
      </c>
      <c r="C141" s="98">
        <v>1430000</v>
      </c>
      <c r="D141" s="103">
        <v>44771</v>
      </c>
      <c r="E141" s="93"/>
      <c r="F141" s="93"/>
      <c r="G141" s="93"/>
      <c r="H141" s="93"/>
      <c r="I141" s="93"/>
    </row>
    <row r="142" spans="1:9" x14ac:dyDescent="0.55000000000000004">
      <c r="A142" s="93"/>
      <c r="B142" s="48">
        <v>159</v>
      </c>
      <c r="C142" s="98">
        <v>1540000</v>
      </c>
      <c r="D142" s="103">
        <v>44771</v>
      </c>
      <c r="E142" s="93"/>
      <c r="F142" s="93"/>
      <c r="G142" s="93"/>
      <c r="H142" s="93"/>
      <c r="I142" s="93"/>
    </row>
    <row r="143" spans="1:9" x14ac:dyDescent="0.55000000000000004">
      <c r="A143" s="93"/>
      <c r="B143" s="48">
        <v>160</v>
      </c>
      <c r="C143" s="97">
        <v>0</v>
      </c>
      <c r="D143" s="103">
        <v>44771</v>
      </c>
      <c r="E143" s="93"/>
      <c r="F143" s="93"/>
      <c r="G143" s="93"/>
      <c r="H143" s="93"/>
      <c r="I143" s="93"/>
    </row>
    <row r="144" spans="1:9" x14ac:dyDescent="0.55000000000000004">
      <c r="A144" s="93"/>
      <c r="B144" s="48">
        <v>162</v>
      </c>
      <c r="C144" s="98">
        <v>1569000</v>
      </c>
      <c r="D144" s="103">
        <v>44771</v>
      </c>
      <c r="E144" s="93"/>
      <c r="F144" s="93"/>
      <c r="G144" s="93"/>
      <c r="H144" s="93"/>
      <c r="I144" s="93"/>
    </row>
    <row r="145" spans="1:9" x14ac:dyDescent="0.55000000000000004">
      <c r="A145" s="93"/>
      <c r="B145" s="48">
        <v>163</v>
      </c>
      <c r="C145" s="98">
        <v>1463000</v>
      </c>
      <c r="D145" s="103">
        <v>44771</v>
      </c>
      <c r="E145" s="93"/>
      <c r="F145" s="93"/>
      <c r="G145" s="93"/>
      <c r="H145" s="93"/>
      <c r="I145" s="93"/>
    </row>
    <row r="146" spans="1:9" x14ac:dyDescent="0.55000000000000004">
      <c r="A146" s="93"/>
      <c r="B146" s="48">
        <v>164</v>
      </c>
      <c r="C146" s="98">
        <v>1320000</v>
      </c>
      <c r="D146" s="103">
        <v>44771</v>
      </c>
      <c r="E146" s="93"/>
      <c r="F146" s="93"/>
      <c r="G146" s="93"/>
      <c r="H146" s="93"/>
      <c r="I146" s="93"/>
    </row>
    <row r="147" spans="1:9" x14ac:dyDescent="0.55000000000000004">
      <c r="A147" s="93"/>
      <c r="B147" s="48">
        <v>165</v>
      </c>
      <c r="C147" s="98">
        <v>1573000</v>
      </c>
      <c r="D147" s="103">
        <v>44771</v>
      </c>
      <c r="E147" s="93"/>
      <c r="F147" s="93"/>
      <c r="G147" s="93"/>
      <c r="H147" s="93"/>
      <c r="I147" s="93"/>
    </row>
    <row r="148" spans="1:9" x14ac:dyDescent="0.55000000000000004">
      <c r="A148" s="93"/>
      <c r="B148" s="48">
        <v>166</v>
      </c>
      <c r="C148" s="98">
        <v>1463000</v>
      </c>
      <c r="D148" s="103">
        <v>44771</v>
      </c>
      <c r="E148" s="93"/>
      <c r="F148" s="93"/>
      <c r="G148" s="93"/>
      <c r="H148" s="93"/>
      <c r="I148" s="93"/>
    </row>
    <row r="149" spans="1:9" x14ac:dyDescent="0.55000000000000004">
      <c r="A149" s="93"/>
      <c r="B149" s="48">
        <v>167</v>
      </c>
      <c r="C149" s="98">
        <v>1460000</v>
      </c>
      <c r="D149" s="103">
        <v>44771</v>
      </c>
      <c r="E149" s="93"/>
      <c r="F149" s="93"/>
      <c r="G149" s="93"/>
      <c r="H149" s="93"/>
      <c r="I149" s="93"/>
    </row>
    <row r="150" spans="1:9" x14ac:dyDescent="0.55000000000000004">
      <c r="A150" s="93"/>
      <c r="B150" s="48">
        <v>168</v>
      </c>
      <c r="C150" s="98">
        <v>1430000</v>
      </c>
      <c r="D150" s="103">
        <v>44771</v>
      </c>
      <c r="E150" s="93"/>
      <c r="F150" s="93"/>
      <c r="G150" s="93"/>
      <c r="H150" s="93"/>
      <c r="I150" s="93"/>
    </row>
    <row r="151" spans="1:9" x14ac:dyDescent="0.55000000000000004">
      <c r="A151" s="93"/>
      <c r="B151" s="48">
        <v>169</v>
      </c>
      <c r="C151" s="98">
        <v>1463000</v>
      </c>
      <c r="D151" s="103">
        <v>44771</v>
      </c>
      <c r="E151" s="93"/>
      <c r="F151" s="93"/>
      <c r="G151" s="93"/>
      <c r="H151" s="93"/>
      <c r="I151" s="93"/>
    </row>
    <row r="152" spans="1:9" x14ac:dyDescent="0.55000000000000004">
      <c r="A152" s="93"/>
      <c r="B152" s="48">
        <v>170</v>
      </c>
      <c r="C152" s="98">
        <v>1539000</v>
      </c>
      <c r="D152" s="103">
        <v>44771</v>
      </c>
      <c r="E152" s="93"/>
      <c r="F152" s="93"/>
      <c r="G152" s="93"/>
      <c r="H152" s="93"/>
      <c r="I152" s="93"/>
    </row>
    <row r="153" spans="1:9" x14ac:dyDescent="0.55000000000000004">
      <c r="A153" s="93"/>
      <c r="B153" s="48">
        <v>171</v>
      </c>
      <c r="C153" s="98">
        <v>1606000</v>
      </c>
      <c r="D153" s="103">
        <v>44771</v>
      </c>
      <c r="E153" s="93"/>
      <c r="F153" s="93"/>
      <c r="G153" s="93"/>
      <c r="H153" s="93"/>
      <c r="I153" s="93"/>
    </row>
    <row r="154" spans="1:9" x14ac:dyDescent="0.55000000000000004">
      <c r="A154" s="93"/>
      <c r="B154" s="48">
        <v>172</v>
      </c>
      <c r="C154" s="98">
        <v>1478000</v>
      </c>
      <c r="D154" s="103">
        <v>44771</v>
      </c>
      <c r="E154" s="93"/>
      <c r="F154" s="93"/>
      <c r="G154" s="93"/>
      <c r="H154" s="93"/>
      <c r="I154" s="93"/>
    </row>
    <row r="155" spans="1:9" x14ac:dyDescent="0.55000000000000004">
      <c r="A155" s="93"/>
      <c r="B155" s="48">
        <v>173</v>
      </c>
      <c r="C155" s="98">
        <v>1430000</v>
      </c>
      <c r="D155" s="103">
        <v>44771</v>
      </c>
      <c r="E155" s="93"/>
      <c r="F155" s="93"/>
      <c r="G155" s="93"/>
      <c r="H155" s="93"/>
      <c r="I155" s="93"/>
    </row>
    <row r="156" spans="1:9" x14ac:dyDescent="0.55000000000000004">
      <c r="A156" s="93"/>
      <c r="B156" s="48">
        <v>174</v>
      </c>
      <c r="C156" s="98">
        <v>1518000</v>
      </c>
      <c r="D156" s="103">
        <v>44771</v>
      </c>
      <c r="E156" s="93"/>
      <c r="F156" s="93"/>
      <c r="G156" s="93"/>
      <c r="H156" s="93"/>
      <c r="I156" s="93"/>
    </row>
    <row r="157" spans="1:9" x14ac:dyDescent="0.55000000000000004">
      <c r="A157" s="93"/>
      <c r="B157" s="48">
        <v>175</v>
      </c>
      <c r="C157" s="98">
        <v>1100000</v>
      </c>
      <c r="D157" s="103">
        <v>44771</v>
      </c>
      <c r="E157" s="93"/>
      <c r="F157" s="93"/>
      <c r="G157" s="93"/>
      <c r="H157" s="93"/>
      <c r="I157" s="93"/>
    </row>
    <row r="158" spans="1:9" x14ac:dyDescent="0.55000000000000004">
      <c r="A158" s="93"/>
      <c r="B158" s="48">
        <v>176</v>
      </c>
      <c r="C158" s="98">
        <v>1390000</v>
      </c>
      <c r="D158" s="103">
        <v>44771</v>
      </c>
      <c r="E158" s="93"/>
      <c r="F158" s="93"/>
      <c r="G158" s="93"/>
      <c r="H158" s="93"/>
      <c r="I158" s="93"/>
    </row>
    <row r="159" spans="1:9" x14ac:dyDescent="0.55000000000000004">
      <c r="A159" s="93"/>
      <c r="B159" s="48">
        <v>177</v>
      </c>
      <c r="C159" s="98">
        <v>1463000</v>
      </c>
      <c r="D159" s="103">
        <v>44771</v>
      </c>
      <c r="E159" s="93"/>
      <c r="F159" s="93"/>
      <c r="G159" s="93"/>
      <c r="H159" s="93"/>
      <c r="I159" s="93"/>
    </row>
    <row r="160" spans="1:9" x14ac:dyDescent="0.55000000000000004">
      <c r="A160" s="93"/>
      <c r="B160" s="48">
        <v>178</v>
      </c>
      <c r="C160" s="97">
        <v>0</v>
      </c>
      <c r="D160" s="103">
        <v>44771</v>
      </c>
      <c r="E160" s="93"/>
      <c r="F160" s="93"/>
      <c r="G160" s="93"/>
      <c r="H160" s="93"/>
      <c r="I160" s="93"/>
    </row>
    <row r="161" spans="1:9" x14ac:dyDescent="0.55000000000000004">
      <c r="A161" s="93"/>
      <c r="B161" s="48">
        <v>179</v>
      </c>
      <c r="C161" s="98">
        <v>2450000</v>
      </c>
      <c r="D161" s="103">
        <v>44771</v>
      </c>
      <c r="E161" s="93"/>
      <c r="F161" s="93"/>
      <c r="G161" s="93"/>
      <c r="H161" s="93"/>
      <c r="I161" s="93"/>
    </row>
    <row r="162" spans="1:9" x14ac:dyDescent="0.55000000000000004">
      <c r="A162" s="93"/>
      <c r="B162" s="48">
        <v>180</v>
      </c>
      <c r="C162" s="98">
        <v>1465000</v>
      </c>
      <c r="D162" s="103">
        <v>44771</v>
      </c>
      <c r="E162" s="93"/>
      <c r="F162" s="93"/>
      <c r="G162" s="93"/>
      <c r="H162" s="93"/>
      <c r="I162" s="93"/>
    </row>
    <row r="163" spans="1:9" x14ac:dyDescent="0.55000000000000004">
      <c r="A163" s="93"/>
      <c r="B163" s="48">
        <v>181</v>
      </c>
      <c r="C163" s="97">
        <v>1452000</v>
      </c>
      <c r="D163" s="103">
        <v>44771</v>
      </c>
      <c r="E163" s="93"/>
      <c r="F163" s="93"/>
      <c r="G163" s="93"/>
      <c r="H163" s="93"/>
      <c r="I163" s="93"/>
    </row>
    <row r="164" spans="1:9" x14ac:dyDescent="0.55000000000000004">
      <c r="A164" s="93"/>
      <c r="B164" s="48">
        <v>182</v>
      </c>
      <c r="C164" s="98">
        <v>1463000</v>
      </c>
      <c r="D164" s="103">
        <v>44771</v>
      </c>
      <c r="E164" s="93"/>
      <c r="F164" s="93"/>
      <c r="G164" s="93"/>
      <c r="H164" s="93"/>
      <c r="I164" s="93"/>
    </row>
    <row r="165" spans="1:9" x14ac:dyDescent="0.55000000000000004">
      <c r="A165" s="93"/>
      <c r="B165" s="48">
        <v>183</v>
      </c>
      <c r="C165" s="98">
        <v>1430000</v>
      </c>
      <c r="D165" s="103">
        <v>44771</v>
      </c>
      <c r="E165" s="93"/>
      <c r="F165" s="93"/>
      <c r="G165" s="93"/>
      <c r="H165" s="93"/>
      <c r="I165" s="93"/>
    </row>
    <row r="166" spans="1:9" x14ac:dyDescent="0.55000000000000004">
      <c r="A166" s="93"/>
      <c r="B166" s="48">
        <v>184</v>
      </c>
      <c r="C166" s="98">
        <v>1232000</v>
      </c>
      <c r="D166" s="103">
        <v>44771</v>
      </c>
      <c r="E166" s="93"/>
      <c r="F166" s="93"/>
      <c r="G166" s="93"/>
      <c r="H166" s="93"/>
      <c r="I166" s="93"/>
    </row>
    <row r="167" spans="1:9" x14ac:dyDescent="0.55000000000000004">
      <c r="A167" s="93"/>
      <c r="B167" s="48">
        <v>185</v>
      </c>
      <c r="C167" s="97">
        <v>0</v>
      </c>
      <c r="D167" s="103">
        <v>44771</v>
      </c>
      <c r="E167" s="93"/>
      <c r="F167" s="93"/>
      <c r="G167" s="93"/>
      <c r="H167" s="93"/>
      <c r="I167" s="93"/>
    </row>
    <row r="168" spans="1:9" x14ac:dyDescent="0.55000000000000004">
      <c r="A168" s="93"/>
      <c r="B168" s="48">
        <v>186</v>
      </c>
      <c r="C168" s="98">
        <v>1540000</v>
      </c>
      <c r="D168" s="103">
        <v>44771</v>
      </c>
      <c r="E168" s="93"/>
      <c r="F168" s="93"/>
      <c r="G168" s="93"/>
      <c r="H168" s="93"/>
      <c r="I168" s="93"/>
    </row>
    <row r="169" spans="1:9" x14ac:dyDescent="0.55000000000000004">
      <c r="A169" s="93"/>
      <c r="B169" s="48">
        <v>187</v>
      </c>
      <c r="C169" s="98">
        <v>1463000</v>
      </c>
      <c r="D169" s="103">
        <v>44771</v>
      </c>
      <c r="E169" s="93"/>
      <c r="F169" s="93"/>
      <c r="G169" s="93"/>
      <c r="H169" s="93"/>
      <c r="I169" s="93"/>
    </row>
    <row r="170" spans="1:9" x14ac:dyDescent="0.55000000000000004">
      <c r="A170" s="93"/>
      <c r="B170" s="48">
        <v>188</v>
      </c>
      <c r="C170" s="98">
        <v>2464000</v>
      </c>
      <c r="D170" s="103">
        <v>44771</v>
      </c>
      <c r="E170" s="93"/>
      <c r="F170" s="93"/>
      <c r="G170" s="93"/>
      <c r="H170" s="93"/>
      <c r="I170" s="93"/>
    </row>
    <row r="171" spans="1:9" x14ac:dyDescent="0.55000000000000004">
      <c r="A171" s="93"/>
      <c r="B171" s="48">
        <v>189</v>
      </c>
      <c r="C171" s="98">
        <v>1232000</v>
      </c>
      <c r="D171" s="103">
        <v>44771</v>
      </c>
      <c r="E171" s="93"/>
      <c r="F171" s="93"/>
      <c r="G171" s="93"/>
      <c r="H171" s="93"/>
      <c r="I171" s="93"/>
    </row>
    <row r="172" spans="1:9" x14ac:dyDescent="0.55000000000000004">
      <c r="A172" s="93"/>
      <c r="B172" s="48">
        <v>190</v>
      </c>
      <c r="C172" s="98">
        <v>2464000</v>
      </c>
      <c r="D172" s="103">
        <v>44771</v>
      </c>
      <c r="E172" s="93"/>
      <c r="F172" s="93"/>
      <c r="G172" s="93"/>
      <c r="H172" s="93"/>
      <c r="I172" s="93"/>
    </row>
    <row r="173" spans="1:9" x14ac:dyDescent="0.55000000000000004">
      <c r="A173" s="93"/>
      <c r="B173" s="48">
        <v>191</v>
      </c>
      <c r="C173" s="97">
        <v>0</v>
      </c>
      <c r="D173" s="103">
        <v>44771</v>
      </c>
      <c r="E173" s="93"/>
      <c r="F173" s="93"/>
      <c r="G173" s="93"/>
      <c r="H173" s="93"/>
      <c r="I173" s="93"/>
    </row>
    <row r="174" spans="1:9" x14ac:dyDescent="0.55000000000000004">
      <c r="A174" s="93"/>
      <c r="B174" s="48">
        <v>192</v>
      </c>
      <c r="C174" s="98">
        <v>1493000</v>
      </c>
      <c r="D174" s="103">
        <v>44771</v>
      </c>
      <c r="E174" s="93"/>
      <c r="F174" s="93"/>
      <c r="G174" s="93"/>
      <c r="H174" s="93"/>
      <c r="I174" s="93"/>
    </row>
    <row r="175" spans="1:9" x14ac:dyDescent="0.55000000000000004">
      <c r="A175" s="93"/>
      <c r="B175" s="48">
        <v>193</v>
      </c>
      <c r="C175" s="98">
        <v>1493000</v>
      </c>
      <c r="D175" s="103">
        <v>44771</v>
      </c>
      <c r="E175" s="93"/>
      <c r="F175" s="93"/>
      <c r="G175" s="93"/>
      <c r="H175" s="93"/>
      <c r="I175" s="93"/>
    </row>
    <row r="176" spans="1:9" x14ac:dyDescent="0.55000000000000004">
      <c r="A176" s="93"/>
      <c r="B176" s="48">
        <v>194</v>
      </c>
      <c r="C176" s="97">
        <v>6674000</v>
      </c>
      <c r="D176" s="103">
        <v>44771</v>
      </c>
      <c r="E176" s="93"/>
      <c r="F176" s="93"/>
      <c r="G176" s="93"/>
      <c r="H176" s="93"/>
      <c r="I176" s="107"/>
    </row>
    <row r="177" spans="1:9" x14ac:dyDescent="0.55000000000000004">
      <c r="A177" s="93"/>
      <c r="B177" s="48">
        <v>196</v>
      </c>
      <c r="C177" s="98">
        <v>1463000</v>
      </c>
      <c r="D177" s="103">
        <v>44771</v>
      </c>
      <c r="E177" s="93"/>
      <c r="F177" s="93"/>
      <c r="G177" s="93"/>
      <c r="H177" s="93"/>
      <c r="I177" s="93"/>
    </row>
    <row r="178" spans="1:9" x14ac:dyDescent="0.55000000000000004">
      <c r="A178" s="93"/>
      <c r="B178" s="48">
        <v>197</v>
      </c>
      <c r="C178" s="98">
        <v>1515000</v>
      </c>
      <c r="D178" s="103">
        <v>44771</v>
      </c>
      <c r="E178" s="93"/>
      <c r="F178" s="93"/>
      <c r="G178" s="93"/>
      <c r="H178" s="93"/>
      <c r="I178" s="93"/>
    </row>
    <row r="179" spans="1:9" x14ac:dyDescent="0.55000000000000004">
      <c r="A179" s="93"/>
      <c r="B179" s="48">
        <v>198</v>
      </c>
      <c r="C179" s="98">
        <v>1408000</v>
      </c>
      <c r="D179" s="103">
        <v>44771</v>
      </c>
      <c r="E179" s="93"/>
      <c r="F179" s="93"/>
      <c r="G179" s="93"/>
      <c r="H179" s="93"/>
      <c r="I179" s="93"/>
    </row>
    <row r="180" spans="1:9" x14ac:dyDescent="0.55000000000000004">
      <c r="A180" s="93"/>
      <c r="B180" s="48">
        <v>199</v>
      </c>
      <c r="C180" s="98">
        <v>1430000</v>
      </c>
      <c r="D180" s="103">
        <v>44771</v>
      </c>
      <c r="E180" s="93"/>
      <c r="F180" s="93"/>
      <c r="G180" s="93"/>
      <c r="H180" s="93"/>
      <c r="I180" s="93"/>
    </row>
    <row r="181" spans="1:9" x14ac:dyDescent="0.55000000000000004">
      <c r="A181" s="93"/>
      <c r="B181" s="48">
        <v>200</v>
      </c>
      <c r="C181" s="98">
        <v>1571000</v>
      </c>
      <c r="D181" s="103">
        <v>44771</v>
      </c>
      <c r="E181" s="93"/>
      <c r="F181" s="93"/>
      <c r="G181" s="93"/>
      <c r="H181" s="93"/>
      <c r="I181" s="93"/>
    </row>
    <row r="182" spans="1:9" x14ac:dyDescent="0.55000000000000004">
      <c r="A182" s="93"/>
      <c r="B182" s="48">
        <v>201</v>
      </c>
      <c r="C182" s="98">
        <v>1463000</v>
      </c>
      <c r="D182" s="103">
        <v>44771</v>
      </c>
      <c r="E182" s="93"/>
      <c r="F182" s="93"/>
      <c r="G182" s="93"/>
      <c r="H182" s="93"/>
      <c r="I182" s="93"/>
    </row>
    <row r="183" spans="1:9" x14ac:dyDescent="0.55000000000000004">
      <c r="A183" s="93"/>
      <c r="B183" s="48">
        <v>202</v>
      </c>
      <c r="C183" s="98">
        <v>1456000</v>
      </c>
      <c r="D183" s="103">
        <v>44771</v>
      </c>
      <c r="E183" s="93"/>
      <c r="F183" s="93"/>
      <c r="G183" s="93"/>
      <c r="H183" s="93"/>
      <c r="I183" s="93"/>
    </row>
    <row r="184" spans="1:9" x14ac:dyDescent="0.55000000000000004">
      <c r="A184" s="93"/>
      <c r="B184" s="48">
        <v>203</v>
      </c>
      <c r="C184" s="98">
        <v>2860000</v>
      </c>
      <c r="D184" s="103">
        <v>44771</v>
      </c>
      <c r="E184" s="93"/>
      <c r="F184" s="93"/>
      <c r="G184" s="93"/>
      <c r="H184" s="93"/>
      <c r="I184" s="93"/>
    </row>
    <row r="185" spans="1:9" x14ac:dyDescent="0.55000000000000004">
      <c r="A185" s="93"/>
      <c r="B185" s="48">
        <v>204</v>
      </c>
      <c r="C185" s="97">
        <v>0</v>
      </c>
      <c r="D185" s="103">
        <v>44771</v>
      </c>
      <c r="E185" s="93"/>
      <c r="F185" s="93"/>
      <c r="G185" s="93"/>
      <c r="H185" s="93"/>
      <c r="I185" s="93"/>
    </row>
    <row r="186" spans="1:9" x14ac:dyDescent="0.55000000000000004">
      <c r="A186" s="93"/>
      <c r="B186" s="48">
        <v>205</v>
      </c>
      <c r="C186" s="98">
        <v>1330000</v>
      </c>
      <c r="D186" s="103">
        <v>44771</v>
      </c>
      <c r="E186" s="93"/>
      <c r="F186" s="93"/>
      <c r="G186" s="93"/>
      <c r="H186" s="93"/>
      <c r="I186" s="93"/>
    </row>
    <row r="187" spans="1:9" x14ac:dyDescent="0.55000000000000004">
      <c r="A187" s="93"/>
      <c r="B187" s="48">
        <v>207</v>
      </c>
      <c r="C187" s="97">
        <v>0</v>
      </c>
      <c r="D187" s="103">
        <v>44771</v>
      </c>
      <c r="E187" s="93"/>
      <c r="F187" s="93"/>
      <c r="G187" s="93"/>
      <c r="H187" s="93"/>
      <c r="I187" s="93"/>
    </row>
    <row r="188" spans="1:9" x14ac:dyDescent="0.55000000000000004">
      <c r="A188" s="93"/>
      <c r="B188" s="48">
        <v>209</v>
      </c>
      <c r="C188" s="98">
        <v>1463000</v>
      </c>
      <c r="D188" s="103">
        <v>44771</v>
      </c>
      <c r="E188" s="93"/>
      <c r="F188" s="93"/>
      <c r="G188" s="93"/>
      <c r="H188" s="93"/>
      <c r="I188" s="93"/>
    </row>
    <row r="189" spans="1:9" x14ac:dyDescent="0.55000000000000004">
      <c r="A189" s="93"/>
      <c r="B189" s="48">
        <v>211</v>
      </c>
      <c r="C189" s="98">
        <v>1540000</v>
      </c>
      <c r="D189" s="103">
        <v>44771</v>
      </c>
      <c r="E189" s="93"/>
      <c r="F189" s="93"/>
      <c r="G189" s="93"/>
      <c r="H189" s="93"/>
      <c r="I189" s="93"/>
    </row>
    <row r="190" spans="1:9" x14ac:dyDescent="0.55000000000000004">
      <c r="A190" s="93"/>
      <c r="B190" s="48">
        <v>213</v>
      </c>
      <c r="C190" s="98">
        <v>1497000</v>
      </c>
      <c r="D190" s="103">
        <v>44771</v>
      </c>
      <c r="E190" s="93"/>
      <c r="F190" s="93"/>
      <c r="G190" s="93"/>
      <c r="H190" s="93"/>
      <c r="I190" s="93"/>
    </row>
    <row r="191" spans="1:9" x14ac:dyDescent="0.55000000000000004">
      <c r="A191" s="93"/>
      <c r="B191" s="48">
        <v>214</v>
      </c>
      <c r="C191" s="108">
        <v>1571000</v>
      </c>
      <c r="D191" s="103">
        <v>44771</v>
      </c>
      <c r="E191" s="93"/>
      <c r="F191" s="93"/>
      <c r="G191" s="93"/>
      <c r="H191" s="93"/>
      <c r="I191" s="93"/>
    </row>
    <row r="192" spans="1:9" x14ac:dyDescent="0.55000000000000004">
      <c r="A192" s="93"/>
      <c r="B192" s="48">
        <v>215</v>
      </c>
      <c r="C192" s="97">
        <v>0</v>
      </c>
      <c r="D192" s="103">
        <v>44771</v>
      </c>
      <c r="E192" s="93"/>
      <c r="F192" s="93"/>
      <c r="G192" s="93"/>
      <c r="H192" s="93"/>
      <c r="I192" s="93"/>
    </row>
    <row r="193" spans="1:9" x14ac:dyDescent="0.55000000000000004">
      <c r="A193" s="93"/>
      <c r="B193" s="48">
        <v>216</v>
      </c>
      <c r="C193" s="98">
        <v>1463000</v>
      </c>
      <c r="D193" s="103">
        <v>44771</v>
      </c>
      <c r="E193" s="93"/>
      <c r="F193" s="93"/>
      <c r="G193" s="93"/>
      <c r="H193" s="93"/>
      <c r="I193" s="93"/>
    </row>
    <row r="194" spans="1:9" x14ac:dyDescent="0.55000000000000004">
      <c r="A194" s="93"/>
      <c r="B194" s="48">
        <v>217</v>
      </c>
      <c r="C194" s="98">
        <v>26950000</v>
      </c>
      <c r="D194" s="103">
        <v>44771</v>
      </c>
      <c r="E194" s="93"/>
      <c r="F194" s="93"/>
      <c r="G194" s="93"/>
      <c r="H194" s="93"/>
      <c r="I194" s="93"/>
    </row>
    <row r="195" spans="1:9" x14ac:dyDescent="0.55000000000000004">
      <c r="A195" s="93"/>
      <c r="B195" s="48">
        <v>218</v>
      </c>
      <c r="C195" s="98">
        <v>1131000</v>
      </c>
      <c r="D195" s="103">
        <v>44771</v>
      </c>
      <c r="E195" s="93"/>
      <c r="F195" s="93"/>
      <c r="G195" s="93"/>
      <c r="H195" s="93"/>
      <c r="I195" s="93"/>
    </row>
    <row r="196" spans="1:9" x14ac:dyDescent="0.55000000000000004">
      <c r="A196" s="93"/>
      <c r="B196" s="48">
        <v>219</v>
      </c>
      <c r="C196" s="98">
        <v>3104000</v>
      </c>
      <c r="D196" s="103">
        <v>44771</v>
      </c>
      <c r="E196" s="93"/>
      <c r="F196" s="93"/>
      <c r="G196" s="93"/>
      <c r="H196" s="93"/>
      <c r="I196" s="93"/>
    </row>
    <row r="197" spans="1:9" x14ac:dyDescent="0.55000000000000004">
      <c r="A197" s="93"/>
      <c r="B197" s="48">
        <v>220</v>
      </c>
      <c r="C197" s="108">
        <v>1430000</v>
      </c>
      <c r="D197" s="103">
        <v>44771</v>
      </c>
      <c r="E197" s="93"/>
      <c r="F197" s="93"/>
      <c r="G197" s="93"/>
      <c r="H197" s="93"/>
      <c r="I197" s="93"/>
    </row>
    <row r="198" spans="1:9" x14ac:dyDescent="0.55000000000000004">
      <c r="A198" s="93"/>
      <c r="B198" s="48">
        <v>221</v>
      </c>
      <c r="C198" s="98">
        <v>1529000</v>
      </c>
      <c r="D198" s="103">
        <v>44771</v>
      </c>
      <c r="E198" s="93"/>
      <c r="F198" s="93"/>
      <c r="G198" s="93"/>
      <c r="H198" s="93"/>
      <c r="I198" s="93"/>
    </row>
    <row r="199" spans="1:9" x14ac:dyDescent="0.55000000000000004">
      <c r="A199" s="93"/>
      <c r="B199" s="48">
        <v>222</v>
      </c>
      <c r="C199" s="98">
        <v>2860000</v>
      </c>
      <c r="D199" s="103">
        <v>44771</v>
      </c>
      <c r="E199" s="93"/>
      <c r="F199" s="93"/>
      <c r="G199" s="93"/>
      <c r="H199" s="93"/>
      <c r="I199" s="93"/>
    </row>
    <row r="200" spans="1:9" x14ac:dyDescent="0.55000000000000004">
      <c r="A200" s="93"/>
      <c r="B200" s="48">
        <v>223</v>
      </c>
      <c r="C200" s="97">
        <v>17530000</v>
      </c>
      <c r="D200" s="103">
        <v>44764</v>
      </c>
      <c r="E200" s="93"/>
      <c r="F200" s="93"/>
      <c r="G200" s="93"/>
      <c r="H200" s="93"/>
      <c r="I200" s="93"/>
    </row>
    <row r="201" spans="1:9" x14ac:dyDescent="0.55000000000000004">
      <c r="A201" s="93"/>
      <c r="B201" s="48">
        <v>225</v>
      </c>
      <c r="C201" s="98">
        <v>3396000</v>
      </c>
      <c r="D201" s="103">
        <v>44775</v>
      </c>
      <c r="E201" s="93"/>
      <c r="F201" s="93"/>
      <c r="G201" s="93"/>
      <c r="H201" s="93"/>
      <c r="I201" s="93"/>
    </row>
    <row r="202" spans="1:9" x14ac:dyDescent="0.55000000000000004">
      <c r="A202" s="93"/>
      <c r="B202" s="48">
        <v>226</v>
      </c>
      <c r="C202" s="98">
        <v>1463000</v>
      </c>
      <c r="D202" s="103">
        <v>44775</v>
      </c>
      <c r="E202" s="93"/>
      <c r="F202" s="93"/>
      <c r="G202" s="93"/>
      <c r="H202" s="93"/>
      <c r="I202" s="93"/>
    </row>
    <row r="203" spans="1:9" x14ac:dyDescent="0.55000000000000004">
      <c r="A203" s="93"/>
      <c r="B203" s="48">
        <v>227</v>
      </c>
      <c r="C203" s="98">
        <v>1122000</v>
      </c>
      <c r="D203" s="103">
        <v>44775</v>
      </c>
      <c r="E203" s="93"/>
      <c r="F203" s="93"/>
      <c r="G203" s="93"/>
      <c r="H203" s="93"/>
      <c r="I203" s="93"/>
    </row>
    <row r="204" spans="1:9" x14ac:dyDescent="0.55000000000000004">
      <c r="A204" s="93"/>
      <c r="B204" s="48">
        <v>229</v>
      </c>
      <c r="C204" s="98">
        <v>1452000</v>
      </c>
      <c r="D204" s="103">
        <v>44775</v>
      </c>
      <c r="E204" s="93"/>
      <c r="F204" s="93"/>
      <c r="G204" s="93"/>
      <c r="H204" s="93"/>
      <c r="I204" s="93"/>
    </row>
    <row r="205" spans="1:9" x14ac:dyDescent="0.55000000000000004">
      <c r="A205" s="93"/>
      <c r="B205" s="48">
        <v>230</v>
      </c>
      <c r="C205" s="98">
        <v>2200000</v>
      </c>
      <c r="D205" s="103">
        <v>44775</v>
      </c>
      <c r="E205" s="93"/>
      <c r="F205" s="93"/>
      <c r="G205" s="93"/>
      <c r="H205" s="93"/>
      <c r="I205" s="93"/>
    </row>
    <row r="206" spans="1:9" x14ac:dyDescent="0.55000000000000004">
      <c r="A206" s="93"/>
      <c r="B206" s="48">
        <v>231</v>
      </c>
      <c r="C206" s="97">
        <v>30800000</v>
      </c>
      <c r="D206" s="103">
        <v>44775</v>
      </c>
      <c r="E206" s="93"/>
      <c r="F206" s="93"/>
      <c r="G206" s="93"/>
      <c r="H206" s="93"/>
      <c r="I206" s="93"/>
    </row>
    <row r="207" spans="1:9" x14ac:dyDescent="0.55000000000000004">
      <c r="A207" s="93"/>
      <c r="B207" s="48">
        <v>232</v>
      </c>
      <c r="C207" s="98">
        <v>1100000</v>
      </c>
      <c r="D207" s="103">
        <v>44775</v>
      </c>
      <c r="E207" s="93"/>
      <c r="F207" s="93"/>
      <c r="G207" s="93"/>
      <c r="H207" s="93"/>
      <c r="I207" s="93"/>
    </row>
    <row r="208" spans="1:9" x14ac:dyDescent="0.55000000000000004">
      <c r="A208" s="93"/>
      <c r="B208" s="48">
        <v>233</v>
      </c>
      <c r="C208" s="98">
        <v>1529000</v>
      </c>
      <c r="D208" s="103">
        <v>44775</v>
      </c>
      <c r="E208" s="93"/>
      <c r="F208" s="93"/>
      <c r="G208" s="93"/>
      <c r="H208" s="93"/>
      <c r="I208" s="93"/>
    </row>
    <row r="209" spans="1:9" x14ac:dyDescent="0.55000000000000004">
      <c r="A209" s="93"/>
      <c r="B209" s="48">
        <v>234</v>
      </c>
      <c r="C209" s="98">
        <v>13816000</v>
      </c>
      <c r="D209" s="103">
        <v>44775</v>
      </c>
      <c r="E209" s="93"/>
      <c r="F209" s="93"/>
      <c r="G209" s="93"/>
      <c r="H209" s="93"/>
      <c r="I209" s="93"/>
    </row>
    <row r="210" spans="1:9" x14ac:dyDescent="0.55000000000000004">
      <c r="A210" s="93"/>
      <c r="B210" s="48">
        <v>235</v>
      </c>
      <c r="C210" s="98">
        <v>1471000</v>
      </c>
      <c r="D210" s="103">
        <v>44775</v>
      </c>
      <c r="E210" s="93"/>
      <c r="F210" s="93"/>
      <c r="G210" s="93"/>
      <c r="H210" s="93"/>
      <c r="I210" s="93"/>
    </row>
    <row r="211" spans="1:9" x14ac:dyDescent="0.55000000000000004">
      <c r="A211" s="93"/>
      <c r="B211" s="48">
        <v>236</v>
      </c>
      <c r="C211" s="98">
        <v>11550000</v>
      </c>
      <c r="D211" s="103">
        <v>44775</v>
      </c>
      <c r="E211" s="93"/>
      <c r="F211" s="93"/>
      <c r="G211" s="93"/>
      <c r="H211" s="93"/>
      <c r="I211" s="93"/>
    </row>
    <row r="212" spans="1:9" x14ac:dyDescent="0.55000000000000004">
      <c r="A212" s="93"/>
      <c r="B212" s="48">
        <v>237</v>
      </c>
      <c r="C212" s="98">
        <v>1606000</v>
      </c>
      <c r="D212" s="103">
        <v>44775</v>
      </c>
      <c r="E212" s="93"/>
      <c r="F212" s="93"/>
      <c r="G212" s="93"/>
      <c r="H212" s="93"/>
      <c r="I212" s="93"/>
    </row>
    <row r="213" spans="1:9" x14ac:dyDescent="0.55000000000000004">
      <c r="A213" s="93"/>
      <c r="B213" s="48">
        <v>238</v>
      </c>
      <c r="C213" s="97">
        <v>5060000</v>
      </c>
      <c r="D213" s="103">
        <v>44775</v>
      </c>
      <c r="E213" s="93"/>
      <c r="F213" s="93"/>
      <c r="G213" s="93"/>
      <c r="H213" s="93"/>
      <c r="I213" s="93"/>
    </row>
    <row r="214" spans="1:9" x14ac:dyDescent="0.55000000000000004">
      <c r="A214" s="93"/>
      <c r="B214" s="48">
        <v>239</v>
      </c>
      <c r="C214" s="98">
        <v>440000</v>
      </c>
      <c r="D214" s="103">
        <v>44775</v>
      </c>
      <c r="E214" s="93"/>
      <c r="F214" s="93"/>
      <c r="G214" s="93"/>
      <c r="H214" s="93"/>
      <c r="I214" s="93"/>
    </row>
    <row r="215" spans="1:9" x14ac:dyDescent="0.55000000000000004">
      <c r="A215" s="93"/>
      <c r="B215" s="48">
        <v>240</v>
      </c>
      <c r="C215" s="97">
        <v>1431000</v>
      </c>
      <c r="D215" s="103">
        <v>44775</v>
      </c>
      <c r="E215" s="93"/>
      <c r="F215" s="93"/>
      <c r="G215" s="93"/>
      <c r="H215" s="93"/>
      <c r="I215" s="93"/>
    </row>
    <row r="216" spans="1:9" x14ac:dyDescent="0.55000000000000004">
      <c r="A216" s="93"/>
      <c r="B216" s="48">
        <v>241</v>
      </c>
      <c r="C216" s="98">
        <v>1540000</v>
      </c>
      <c r="D216" s="103">
        <v>44775</v>
      </c>
      <c r="E216" s="93"/>
      <c r="F216" s="93"/>
      <c r="G216" s="93"/>
      <c r="H216" s="93"/>
      <c r="I216" s="93"/>
    </row>
    <row r="217" spans="1:9" x14ac:dyDescent="0.55000000000000004">
      <c r="A217" s="93"/>
      <c r="B217" s="48">
        <v>242</v>
      </c>
      <c r="C217" s="98">
        <v>1364000</v>
      </c>
      <c r="D217" s="103">
        <v>44775</v>
      </c>
      <c r="E217" s="93"/>
      <c r="F217" s="93"/>
      <c r="G217" s="93"/>
      <c r="H217" s="93"/>
      <c r="I217" s="93"/>
    </row>
    <row r="218" spans="1:9" x14ac:dyDescent="0.55000000000000004">
      <c r="A218" s="93"/>
      <c r="B218" s="48">
        <v>243</v>
      </c>
      <c r="C218" s="98">
        <v>1468000</v>
      </c>
      <c r="D218" s="103">
        <v>44775</v>
      </c>
      <c r="E218" s="93"/>
      <c r="F218" s="93"/>
      <c r="G218" s="93"/>
      <c r="H218" s="93"/>
      <c r="I218" s="93"/>
    </row>
    <row r="219" spans="1:9" x14ac:dyDescent="0.55000000000000004">
      <c r="A219" s="93"/>
      <c r="B219" s="48">
        <v>245</v>
      </c>
      <c r="C219" s="98">
        <v>396000</v>
      </c>
      <c r="D219" s="103">
        <v>44775</v>
      </c>
      <c r="E219" s="93"/>
      <c r="F219" s="93"/>
      <c r="G219" s="93"/>
      <c r="H219" s="93"/>
      <c r="I219" s="93"/>
    </row>
    <row r="220" spans="1:9" x14ac:dyDescent="0.55000000000000004">
      <c r="A220" s="93"/>
      <c r="B220" s="48">
        <v>246</v>
      </c>
      <c r="C220" s="98">
        <v>1461000</v>
      </c>
      <c r="D220" s="103">
        <v>44775</v>
      </c>
      <c r="E220" s="93"/>
      <c r="F220" s="93"/>
      <c r="G220" s="93"/>
      <c r="H220" s="93"/>
      <c r="I220" s="93"/>
    </row>
    <row r="221" spans="1:9" x14ac:dyDescent="0.55000000000000004">
      <c r="A221" s="93"/>
      <c r="B221" s="48">
        <v>247</v>
      </c>
      <c r="C221" s="98">
        <v>1161000</v>
      </c>
      <c r="D221" s="103">
        <v>44775</v>
      </c>
      <c r="E221" s="93"/>
      <c r="F221" s="93"/>
      <c r="G221" s="93"/>
      <c r="H221" s="93"/>
      <c r="I221" s="93"/>
    </row>
    <row r="222" spans="1:9" x14ac:dyDescent="0.55000000000000004">
      <c r="A222" s="93"/>
      <c r="B222" s="48">
        <v>248</v>
      </c>
      <c r="C222" s="97">
        <v>1497000</v>
      </c>
      <c r="D222" s="103">
        <v>44775</v>
      </c>
      <c r="E222" s="93"/>
      <c r="F222" s="93"/>
      <c r="G222" s="93"/>
      <c r="H222" s="93"/>
      <c r="I222" s="93"/>
    </row>
    <row r="223" spans="1:9" x14ac:dyDescent="0.55000000000000004">
      <c r="A223" s="93"/>
      <c r="B223" s="48">
        <v>249</v>
      </c>
      <c r="C223" s="98">
        <v>1540000</v>
      </c>
      <c r="D223" s="103">
        <v>44775</v>
      </c>
      <c r="E223" s="93"/>
      <c r="F223" s="93"/>
      <c r="G223" s="93"/>
      <c r="H223" s="93"/>
      <c r="I223" s="93"/>
    </row>
    <row r="224" spans="1:9" x14ac:dyDescent="0.55000000000000004">
      <c r="A224" s="93"/>
      <c r="B224" s="48">
        <v>250</v>
      </c>
      <c r="C224" s="98">
        <v>1463000</v>
      </c>
      <c r="D224" s="103">
        <v>44775</v>
      </c>
      <c r="E224" s="93"/>
      <c r="F224" s="93"/>
      <c r="G224" s="93"/>
      <c r="H224" s="93"/>
      <c r="I224" s="93"/>
    </row>
    <row r="225" spans="1:9" x14ac:dyDescent="0.55000000000000004">
      <c r="A225" s="93"/>
      <c r="B225" s="48">
        <v>251</v>
      </c>
      <c r="C225" s="98">
        <v>1606000</v>
      </c>
      <c r="D225" s="103">
        <v>44771</v>
      </c>
      <c r="E225" s="93"/>
      <c r="F225" s="93"/>
      <c r="G225" s="93"/>
      <c r="H225" s="93"/>
      <c r="I225" s="93"/>
    </row>
    <row r="226" spans="1:9" x14ac:dyDescent="0.55000000000000004">
      <c r="A226" s="93"/>
      <c r="B226" s="48">
        <v>252</v>
      </c>
      <c r="C226" s="98">
        <v>1463000</v>
      </c>
      <c r="D226" s="103">
        <v>44771</v>
      </c>
      <c r="E226" s="93"/>
      <c r="F226" s="93"/>
      <c r="G226" s="93"/>
      <c r="H226" s="93"/>
      <c r="I226" s="93"/>
    </row>
    <row r="227" spans="1:9" x14ac:dyDescent="0.55000000000000004">
      <c r="A227" s="93"/>
      <c r="B227" s="48">
        <v>253</v>
      </c>
      <c r="C227" s="98">
        <v>1463000</v>
      </c>
      <c r="D227" s="103">
        <v>44771</v>
      </c>
      <c r="E227" s="93"/>
      <c r="F227" s="93"/>
      <c r="G227" s="93"/>
      <c r="H227" s="93"/>
      <c r="I227" s="93"/>
    </row>
    <row r="228" spans="1:9" x14ac:dyDescent="0.55000000000000004">
      <c r="A228" s="93"/>
      <c r="B228" s="48">
        <v>254</v>
      </c>
      <c r="C228" s="98">
        <v>1540000</v>
      </c>
      <c r="D228" s="103">
        <v>44771</v>
      </c>
      <c r="E228" s="93"/>
      <c r="F228" s="93"/>
      <c r="G228" s="93"/>
      <c r="H228" s="93"/>
      <c r="I228" s="93"/>
    </row>
    <row r="229" spans="1:9" x14ac:dyDescent="0.55000000000000004">
      <c r="A229" s="93"/>
      <c r="B229" s="48">
        <v>255</v>
      </c>
      <c r="C229" s="97">
        <v>0</v>
      </c>
      <c r="D229" s="103">
        <v>44771</v>
      </c>
      <c r="E229" s="93"/>
      <c r="F229" s="93"/>
      <c r="G229" s="93"/>
      <c r="H229" s="93"/>
      <c r="I229" s="93"/>
    </row>
    <row r="230" spans="1:9" x14ac:dyDescent="0.55000000000000004">
      <c r="A230" s="93"/>
      <c r="B230" s="48">
        <v>256</v>
      </c>
      <c r="C230" s="98">
        <v>1386000</v>
      </c>
      <c r="D230" s="103">
        <v>44771</v>
      </c>
      <c r="E230" s="93"/>
      <c r="F230" s="93"/>
      <c r="G230" s="93"/>
      <c r="H230" s="93"/>
      <c r="I230" s="93"/>
    </row>
    <row r="231" spans="1:9" x14ac:dyDescent="0.55000000000000004">
      <c r="A231" s="93"/>
      <c r="B231" s="48">
        <v>257</v>
      </c>
      <c r="C231" s="98">
        <v>1463000</v>
      </c>
      <c r="D231" s="103">
        <v>44771</v>
      </c>
      <c r="E231" s="93"/>
      <c r="F231" s="93"/>
      <c r="G231" s="93"/>
      <c r="H231" s="93"/>
      <c r="I231" s="93"/>
    </row>
    <row r="232" spans="1:9" x14ac:dyDescent="0.55000000000000004">
      <c r="A232" s="93"/>
      <c r="B232" s="48">
        <v>258</v>
      </c>
      <c r="C232" s="98">
        <v>1578000</v>
      </c>
      <c r="D232" s="103">
        <v>44771</v>
      </c>
      <c r="E232" s="93"/>
      <c r="F232" s="93"/>
      <c r="G232" s="93"/>
      <c r="H232" s="93"/>
      <c r="I232" s="93"/>
    </row>
    <row r="233" spans="1:9" x14ac:dyDescent="0.55000000000000004">
      <c r="A233" s="93"/>
      <c r="B233" s="48">
        <v>259</v>
      </c>
      <c r="C233" s="98">
        <v>4400000</v>
      </c>
      <c r="D233" s="103">
        <v>44771</v>
      </c>
      <c r="E233" s="93"/>
      <c r="F233" s="93"/>
      <c r="G233" s="93"/>
      <c r="H233" s="93"/>
      <c r="I233" s="93"/>
    </row>
    <row r="234" spans="1:9" x14ac:dyDescent="0.55000000000000004">
      <c r="A234" s="93"/>
      <c r="B234" s="48">
        <v>260</v>
      </c>
      <c r="C234" s="98">
        <v>1661000</v>
      </c>
      <c r="D234" s="103">
        <v>44771</v>
      </c>
      <c r="E234" s="93"/>
      <c r="F234" s="93"/>
      <c r="G234" s="93"/>
      <c r="H234" s="93"/>
      <c r="I234" s="93"/>
    </row>
    <row r="235" spans="1:9" x14ac:dyDescent="0.55000000000000004">
      <c r="A235" s="93"/>
      <c r="B235" s="48">
        <v>262</v>
      </c>
      <c r="C235" s="98">
        <v>4400000</v>
      </c>
      <c r="D235" s="103">
        <v>44771</v>
      </c>
      <c r="E235" s="93"/>
      <c r="F235" s="93"/>
      <c r="G235" s="93"/>
      <c r="H235" s="93"/>
      <c r="I235" s="93"/>
    </row>
    <row r="236" spans="1:9" x14ac:dyDescent="0.55000000000000004">
      <c r="A236" s="93"/>
      <c r="B236" s="48">
        <v>263</v>
      </c>
      <c r="C236" s="98">
        <v>1540000</v>
      </c>
      <c r="D236" s="103">
        <v>44771</v>
      </c>
      <c r="E236" s="93"/>
      <c r="F236" s="93"/>
      <c r="G236" s="93"/>
      <c r="H236" s="93"/>
      <c r="I236" s="93"/>
    </row>
    <row r="237" spans="1:9" x14ac:dyDescent="0.55000000000000004">
      <c r="A237" s="93"/>
      <c r="B237" s="48">
        <v>264</v>
      </c>
      <c r="C237" s="98">
        <v>9999000</v>
      </c>
      <c r="D237" s="103">
        <v>44771</v>
      </c>
      <c r="E237" s="93"/>
      <c r="F237" s="93"/>
      <c r="G237" s="93"/>
      <c r="H237" s="93"/>
      <c r="I237" s="93"/>
    </row>
    <row r="238" spans="1:9" x14ac:dyDescent="0.55000000000000004">
      <c r="A238" s="93"/>
      <c r="B238" s="48">
        <v>265</v>
      </c>
      <c r="C238" s="98">
        <v>1543000</v>
      </c>
      <c r="D238" s="103">
        <v>44771</v>
      </c>
      <c r="E238" s="93"/>
      <c r="F238" s="93"/>
      <c r="G238" s="93"/>
      <c r="H238" s="93"/>
      <c r="I238" s="93"/>
    </row>
    <row r="239" spans="1:9" x14ac:dyDescent="0.55000000000000004">
      <c r="A239" s="93"/>
      <c r="B239" s="48">
        <v>266</v>
      </c>
      <c r="C239" s="97">
        <v>2310000</v>
      </c>
      <c r="D239" s="103">
        <v>44771</v>
      </c>
      <c r="E239" s="93"/>
      <c r="F239" s="93"/>
      <c r="G239" s="93"/>
      <c r="H239" s="93"/>
      <c r="I239" s="93"/>
    </row>
    <row r="240" spans="1:9" x14ac:dyDescent="0.55000000000000004">
      <c r="A240" s="93"/>
      <c r="B240" s="48">
        <v>269</v>
      </c>
      <c r="C240" s="98">
        <v>42031000</v>
      </c>
      <c r="D240" s="103">
        <v>44771</v>
      </c>
      <c r="E240" s="93"/>
      <c r="F240" s="93"/>
      <c r="G240" s="93"/>
      <c r="H240" s="93"/>
      <c r="I240" s="93"/>
    </row>
    <row r="241" spans="1:9" x14ac:dyDescent="0.55000000000000004">
      <c r="A241" s="93"/>
      <c r="B241" s="48">
        <v>270</v>
      </c>
      <c r="C241" s="98">
        <v>2420000</v>
      </c>
      <c r="D241" s="103">
        <v>44771</v>
      </c>
      <c r="E241" s="93"/>
      <c r="F241" s="93"/>
      <c r="G241" s="93"/>
      <c r="H241" s="93"/>
      <c r="I241" s="93"/>
    </row>
    <row r="242" spans="1:9" x14ac:dyDescent="0.55000000000000004">
      <c r="A242" s="93"/>
      <c r="B242" s="48">
        <v>271</v>
      </c>
      <c r="C242" s="97">
        <v>495000</v>
      </c>
      <c r="D242" s="103">
        <v>44771</v>
      </c>
      <c r="E242" s="93"/>
      <c r="F242" s="93"/>
      <c r="G242" s="93"/>
      <c r="H242" s="93"/>
      <c r="I242" s="93"/>
    </row>
    <row r="243" spans="1:9" x14ac:dyDescent="0.55000000000000004">
      <c r="A243" s="93"/>
      <c r="B243" s="48">
        <v>272</v>
      </c>
      <c r="C243" s="98">
        <v>1232000</v>
      </c>
      <c r="D243" s="103">
        <v>44771</v>
      </c>
      <c r="E243" s="93"/>
      <c r="F243" s="93"/>
      <c r="G243" s="93"/>
      <c r="H243" s="93"/>
      <c r="I243" s="93"/>
    </row>
    <row r="244" spans="1:9" x14ac:dyDescent="0.55000000000000004">
      <c r="A244" s="93"/>
      <c r="B244" s="48">
        <v>273</v>
      </c>
      <c r="C244" s="98">
        <v>1463000</v>
      </c>
      <c r="D244" s="103">
        <v>44771</v>
      </c>
      <c r="E244" s="93"/>
      <c r="F244" s="93"/>
      <c r="G244" s="93"/>
      <c r="H244" s="93"/>
      <c r="I244" s="93"/>
    </row>
    <row r="245" spans="1:9" x14ac:dyDescent="0.55000000000000004">
      <c r="A245" s="93"/>
      <c r="B245" s="48">
        <v>274</v>
      </c>
      <c r="C245" s="97">
        <v>5330000</v>
      </c>
      <c r="D245" s="103">
        <v>44771</v>
      </c>
      <c r="E245" s="93"/>
      <c r="F245" s="93"/>
      <c r="G245" s="93"/>
      <c r="H245" s="93"/>
      <c r="I245" s="93"/>
    </row>
    <row r="246" spans="1:9" x14ac:dyDescent="0.55000000000000004">
      <c r="A246" s="93"/>
      <c r="B246" s="48">
        <v>275</v>
      </c>
      <c r="C246" s="97">
        <v>2860000</v>
      </c>
      <c r="D246" s="103">
        <v>44771</v>
      </c>
      <c r="E246" s="93"/>
      <c r="F246" s="93"/>
      <c r="G246" s="93"/>
      <c r="H246" s="93"/>
      <c r="I246" s="93"/>
    </row>
    <row r="247" spans="1:9" x14ac:dyDescent="0.55000000000000004">
      <c r="A247" s="93"/>
      <c r="B247" s="48">
        <v>276</v>
      </c>
      <c r="C247" s="98">
        <v>1603000</v>
      </c>
      <c r="D247" s="103">
        <v>44771</v>
      </c>
      <c r="E247" s="93"/>
      <c r="F247" s="93"/>
      <c r="G247" s="93"/>
      <c r="H247" s="93"/>
      <c r="I247" s="93"/>
    </row>
    <row r="248" spans="1:9" x14ac:dyDescent="0.55000000000000004">
      <c r="A248" s="93"/>
      <c r="B248" s="48">
        <v>277</v>
      </c>
      <c r="C248" s="98">
        <v>1463000</v>
      </c>
      <c r="D248" s="103">
        <v>44771</v>
      </c>
      <c r="E248" s="93"/>
      <c r="F248" s="93"/>
      <c r="G248" s="93"/>
      <c r="H248" s="93"/>
      <c r="I248" s="93"/>
    </row>
    <row r="249" spans="1:9" s="27" customFormat="1" x14ac:dyDescent="0.55000000000000004">
      <c r="A249" s="99"/>
      <c r="B249" s="100">
        <v>278</v>
      </c>
      <c r="C249" s="101">
        <v>1474000</v>
      </c>
      <c r="D249" s="105">
        <v>44771</v>
      </c>
      <c r="E249" s="99"/>
      <c r="F249" s="99"/>
      <c r="G249" s="93"/>
      <c r="H249" s="93"/>
      <c r="I249" s="99"/>
    </row>
    <row r="250" spans="1:9" s="27" customFormat="1" x14ac:dyDescent="0.55000000000000004">
      <c r="A250" s="99"/>
      <c r="B250" s="100">
        <v>279</v>
      </c>
      <c r="C250" s="101">
        <v>1232000</v>
      </c>
      <c r="D250" s="105">
        <v>44771</v>
      </c>
      <c r="E250" s="99"/>
      <c r="F250" s="99"/>
      <c r="G250" s="93"/>
      <c r="H250" s="93"/>
      <c r="I250" s="99"/>
    </row>
    <row r="251" spans="1:9" s="27" customFormat="1" x14ac:dyDescent="0.55000000000000004">
      <c r="A251" s="99"/>
      <c r="B251" s="100">
        <v>280</v>
      </c>
      <c r="C251" s="101">
        <v>1390000</v>
      </c>
      <c r="D251" s="105">
        <v>44771</v>
      </c>
      <c r="E251" s="99"/>
      <c r="F251" s="99"/>
      <c r="G251" s="93"/>
      <c r="H251" s="93"/>
      <c r="I251" s="99"/>
    </row>
    <row r="252" spans="1:9" s="27" customFormat="1" x14ac:dyDescent="0.55000000000000004">
      <c r="A252" s="99"/>
      <c r="B252" s="100">
        <v>281</v>
      </c>
      <c r="C252" s="101">
        <v>1479000</v>
      </c>
      <c r="D252" s="105">
        <v>44771</v>
      </c>
      <c r="E252" s="99"/>
      <c r="F252" s="99"/>
      <c r="G252" s="93"/>
      <c r="H252" s="93"/>
      <c r="I252" s="99"/>
    </row>
    <row r="253" spans="1:9" s="27" customFormat="1" x14ac:dyDescent="0.55000000000000004">
      <c r="A253" s="99"/>
      <c r="B253" s="100">
        <v>282</v>
      </c>
      <c r="C253" s="101">
        <v>1463000</v>
      </c>
      <c r="D253" s="105">
        <v>44771</v>
      </c>
      <c r="E253" s="99"/>
      <c r="F253" s="99"/>
      <c r="G253" s="93"/>
      <c r="H253" s="93"/>
      <c r="I253" s="99"/>
    </row>
    <row r="254" spans="1:9" s="27" customFormat="1" x14ac:dyDescent="0.55000000000000004">
      <c r="A254" s="99"/>
      <c r="B254" s="100">
        <v>283</v>
      </c>
      <c r="C254" s="101">
        <v>3137000</v>
      </c>
      <c r="D254" s="105">
        <v>44771</v>
      </c>
      <c r="E254" s="99"/>
      <c r="F254" s="99"/>
      <c r="G254" s="93"/>
      <c r="H254" s="93"/>
      <c r="I254" s="99"/>
    </row>
    <row r="255" spans="1:9" s="27" customFormat="1" x14ac:dyDescent="0.55000000000000004">
      <c r="A255" s="99"/>
      <c r="B255" s="100">
        <v>285</v>
      </c>
      <c r="C255" s="108">
        <v>0</v>
      </c>
      <c r="D255" s="105">
        <v>44771</v>
      </c>
      <c r="E255" s="99"/>
      <c r="F255" s="99"/>
      <c r="G255" s="93"/>
      <c r="H255" s="93"/>
      <c r="I255" s="99"/>
    </row>
    <row r="256" spans="1:9" s="27" customFormat="1" x14ac:dyDescent="0.55000000000000004">
      <c r="A256" s="99"/>
      <c r="B256" s="100">
        <v>287</v>
      </c>
      <c r="C256" s="108">
        <v>0</v>
      </c>
      <c r="D256" s="105">
        <v>44771</v>
      </c>
      <c r="E256" s="99"/>
      <c r="F256" s="99"/>
      <c r="G256" s="93"/>
      <c r="H256" s="93"/>
      <c r="I256" s="99"/>
    </row>
    <row r="257" spans="1:9" s="27" customFormat="1" x14ac:dyDescent="0.55000000000000004">
      <c r="A257" s="99"/>
      <c r="B257" s="100">
        <v>289</v>
      </c>
      <c r="C257" s="97">
        <v>0</v>
      </c>
      <c r="D257" s="105">
        <v>44771</v>
      </c>
      <c r="E257" s="99"/>
      <c r="F257" s="99"/>
      <c r="G257" s="93"/>
      <c r="H257" s="93"/>
      <c r="I257" s="99"/>
    </row>
    <row r="258" spans="1:9" s="27" customFormat="1" x14ac:dyDescent="0.55000000000000004">
      <c r="A258" s="99"/>
      <c r="B258" s="100">
        <v>290</v>
      </c>
      <c r="C258" s="97">
        <v>0</v>
      </c>
      <c r="D258" s="105">
        <v>44771</v>
      </c>
      <c r="E258" s="99"/>
      <c r="F258" s="99"/>
      <c r="G258" s="93"/>
      <c r="H258" s="93"/>
      <c r="I258" s="99"/>
    </row>
    <row r="259" spans="1:9" s="27" customFormat="1" x14ac:dyDescent="0.55000000000000004">
      <c r="A259" s="99"/>
      <c r="B259" s="100">
        <v>291</v>
      </c>
      <c r="C259" s="101">
        <v>1430000</v>
      </c>
      <c r="D259" s="105">
        <v>44771</v>
      </c>
      <c r="E259" s="99"/>
      <c r="F259" s="99"/>
      <c r="G259" s="93"/>
      <c r="H259" s="93"/>
      <c r="I259" s="99"/>
    </row>
    <row r="260" spans="1:9" s="27" customFormat="1" x14ac:dyDescent="0.55000000000000004">
      <c r="A260" s="99"/>
      <c r="B260" s="100">
        <v>292</v>
      </c>
      <c r="C260" s="101">
        <v>1540000</v>
      </c>
      <c r="D260" s="105">
        <v>44771</v>
      </c>
      <c r="E260" s="99"/>
      <c r="F260" s="99"/>
      <c r="G260" s="93"/>
      <c r="H260" s="93"/>
      <c r="I260" s="99"/>
    </row>
    <row r="261" spans="1:9" s="27" customFormat="1" x14ac:dyDescent="0.55000000000000004">
      <c r="A261" s="99"/>
      <c r="B261" s="100">
        <v>293</v>
      </c>
      <c r="C261" s="97"/>
      <c r="D261" s="105">
        <v>44771</v>
      </c>
      <c r="E261" s="99"/>
      <c r="F261" s="99"/>
      <c r="G261" s="93"/>
      <c r="H261" s="93"/>
      <c r="I261" s="99"/>
    </row>
    <row r="262" spans="1:9" s="27" customFormat="1" x14ac:dyDescent="0.55000000000000004">
      <c r="A262" s="99"/>
      <c r="B262" s="100">
        <v>294</v>
      </c>
      <c r="C262" s="97">
        <v>0</v>
      </c>
      <c r="D262" s="105">
        <v>44771</v>
      </c>
      <c r="E262" s="99"/>
      <c r="F262" s="99"/>
      <c r="G262" s="93"/>
      <c r="H262" s="93"/>
      <c r="I262" s="99"/>
    </row>
    <row r="263" spans="1:9" s="27" customFormat="1" x14ac:dyDescent="0.55000000000000004">
      <c r="A263" s="99"/>
      <c r="B263" s="100">
        <v>295</v>
      </c>
      <c r="C263" s="97">
        <v>0</v>
      </c>
      <c r="D263" s="105">
        <v>44771</v>
      </c>
      <c r="E263" s="99"/>
      <c r="F263" s="99"/>
      <c r="G263" s="93"/>
      <c r="H263" s="93"/>
      <c r="I263" s="99"/>
    </row>
    <row r="264" spans="1:9" s="27" customFormat="1" x14ac:dyDescent="0.55000000000000004">
      <c r="A264" s="99"/>
      <c r="B264" s="100">
        <v>296</v>
      </c>
      <c r="C264" s="101">
        <v>1375000</v>
      </c>
      <c r="D264" s="105">
        <v>44771</v>
      </c>
      <c r="E264" s="99"/>
      <c r="F264" s="99"/>
      <c r="G264" s="93"/>
      <c r="H264" s="93"/>
      <c r="I264" s="99"/>
    </row>
    <row r="265" spans="1:9" s="27" customFormat="1" x14ac:dyDescent="0.55000000000000004">
      <c r="A265" s="99"/>
      <c r="B265" s="100">
        <v>297</v>
      </c>
      <c r="C265" s="101">
        <v>1463000</v>
      </c>
      <c r="D265" s="105">
        <v>44771</v>
      </c>
      <c r="E265" s="99"/>
      <c r="F265" s="99"/>
      <c r="G265" s="93"/>
      <c r="H265" s="93"/>
      <c r="I265" s="99"/>
    </row>
    <row r="266" spans="1:9" s="27" customFormat="1" x14ac:dyDescent="0.55000000000000004">
      <c r="A266" s="99"/>
      <c r="B266" s="100">
        <v>298</v>
      </c>
      <c r="C266" s="101">
        <v>1460000</v>
      </c>
      <c r="D266" s="105">
        <v>44771</v>
      </c>
      <c r="E266" s="99"/>
      <c r="F266" s="99"/>
      <c r="G266" s="93"/>
      <c r="H266" s="93"/>
      <c r="I266" s="99"/>
    </row>
    <row r="267" spans="1:9" s="27" customFormat="1" x14ac:dyDescent="0.55000000000000004">
      <c r="A267" s="99"/>
      <c r="B267" s="100">
        <v>299</v>
      </c>
      <c r="C267" s="101">
        <v>1232000</v>
      </c>
      <c r="D267" s="105">
        <v>44771</v>
      </c>
      <c r="E267" s="99"/>
      <c r="F267" s="99"/>
      <c r="G267" s="93"/>
      <c r="H267" s="93"/>
      <c r="I267" s="99"/>
    </row>
    <row r="268" spans="1:9" s="27" customFormat="1" x14ac:dyDescent="0.55000000000000004">
      <c r="A268" s="99"/>
      <c r="B268" s="100">
        <v>300</v>
      </c>
      <c r="C268" s="101">
        <v>1497000</v>
      </c>
      <c r="D268" s="105">
        <v>44771</v>
      </c>
      <c r="E268" s="99"/>
      <c r="F268" s="99"/>
      <c r="G268" s="93"/>
      <c r="H268" s="93"/>
      <c r="I268" s="99"/>
    </row>
    <row r="269" spans="1:9" s="27" customFormat="1" x14ac:dyDescent="0.55000000000000004">
      <c r="A269" s="99"/>
      <c r="B269" s="100">
        <v>301</v>
      </c>
      <c r="C269" s="101">
        <v>1539000</v>
      </c>
      <c r="D269" s="105">
        <v>44771</v>
      </c>
      <c r="E269" s="99"/>
      <c r="F269" s="99"/>
      <c r="G269" s="93"/>
      <c r="H269" s="93"/>
      <c r="I269" s="99"/>
    </row>
    <row r="270" spans="1:9" s="27" customFormat="1" x14ac:dyDescent="0.55000000000000004">
      <c r="A270" s="99"/>
      <c r="B270" s="100">
        <v>302</v>
      </c>
      <c r="C270" s="101">
        <v>1430000</v>
      </c>
      <c r="D270" s="105">
        <v>44771</v>
      </c>
      <c r="E270" s="99"/>
      <c r="F270" s="99"/>
      <c r="G270" s="93"/>
      <c r="H270" s="93"/>
      <c r="I270" s="99"/>
    </row>
    <row r="271" spans="1:9" s="27" customFormat="1" x14ac:dyDescent="0.55000000000000004">
      <c r="A271" s="99"/>
      <c r="B271" s="100">
        <v>303</v>
      </c>
      <c r="C271" s="101">
        <v>1460000</v>
      </c>
      <c r="D271" s="105">
        <v>44771</v>
      </c>
      <c r="E271" s="99"/>
      <c r="F271" s="99"/>
      <c r="G271" s="93"/>
      <c r="H271" s="93"/>
      <c r="I271" s="99"/>
    </row>
    <row r="272" spans="1:9" s="27" customFormat="1" x14ac:dyDescent="0.55000000000000004">
      <c r="A272" s="99"/>
      <c r="B272" s="100">
        <v>304</v>
      </c>
      <c r="C272" s="101">
        <v>1460000</v>
      </c>
      <c r="D272" s="105">
        <v>44771</v>
      </c>
      <c r="E272" s="99"/>
      <c r="F272" s="99"/>
      <c r="G272" s="93"/>
      <c r="H272" s="93"/>
      <c r="I272" s="99"/>
    </row>
    <row r="273" spans="1:9" s="27" customFormat="1" x14ac:dyDescent="0.55000000000000004">
      <c r="A273" s="99"/>
      <c r="B273" s="100">
        <v>305</v>
      </c>
      <c r="C273" s="101">
        <v>1496000</v>
      </c>
      <c r="D273" s="105">
        <v>44771</v>
      </c>
      <c r="E273" s="99"/>
      <c r="F273" s="99"/>
      <c r="G273" s="93"/>
      <c r="H273" s="93"/>
      <c r="I273" s="99"/>
    </row>
    <row r="274" spans="1:9" s="27" customFormat="1" x14ac:dyDescent="0.55000000000000004">
      <c r="A274" s="99"/>
      <c r="B274" s="100">
        <v>306</v>
      </c>
      <c r="C274" s="101">
        <v>1430000</v>
      </c>
      <c r="D274" s="105">
        <v>44771</v>
      </c>
      <c r="E274" s="99"/>
      <c r="F274" s="99"/>
      <c r="G274" s="93"/>
      <c r="H274" s="93"/>
      <c r="I274" s="99"/>
    </row>
    <row r="275" spans="1:9" s="27" customFormat="1" x14ac:dyDescent="0.55000000000000004">
      <c r="A275" s="99"/>
      <c r="B275" s="100">
        <v>307</v>
      </c>
      <c r="C275" s="101">
        <v>1540000</v>
      </c>
      <c r="D275" s="105">
        <v>44771</v>
      </c>
      <c r="E275" s="99"/>
      <c r="F275" s="99"/>
      <c r="G275" s="93"/>
      <c r="H275" s="93"/>
      <c r="I275" s="99"/>
    </row>
    <row r="276" spans="1:9" s="27" customFormat="1" x14ac:dyDescent="0.55000000000000004">
      <c r="A276" s="99"/>
      <c r="B276" s="100">
        <v>308</v>
      </c>
      <c r="C276" s="101">
        <v>1603000</v>
      </c>
      <c r="D276" s="105">
        <v>44771</v>
      </c>
      <c r="E276" s="99"/>
      <c r="F276" s="99"/>
      <c r="G276" s="93"/>
      <c r="H276" s="93"/>
      <c r="I276" s="99"/>
    </row>
    <row r="277" spans="1:9" s="27" customFormat="1" x14ac:dyDescent="0.55000000000000004">
      <c r="A277" s="99"/>
      <c r="B277" s="100">
        <v>309</v>
      </c>
      <c r="C277" s="101">
        <v>1460000</v>
      </c>
      <c r="D277" s="105">
        <v>44771</v>
      </c>
      <c r="E277" s="99"/>
      <c r="F277" s="99"/>
      <c r="G277" s="93"/>
      <c r="H277" s="93"/>
      <c r="I277" s="99"/>
    </row>
    <row r="278" spans="1:9" s="27" customFormat="1" x14ac:dyDescent="0.55000000000000004">
      <c r="A278" s="99"/>
      <c r="B278" s="100">
        <v>310</v>
      </c>
      <c r="C278" s="101">
        <v>1232000</v>
      </c>
      <c r="D278" s="105">
        <v>44771</v>
      </c>
      <c r="E278" s="99"/>
      <c r="F278" s="99"/>
      <c r="G278" s="93"/>
      <c r="H278" s="93"/>
      <c r="I278" s="99"/>
    </row>
    <row r="279" spans="1:9" s="27" customFormat="1" x14ac:dyDescent="0.55000000000000004">
      <c r="A279" s="99"/>
      <c r="B279" s="100">
        <v>311</v>
      </c>
      <c r="C279" s="97">
        <v>0</v>
      </c>
      <c r="D279" s="105">
        <v>44771</v>
      </c>
      <c r="E279" s="99"/>
      <c r="F279" s="99"/>
      <c r="G279" s="93"/>
      <c r="H279" s="93"/>
      <c r="I279" s="99"/>
    </row>
    <row r="280" spans="1:9" s="27" customFormat="1" x14ac:dyDescent="0.55000000000000004">
      <c r="A280" s="99"/>
      <c r="B280" s="100">
        <v>312</v>
      </c>
      <c r="C280" s="97">
        <v>0</v>
      </c>
      <c r="D280" s="105">
        <v>44771</v>
      </c>
      <c r="E280" s="99"/>
      <c r="F280" s="99"/>
      <c r="G280" s="93"/>
      <c r="H280" s="93"/>
      <c r="I280" s="99"/>
    </row>
    <row r="281" spans="1:9" s="27" customFormat="1" x14ac:dyDescent="0.55000000000000004">
      <c r="A281" s="99"/>
      <c r="B281" s="100">
        <v>313</v>
      </c>
      <c r="C281" s="101">
        <v>1430000</v>
      </c>
      <c r="D281" s="105">
        <v>44771</v>
      </c>
      <c r="E281" s="99"/>
      <c r="F281" s="99"/>
      <c r="G281" s="93"/>
      <c r="H281" s="93"/>
      <c r="I281" s="99"/>
    </row>
    <row r="282" spans="1:9" s="27" customFormat="1" x14ac:dyDescent="0.55000000000000004">
      <c r="A282" s="99"/>
      <c r="B282" s="100">
        <v>314</v>
      </c>
      <c r="C282" s="97">
        <v>1540000</v>
      </c>
      <c r="D282" s="105">
        <v>44771</v>
      </c>
      <c r="E282" s="99"/>
      <c r="F282" s="99"/>
      <c r="G282" s="93"/>
      <c r="H282" s="93"/>
      <c r="I282" s="99"/>
    </row>
    <row r="283" spans="1:9" s="27" customFormat="1" x14ac:dyDescent="0.55000000000000004">
      <c r="A283" s="99"/>
      <c r="B283" s="100">
        <v>315</v>
      </c>
      <c r="C283" s="101">
        <v>2684000</v>
      </c>
      <c r="D283" s="105">
        <v>44771</v>
      </c>
      <c r="E283" s="99"/>
      <c r="F283" s="99"/>
      <c r="G283" s="93"/>
      <c r="H283" s="93"/>
      <c r="I283" s="99"/>
    </row>
    <row r="284" spans="1:9" s="27" customFormat="1" x14ac:dyDescent="0.55000000000000004">
      <c r="A284" s="99"/>
      <c r="B284" s="100">
        <v>316</v>
      </c>
      <c r="C284" s="101">
        <v>1430000</v>
      </c>
      <c r="D284" s="105">
        <v>44771</v>
      </c>
      <c r="E284" s="99"/>
      <c r="F284" s="99"/>
      <c r="G284" s="93"/>
      <c r="H284" s="93"/>
      <c r="I284" s="99"/>
    </row>
    <row r="285" spans="1:9" s="27" customFormat="1" x14ac:dyDescent="0.55000000000000004">
      <c r="A285" s="99"/>
      <c r="B285" s="100">
        <v>317</v>
      </c>
      <c r="C285" s="101"/>
      <c r="D285" s="105">
        <v>44771</v>
      </c>
      <c r="E285" s="99"/>
      <c r="F285" s="99"/>
      <c r="G285" s="93"/>
      <c r="H285" s="93"/>
      <c r="I285" s="99"/>
    </row>
    <row r="286" spans="1:9" s="27" customFormat="1" x14ac:dyDescent="0.55000000000000004">
      <c r="A286" s="99"/>
      <c r="B286" s="100">
        <v>319</v>
      </c>
      <c r="C286" s="101">
        <v>1463000</v>
      </c>
      <c r="D286" s="105">
        <v>44771</v>
      </c>
      <c r="E286" s="99"/>
      <c r="F286" s="99"/>
      <c r="G286" s="93"/>
      <c r="H286" s="93"/>
      <c r="I286" s="99"/>
    </row>
    <row r="287" spans="1:9" s="27" customFormat="1" x14ac:dyDescent="0.55000000000000004">
      <c r="A287" s="99"/>
      <c r="B287" s="100">
        <v>320</v>
      </c>
      <c r="C287" s="97">
        <v>0</v>
      </c>
      <c r="D287" s="105">
        <v>44771</v>
      </c>
      <c r="E287" s="99"/>
      <c r="F287" s="99"/>
      <c r="G287" s="93"/>
      <c r="H287" s="93"/>
      <c r="I287" s="99"/>
    </row>
    <row r="288" spans="1:9" s="27" customFormat="1" x14ac:dyDescent="0.55000000000000004">
      <c r="A288" s="99"/>
      <c r="B288" s="100">
        <v>321</v>
      </c>
      <c r="C288" s="97">
        <v>0</v>
      </c>
      <c r="D288" s="105">
        <v>44771</v>
      </c>
      <c r="E288" s="99"/>
      <c r="F288" s="99"/>
      <c r="G288" s="93"/>
      <c r="H288" s="93"/>
      <c r="I288" s="99"/>
    </row>
    <row r="289" spans="1:9" s="27" customFormat="1" x14ac:dyDescent="0.55000000000000004">
      <c r="A289" s="99"/>
      <c r="B289" s="100">
        <v>322</v>
      </c>
      <c r="C289" s="101">
        <v>1430000</v>
      </c>
      <c r="D289" s="105">
        <v>44771</v>
      </c>
      <c r="E289" s="99"/>
      <c r="F289" s="99"/>
      <c r="G289" s="93"/>
      <c r="H289" s="93"/>
      <c r="I289" s="99"/>
    </row>
    <row r="290" spans="1:9" s="27" customFormat="1" x14ac:dyDescent="0.55000000000000004">
      <c r="A290" s="99"/>
      <c r="B290" s="100">
        <v>323</v>
      </c>
      <c r="C290" s="101">
        <v>1540000</v>
      </c>
      <c r="D290" s="105">
        <v>44771</v>
      </c>
      <c r="E290" s="99"/>
      <c r="F290" s="99"/>
      <c r="G290" s="93"/>
      <c r="H290" s="93"/>
      <c r="I290" s="99"/>
    </row>
    <row r="291" spans="1:9" s="27" customFormat="1" x14ac:dyDescent="0.55000000000000004">
      <c r="A291" s="99"/>
      <c r="B291" s="100">
        <v>324</v>
      </c>
      <c r="C291" s="101">
        <v>2037000</v>
      </c>
      <c r="D291" s="105">
        <v>44771</v>
      </c>
      <c r="E291" s="99"/>
      <c r="F291" s="99"/>
      <c r="G291" s="93"/>
      <c r="H291" s="93"/>
      <c r="I291" s="99"/>
    </row>
    <row r="292" spans="1:9" s="27" customFormat="1" x14ac:dyDescent="0.55000000000000004">
      <c r="A292" s="99"/>
      <c r="B292" s="100">
        <v>325</v>
      </c>
      <c r="C292" s="101">
        <v>9050000</v>
      </c>
      <c r="D292" s="105">
        <v>44771</v>
      </c>
      <c r="E292" s="99"/>
      <c r="F292" s="99"/>
      <c r="G292" s="93"/>
      <c r="H292" s="93"/>
      <c r="I292" s="99"/>
    </row>
    <row r="293" spans="1:9" s="27" customFormat="1" x14ac:dyDescent="0.55000000000000004">
      <c r="A293" s="99"/>
      <c r="B293" s="100">
        <v>326</v>
      </c>
      <c r="C293" s="101">
        <v>5940000</v>
      </c>
      <c r="D293" s="105">
        <v>44771</v>
      </c>
      <c r="E293" s="99"/>
      <c r="F293" s="99"/>
      <c r="G293" s="93"/>
      <c r="H293" s="93"/>
      <c r="I293" s="99"/>
    </row>
    <row r="294" spans="1:9" s="27" customFormat="1" x14ac:dyDescent="0.55000000000000004">
      <c r="A294" s="99"/>
      <c r="B294" s="100">
        <v>327</v>
      </c>
      <c r="C294" s="108">
        <v>0</v>
      </c>
      <c r="D294" s="105">
        <v>44771</v>
      </c>
      <c r="E294" s="99"/>
      <c r="F294" s="99"/>
      <c r="G294" s="93"/>
      <c r="H294" s="93"/>
      <c r="I294" s="99"/>
    </row>
    <row r="295" spans="1:9" s="27" customFormat="1" x14ac:dyDescent="0.55000000000000004">
      <c r="A295" s="99"/>
      <c r="B295" s="100">
        <v>328</v>
      </c>
      <c r="C295" s="101">
        <v>1515000</v>
      </c>
      <c r="D295" s="105">
        <v>44771</v>
      </c>
      <c r="E295" s="99"/>
      <c r="F295" s="99"/>
      <c r="G295" s="93"/>
      <c r="H295" s="93"/>
      <c r="I295" s="99"/>
    </row>
    <row r="296" spans="1:9" s="27" customFormat="1" x14ac:dyDescent="0.55000000000000004">
      <c r="A296" s="99"/>
      <c r="B296" s="100">
        <v>329</v>
      </c>
      <c r="C296" s="101">
        <v>8594000</v>
      </c>
      <c r="D296" s="105">
        <v>44809</v>
      </c>
      <c r="E296" s="99"/>
      <c r="F296" s="99"/>
      <c r="G296" s="93"/>
      <c r="H296" s="93"/>
      <c r="I296" s="99"/>
    </row>
    <row r="297" spans="1:9" s="27" customFormat="1" x14ac:dyDescent="0.55000000000000004">
      <c r="A297" s="99"/>
      <c r="B297" s="100">
        <v>335</v>
      </c>
      <c r="C297" s="101">
        <v>2899000</v>
      </c>
      <c r="D297" s="105">
        <v>44809</v>
      </c>
      <c r="E297" s="99"/>
      <c r="F297" s="99"/>
      <c r="G297" s="93"/>
      <c r="H297" s="93"/>
      <c r="I297" s="99"/>
    </row>
    <row r="298" spans="1:9" s="27" customFormat="1" x14ac:dyDescent="0.55000000000000004">
      <c r="A298" s="99"/>
      <c r="B298" s="100">
        <v>338</v>
      </c>
      <c r="C298" s="101">
        <v>1100000</v>
      </c>
      <c r="D298" s="105">
        <v>44809</v>
      </c>
      <c r="E298" s="99"/>
      <c r="F298" s="99"/>
      <c r="G298" s="93"/>
      <c r="H298" s="93"/>
      <c r="I298" s="99"/>
    </row>
    <row r="299" spans="1:9" s="27" customFormat="1" x14ac:dyDescent="0.55000000000000004">
      <c r="A299" s="99"/>
      <c r="B299" s="100">
        <v>339</v>
      </c>
      <c r="C299" s="101">
        <v>3740000</v>
      </c>
      <c r="D299" s="105">
        <v>44813</v>
      </c>
      <c r="E299" s="99"/>
      <c r="F299" s="99"/>
      <c r="G299" s="93"/>
      <c r="H299" s="93"/>
      <c r="I299" s="99"/>
    </row>
    <row r="300" spans="1:9" s="27" customFormat="1" x14ac:dyDescent="0.55000000000000004">
      <c r="A300" s="99">
        <v>64</v>
      </c>
      <c r="B300" s="100">
        <v>501</v>
      </c>
      <c r="C300" s="101">
        <v>1430000</v>
      </c>
      <c r="D300" s="105">
        <v>44950</v>
      </c>
      <c r="E300" s="99"/>
      <c r="F300" s="99"/>
      <c r="G300" s="93"/>
      <c r="H300" s="93"/>
      <c r="I300" s="99"/>
    </row>
    <row r="301" spans="1:9" s="27" customFormat="1" x14ac:dyDescent="0.55000000000000004">
      <c r="A301" s="99"/>
      <c r="B301" s="100">
        <v>503</v>
      </c>
      <c r="C301" s="101">
        <v>1498000</v>
      </c>
      <c r="D301" s="105">
        <v>44950</v>
      </c>
      <c r="E301" s="99"/>
      <c r="F301" s="99"/>
      <c r="G301" s="93"/>
      <c r="H301" s="93"/>
      <c r="I301" s="99"/>
    </row>
    <row r="302" spans="1:9" s="27" customFormat="1" x14ac:dyDescent="0.55000000000000004">
      <c r="A302" s="99"/>
      <c r="B302" s="100">
        <v>504</v>
      </c>
      <c r="C302" s="101">
        <v>440000</v>
      </c>
      <c r="D302" s="105">
        <v>44950</v>
      </c>
      <c r="E302" s="99"/>
      <c r="F302" s="99"/>
      <c r="G302" s="93"/>
      <c r="H302" s="93"/>
      <c r="I302" s="99"/>
    </row>
    <row r="303" spans="1:9" s="27" customFormat="1" x14ac:dyDescent="0.55000000000000004">
      <c r="A303" s="99"/>
      <c r="B303" s="100">
        <v>505</v>
      </c>
      <c r="C303" s="101">
        <v>1468000</v>
      </c>
      <c r="D303" s="105">
        <v>44950</v>
      </c>
      <c r="E303" s="99"/>
      <c r="F303" s="99"/>
      <c r="G303" s="93"/>
      <c r="H303" s="93"/>
      <c r="I303" s="99"/>
    </row>
    <row r="304" spans="1:9" s="27" customFormat="1" x14ac:dyDescent="0.55000000000000004">
      <c r="A304" s="99"/>
      <c r="B304" s="100">
        <v>506</v>
      </c>
      <c r="C304" s="101">
        <v>1578000</v>
      </c>
      <c r="D304" s="105">
        <v>44950</v>
      </c>
      <c r="E304" s="99"/>
      <c r="F304" s="99"/>
      <c r="G304" s="93"/>
      <c r="H304" s="93"/>
      <c r="I304" s="99"/>
    </row>
    <row r="305" spans="1:9" s="27" customFormat="1" x14ac:dyDescent="0.55000000000000004">
      <c r="A305" s="99"/>
      <c r="B305" s="100">
        <v>509</v>
      </c>
      <c r="C305" s="101">
        <v>1463000</v>
      </c>
      <c r="D305" s="105">
        <v>44950</v>
      </c>
      <c r="E305" s="99"/>
      <c r="F305" s="99"/>
      <c r="G305" s="93"/>
      <c r="H305" s="93"/>
      <c r="I305" s="99"/>
    </row>
    <row r="306" spans="1:9" s="27" customFormat="1" x14ac:dyDescent="0.55000000000000004">
      <c r="A306" s="99">
        <v>311</v>
      </c>
      <c r="B306" s="100">
        <v>511</v>
      </c>
      <c r="C306" s="101">
        <v>1570000</v>
      </c>
      <c r="D306" s="105">
        <v>44950</v>
      </c>
      <c r="E306" s="99"/>
      <c r="F306" s="99"/>
      <c r="G306" s="93"/>
      <c r="H306" s="93"/>
      <c r="I306" s="99"/>
    </row>
    <row r="307" spans="1:9" s="27" customFormat="1" x14ac:dyDescent="0.55000000000000004">
      <c r="A307" s="99"/>
      <c r="B307" s="100">
        <v>512</v>
      </c>
      <c r="C307" s="101">
        <v>1298000</v>
      </c>
      <c r="D307" s="105">
        <v>44950</v>
      </c>
      <c r="E307" s="99"/>
      <c r="F307" s="99"/>
      <c r="G307" s="93"/>
      <c r="H307" s="93"/>
      <c r="I307" s="99"/>
    </row>
    <row r="308" spans="1:9" s="27" customFormat="1" x14ac:dyDescent="0.55000000000000004">
      <c r="A308" s="99"/>
      <c r="B308" s="100">
        <v>514</v>
      </c>
      <c r="C308" s="101">
        <v>1557000</v>
      </c>
      <c r="D308" s="105">
        <v>44950</v>
      </c>
      <c r="E308" s="99"/>
      <c r="F308" s="99"/>
      <c r="G308" s="93"/>
      <c r="H308" s="93"/>
      <c r="I308" s="99"/>
    </row>
    <row r="309" spans="1:9" s="27" customFormat="1" x14ac:dyDescent="0.55000000000000004">
      <c r="A309" s="99"/>
      <c r="B309" s="100">
        <v>516</v>
      </c>
      <c r="C309" s="101">
        <v>1617000</v>
      </c>
      <c r="D309" s="105">
        <v>44950</v>
      </c>
      <c r="E309" s="99"/>
      <c r="F309" s="99"/>
      <c r="G309" s="93"/>
      <c r="H309" s="93"/>
      <c r="I309" s="99"/>
    </row>
    <row r="310" spans="1:9" s="27" customFormat="1" x14ac:dyDescent="0.55000000000000004">
      <c r="A310" s="99"/>
      <c r="B310" s="100">
        <v>517</v>
      </c>
      <c r="C310" s="101">
        <v>1617000</v>
      </c>
      <c r="D310" s="105">
        <v>44950</v>
      </c>
      <c r="E310" s="99"/>
      <c r="F310" s="99"/>
      <c r="G310" s="93"/>
      <c r="H310" s="93"/>
      <c r="I310" s="99"/>
    </row>
    <row r="311" spans="1:9" s="27" customFormat="1" x14ac:dyDescent="0.55000000000000004">
      <c r="A311" s="99"/>
      <c r="B311" s="100">
        <v>518</v>
      </c>
      <c r="C311" s="101">
        <v>1463000</v>
      </c>
      <c r="D311" s="105">
        <v>44950</v>
      </c>
      <c r="E311" s="99"/>
      <c r="F311" s="99"/>
      <c r="G311" s="93"/>
      <c r="H311" s="93"/>
      <c r="I311" s="99"/>
    </row>
    <row r="312" spans="1:9" s="27" customFormat="1" x14ac:dyDescent="0.55000000000000004">
      <c r="A312" s="99"/>
      <c r="B312" s="100">
        <v>520</v>
      </c>
      <c r="C312" s="101">
        <v>1529000</v>
      </c>
      <c r="D312" s="105">
        <v>44950</v>
      </c>
      <c r="E312" s="99"/>
      <c r="F312" s="99"/>
      <c r="G312" s="93"/>
      <c r="H312" s="93"/>
      <c r="I312" s="99"/>
    </row>
    <row r="313" spans="1:9" s="27" customFormat="1" x14ac:dyDescent="0.55000000000000004">
      <c r="A313" s="99"/>
      <c r="B313" s="100">
        <v>522</v>
      </c>
      <c r="C313" s="101">
        <v>1369000</v>
      </c>
      <c r="D313" s="105">
        <v>44950</v>
      </c>
      <c r="E313" s="99"/>
      <c r="F313" s="99"/>
      <c r="G313" s="93"/>
      <c r="H313" s="93"/>
      <c r="I313" s="99"/>
    </row>
    <row r="314" spans="1:9" s="27" customFormat="1" x14ac:dyDescent="0.55000000000000004">
      <c r="A314" s="99"/>
      <c r="B314" s="100">
        <v>523</v>
      </c>
      <c r="C314" s="101">
        <v>638000</v>
      </c>
      <c r="D314" s="105">
        <v>44950</v>
      </c>
      <c r="E314" s="99"/>
      <c r="F314" s="99"/>
      <c r="G314" s="93"/>
      <c r="H314" s="93"/>
      <c r="I314" s="99"/>
    </row>
    <row r="315" spans="1:9" s="27" customFormat="1" x14ac:dyDescent="0.55000000000000004">
      <c r="A315" s="99"/>
      <c r="B315" s="100">
        <v>526</v>
      </c>
      <c r="C315" s="101">
        <v>1430000</v>
      </c>
      <c r="D315" s="105">
        <v>44950</v>
      </c>
      <c r="E315" s="99"/>
      <c r="F315" s="99"/>
      <c r="G315" s="93"/>
      <c r="H315" s="93"/>
      <c r="I315" s="99"/>
    </row>
    <row r="316" spans="1:9" s="27" customFormat="1" x14ac:dyDescent="0.55000000000000004">
      <c r="A316" s="99">
        <v>48</v>
      </c>
      <c r="B316" s="100">
        <v>527</v>
      </c>
      <c r="C316" s="101">
        <v>176000</v>
      </c>
      <c r="D316" s="105">
        <v>44950</v>
      </c>
      <c r="E316" s="99"/>
      <c r="F316" s="99"/>
      <c r="G316" s="93"/>
      <c r="H316" s="93"/>
      <c r="I316" s="99"/>
    </row>
    <row r="317" spans="1:9" s="27" customFormat="1" x14ac:dyDescent="0.55000000000000004">
      <c r="A317" s="99"/>
      <c r="B317" s="100">
        <v>530</v>
      </c>
      <c r="C317" s="101">
        <v>1430000</v>
      </c>
      <c r="D317" s="105">
        <v>44950</v>
      </c>
      <c r="E317" s="99"/>
      <c r="F317" s="99"/>
      <c r="G317" s="93"/>
      <c r="H317" s="93"/>
      <c r="I317" s="99"/>
    </row>
    <row r="318" spans="1:9" s="27" customFormat="1" x14ac:dyDescent="0.55000000000000004">
      <c r="A318" s="99"/>
      <c r="B318" s="100">
        <v>531</v>
      </c>
      <c r="C318" s="101">
        <v>1463000</v>
      </c>
      <c r="D318" s="105">
        <v>44950</v>
      </c>
      <c r="E318" s="99"/>
      <c r="F318" s="99"/>
      <c r="G318" s="93"/>
      <c r="H318" s="93"/>
      <c r="I318" s="99"/>
    </row>
    <row r="319" spans="1:9" s="27" customFormat="1" x14ac:dyDescent="0.55000000000000004">
      <c r="A319" s="99"/>
      <c r="B319" s="100">
        <v>532</v>
      </c>
      <c r="C319" s="101">
        <v>1232000</v>
      </c>
      <c r="D319" s="105">
        <v>44950</v>
      </c>
      <c r="E319" s="99"/>
      <c r="F319" s="99"/>
      <c r="G319" s="93"/>
      <c r="H319" s="93"/>
      <c r="I319" s="99"/>
    </row>
    <row r="320" spans="1:9" s="27" customFormat="1" x14ac:dyDescent="0.55000000000000004">
      <c r="A320" s="99"/>
      <c r="B320" s="100">
        <v>533</v>
      </c>
      <c r="C320" s="101">
        <v>3203000</v>
      </c>
      <c r="D320" s="105">
        <v>44950</v>
      </c>
      <c r="E320" s="99"/>
      <c r="F320" s="99"/>
      <c r="G320" s="93"/>
      <c r="H320" s="93"/>
      <c r="I320" s="99"/>
    </row>
    <row r="321" spans="1:9" s="27" customFormat="1" x14ac:dyDescent="0.55000000000000004">
      <c r="A321" s="99"/>
      <c r="B321" s="100">
        <v>535</v>
      </c>
      <c r="C321" s="101">
        <v>1540000</v>
      </c>
      <c r="D321" s="105">
        <v>44950</v>
      </c>
      <c r="E321" s="99"/>
      <c r="F321" s="99"/>
      <c r="G321" s="93"/>
      <c r="H321" s="93"/>
      <c r="I321" s="99"/>
    </row>
    <row r="322" spans="1:9" s="27" customFormat="1" x14ac:dyDescent="0.55000000000000004">
      <c r="A322" s="99"/>
      <c r="B322" s="100">
        <v>536</v>
      </c>
      <c r="C322" s="101">
        <v>1463000</v>
      </c>
      <c r="D322" s="105">
        <v>44950</v>
      </c>
      <c r="E322" s="99"/>
      <c r="F322" s="99"/>
      <c r="G322" s="93"/>
      <c r="H322" s="93"/>
      <c r="I322" s="99"/>
    </row>
    <row r="323" spans="1:9" s="27" customFormat="1" x14ac:dyDescent="0.55000000000000004">
      <c r="A323" s="99"/>
      <c r="B323" s="100">
        <v>537</v>
      </c>
      <c r="C323" s="101">
        <v>1617000</v>
      </c>
      <c r="D323" s="105">
        <v>44950</v>
      </c>
      <c r="E323" s="99"/>
      <c r="F323" s="99"/>
      <c r="G323" s="93"/>
      <c r="H323" s="93"/>
      <c r="I323" s="99"/>
    </row>
    <row r="324" spans="1:9" s="27" customFormat="1" x14ac:dyDescent="0.55000000000000004">
      <c r="A324" s="99">
        <v>255</v>
      </c>
      <c r="B324" s="100">
        <v>538</v>
      </c>
      <c r="C324" s="101">
        <v>1509000</v>
      </c>
      <c r="D324" s="105">
        <v>44950</v>
      </c>
      <c r="E324" s="99"/>
      <c r="F324" s="99"/>
      <c r="G324" s="93"/>
      <c r="H324" s="93"/>
      <c r="I324" s="99"/>
    </row>
    <row r="325" spans="1:9" s="27" customFormat="1" x14ac:dyDescent="0.55000000000000004">
      <c r="A325" s="99"/>
      <c r="B325" s="100">
        <v>539</v>
      </c>
      <c r="C325" s="101">
        <v>1540000</v>
      </c>
      <c r="D325" s="105">
        <v>44950</v>
      </c>
      <c r="E325" s="99"/>
      <c r="F325" s="99"/>
      <c r="G325" s="93"/>
      <c r="H325" s="93"/>
      <c r="I325" s="99"/>
    </row>
    <row r="326" spans="1:9" s="27" customFormat="1" x14ac:dyDescent="0.55000000000000004">
      <c r="A326" s="99"/>
      <c r="B326" s="100">
        <v>541</v>
      </c>
      <c r="C326" s="101">
        <v>1509000</v>
      </c>
      <c r="D326" s="105">
        <v>44950</v>
      </c>
      <c r="E326" s="99"/>
      <c r="F326" s="99"/>
      <c r="G326" s="93"/>
      <c r="H326" s="93"/>
      <c r="I326" s="99"/>
    </row>
    <row r="327" spans="1:9" s="27" customFormat="1" x14ac:dyDescent="0.55000000000000004">
      <c r="A327" s="99"/>
      <c r="B327" s="100">
        <v>542</v>
      </c>
      <c r="C327" s="101">
        <v>1617000</v>
      </c>
      <c r="D327" s="105">
        <v>44950</v>
      </c>
      <c r="E327" s="99"/>
      <c r="F327" s="99"/>
      <c r="G327" s="93"/>
      <c r="H327" s="93"/>
      <c r="I327" s="99"/>
    </row>
    <row r="328" spans="1:9" s="27" customFormat="1" x14ac:dyDescent="0.55000000000000004">
      <c r="A328" s="99"/>
      <c r="B328" s="100">
        <v>543</v>
      </c>
      <c r="C328" s="101">
        <v>1463000</v>
      </c>
      <c r="D328" s="105">
        <v>44950</v>
      </c>
      <c r="E328" s="99"/>
      <c r="F328" s="99"/>
      <c r="G328" s="93"/>
      <c r="H328" s="93"/>
      <c r="I328" s="99"/>
    </row>
    <row r="329" spans="1:9" s="27" customFormat="1" x14ac:dyDescent="0.55000000000000004">
      <c r="A329" s="99">
        <v>103</v>
      </c>
      <c r="B329" s="100">
        <v>545</v>
      </c>
      <c r="C329" s="101">
        <v>1540000</v>
      </c>
      <c r="D329" s="105">
        <v>44950</v>
      </c>
      <c r="E329" s="99"/>
      <c r="F329" s="99"/>
      <c r="G329" s="93"/>
      <c r="H329" s="93"/>
      <c r="I329" s="99"/>
    </row>
    <row r="330" spans="1:9" s="27" customFormat="1" x14ac:dyDescent="0.55000000000000004">
      <c r="A330" s="99"/>
      <c r="B330" s="100">
        <v>547</v>
      </c>
      <c r="C330" s="101">
        <v>1369000</v>
      </c>
      <c r="D330" s="105">
        <v>44978</v>
      </c>
      <c r="E330" s="99"/>
      <c r="F330" s="99"/>
      <c r="G330" s="93"/>
      <c r="H330" s="93"/>
      <c r="I330" s="99"/>
    </row>
    <row r="331" spans="1:9" s="27" customFormat="1" x14ac:dyDescent="0.55000000000000004">
      <c r="B331" s="25"/>
      <c r="C331" s="26"/>
      <c r="D331" s="94"/>
    </row>
    <row r="332" spans="1:9" s="27" customFormat="1" x14ac:dyDescent="0.55000000000000004">
      <c r="B332" s="25"/>
      <c r="C332" s="26"/>
      <c r="D332" s="94"/>
    </row>
    <row r="333" spans="1:9" s="27" customFormat="1" x14ac:dyDescent="0.55000000000000004">
      <c r="B333" s="25"/>
      <c r="C333" s="26"/>
      <c r="D333" s="94"/>
    </row>
    <row r="334" spans="1:9" s="27" customFormat="1" x14ac:dyDescent="0.55000000000000004">
      <c r="B334" s="25"/>
      <c r="C334" s="26"/>
      <c r="D334" s="94"/>
    </row>
    <row r="335" spans="1:9" s="27" customFormat="1" x14ac:dyDescent="0.55000000000000004">
      <c r="B335" s="25"/>
      <c r="C335" s="26"/>
      <c r="D335" s="94"/>
    </row>
    <row r="336" spans="1:9" s="27" customFormat="1" x14ac:dyDescent="0.55000000000000004">
      <c r="B336" s="25"/>
      <c r="C336" s="26"/>
      <c r="D336" s="94"/>
    </row>
    <row r="337" spans="2:4" s="27" customFormat="1" x14ac:dyDescent="0.55000000000000004">
      <c r="B337" s="25"/>
      <c r="C337" s="26"/>
      <c r="D337" s="94"/>
    </row>
    <row r="338" spans="2:4" s="27" customFormat="1" x14ac:dyDescent="0.55000000000000004">
      <c r="B338" s="25"/>
      <c r="C338" s="26"/>
      <c r="D338" s="94"/>
    </row>
    <row r="339" spans="2:4" s="27" customFormat="1" x14ac:dyDescent="0.55000000000000004">
      <c r="B339" s="25"/>
      <c r="C339" s="26"/>
      <c r="D339" s="94"/>
    </row>
    <row r="340" spans="2:4" s="27" customFormat="1" x14ac:dyDescent="0.55000000000000004">
      <c r="B340" s="25"/>
      <c r="C340" s="26"/>
      <c r="D340" s="94"/>
    </row>
    <row r="341" spans="2:4" s="27" customFormat="1" x14ac:dyDescent="0.55000000000000004">
      <c r="B341" s="25"/>
      <c r="C341" s="26"/>
      <c r="D341" s="94"/>
    </row>
    <row r="342" spans="2:4" s="27" customFormat="1" x14ac:dyDescent="0.55000000000000004">
      <c r="B342" s="25"/>
      <c r="C342" s="26"/>
      <c r="D342" s="94"/>
    </row>
    <row r="343" spans="2:4" s="27" customFormat="1" x14ac:dyDescent="0.55000000000000004">
      <c r="B343" s="25"/>
      <c r="C343" s="26"/>
      <c r="D343" s="94"/>
    </row>
    <row r="344" spans="2:4" s="27" customFormat="1" x14ac:dyDescent="0.55000000000000004">
      <c r="B344" s="25"/>
      <c r="C344" s="26"/>
      <c r="D344" s="94"/>
    </row>
    <row r="345" spans="2:4" s="27" customFormat="1" x14ac:dyDescent="0.55000000000000004">
      <c r="B345" s="25"/>
      <c r="C345" s="26"/>
      <c r="D345" s="94"/>
    </row>
    <row r="346" spans="2:4" s="27" customFormat="1" x14ac:dyDescent="0.55000000000000004">
      <c r="B346" s="25"/>
      <c r="C346" s="26"/>
      <c r="D346" s="94"/>
    </row>
    <row r="347" spans="2:4" s="27" customFormat="1" x14ac:dyDescent="0.55000000000000004">
      <c r="B347" s="25"/>
      <c r="C347" s="26"/>
      <c r="D347" s="94"/>
    </row>
    <row r="348" spans="2:4" s="27" customFormat="1" x14ac:dyDescent="0.55000000000000004">
      <c r="B348" s="25"/>
      <c r="C348" s="26"/>
      <c r="D348" s="94"/>
    </row>
    <row r="349" spans="2:4" s="27" customFormat="1" x14ac:dyDescent="0.55000000000000004">
      <c r="B349" s="25"/>
      <c r="C349" s="26"/>
      <c r="D349" s="94"/>
    </row>
    <row r="350" spans="2:4" s="27" customFormat="1" x14ac:dyDescent="0.55000000000000004">
      <c r="B350" s="25"/>
      <c r="C350" s="26"/>
      <c r="D350" s="94"/>
    </row>
    <row r="351" spans="2:4" s="27" customFormat="1" x14ac:dyDescent="0.55000000000000004">
      <c r="B351" s="25"/>
      <c r="C351" s="26"/>
      <c r="D351" s="94"/>
    </row>
    <row r="352" spans="2:4" s="27" customFormat="1" x14ac:dyDescent="0.55000000000000004">
      <c r="B352" s="25"/>
      <c r="C352" s="26"/>
      <c r="D352" s="94"/>
    </row>
    <row r="353" spans="2:4" s="27" customFormat="1" x14ac:dyDescent="0.55000000000000004">
      <c r="B353" s="25"/>
      <c r="C353" s="26"/>
      <c r="D353" s="94"/>
    </row>
    <row r="354" spans="2:4" s="27" customFormat="1" x14ac:dyDescent="0.55000000000000004">
      <c r="B354" s="25"/>
      <c r="C354" s="26"/>
      <c r="D354" s="94"/>
    </row>
    <row r="355" spans="2:4" s="27" customFormat="1" x14ac:dyDescent="0.55000000000000004">
      <c r="B355" s="25"/>
      <c r="C355" s="26"/>
      <c r="D355" s="94"/>
    </row>
    <row r="356" spans="2:4" s="27" customFormat="1" x14ac:dyDescent="0.55000000000000004">
      <c r="B356" s="25"/>
      <c r="C356" s="26"/>
      <c r="D356" s="94"/>
    </row>
    <row r="357" spans="2:4" s="27" customFormat="1" x14ac:dyDescent="0.55000000000000004">
      <c r="B357" s="25"/>
      <c r="C357" s="26"/>
      <c r="D357" s="94"/>
    </row>
    <row r="358" spans="2:4" s="27" customFormat="1" x14ac:dyDescent="0.55000000000000004">
      <c r="B358" s="25"/>
      <c r="C358" s="26"/>
      <c r="D358" s="94"/>
    </row>
    <row r="359" spans="2:4" s="27" customFormat="1" x14ac:dyDescent="0.55000000000000004">
      <c r="B359" s="25"/>
      <c r="C359" s="26"/>
      <c r="D359" s="94"/>
    </row>
    <row r="360" spans="2:4" s="27" customFormat="1" x14ac:dyDescent="0.55000000000000004">
      <c r="B360" s="25"/>
      <c r="C360" s="26"/>
      <c r="D360" s="94"/>
    </row>
    <row r="361" spans="2:4" s="27" customFormat="1" x14ac:dyDescent="0.55000000000000004">
      <c r="B361" s="25"/>
      <c r="C361" s="26"/>
      <c r="D361" s="94"/>
    </row>
    <row r="362" spans="2:4" s="27" customFormat="1" x14ac:dyDescent="0.55000000000000004">
      <c r="B362" s="25"/>
      <c r="C362" s="26"/>
      <c r="D362" s="94"/>
    </row>
    <row r="363" spans="2:4" s="27" customFormat="1" x14ac:dyDescent="0.55000000000000004">
      <c r="B363" s="25"/>
      <c r="C363" s="26"/>
      <c r="D363" s="94"/>
    </row>
    <row r="364" spans="2:4" s="27" customFormat="1" x14ac:dyDescent="0.55000000000000004">
      <c r="B364" s="25"/>
      <c r="C364" s="26"/>
      <c r="D364" s="94"/>
    </row>
    <row r="365" spans="2:4" s="27" customFormat="1" x14ac:dyDescent="0.55000000000000004">
      <c r="B365" s="25"/>
      <c r="C365" s="26"/>
      <c r="D365" s="94"/>
    </row>
    <row r="366" spans="2:4" s="27" customFormat="1" x14ac:dyDescent="0.55000000000000004">
      <c r="B366" s="25"/>
      <c r="C366" s="26"/>
      <c r="D366" s="94"/>
    </row>
    <row r="367" spans="2:4" s="27" customFormat="1" x14ac:dyDescent="0.55000000000000004">
      <c r="B367" s="25"/>
      <c r="C367" s="26"/>
      <c r="D367" s="94"/>
    </row>
    <row r="368" spans="2:4" s="27" customFormat="1" x14ac:dyDescent="0.55000000000000004">
      <c r="B368" s="25"/>
      <c r="C368" s="26"/>
      <c r="D368" s="94"/>
    </row>
    <row r="369" spans="2:4" s="27" customFormat="1" x14ac:dyDescent="0.55000000000000004">
      <c r="B369" s="25"/>
      <c r="C369" s="26"/>
      <c r="D369" s="94"/>
    </row>
    <row r="370" spans="2:4" s="27" customFormat="1" x14ac:dyDescent="0.55000000000000004">
      <c r="B370" s="25"/>
      <c r="C370" s="26"/>
      <c r="D370" s="94"/>
    </row>
    <row r="371" spans="2:4" s="27" customFormat="1" x14ac:dyDescent="0.55000000000000004">
      <c r="B371" s="25"/>
      <c r="C371" s="26"/>
      <c r="D371" s="94"/>
    </row>
    <row r="372" spans="2:4" s="27" customFormat="1" x14ac:dyDescent="0.55000000000000004">
      <c r="B372" s="25"/>
      <c r="C372" s="26"/>
      <c r="D372" s="94"/>
    </row>
    <row r="373" spans="2:4" s="27" customFormat="1" x14ac:dyDescent="0.55000000000000004">
      <c r="B373" s="25"/>
      <c r="C373" s="26"/>
      <c r="D373" s="94"/>
    </row>
    <row r="374" spans="2:4" s="27" customFormat="1" x14ac:dyDescent="0.55000000000000004">
      <c r="B374" s="25"/>
      <c r="C374" s="26"/>
      <c r="D374" s="94"/>
    </row>
    <row r="375" spans="2:4" s="27" customFormat="1" x14ac:dyDescent="0.55000000000000004">
      <c r="B375" s="25"/>
      <c r="C375" s="26"/>
      <c r="D375" s="94"/>
    </row>
    <row r="376" spans="2:4" s="27" customFormat="1" x14ac:dyDescent="0.55000000000000004">
      <c r="B376" s="25"/>
      <c r="C376" s="26"/>
      <c r="D376" s="94"/>
    </row>
    <row r="377" spans="2:4" s="27" customFormat="1" x14ac:dyDescent="0.55000000000000004">
      <c r="B377" s="25"/>
      <c r="C377" s="26"/>
      <c r="D377" s="94"/>
    </row>
    <row r="378" spans="2:4" s="27" customFormat="1" x14ac:dyDescent="0.55000000000000004">
      <c r="B378" s="25"/>
      <c r="C378" s="26"/>
      <c r="D378" s="94"/>
    </row>
    <row r="379" spans="2:4" s="27" customFormat="1" x14ac:dyDescent="0.55000000000000004">
      <c r="B379" s="25"/>
      <c r="C379" s="26"/>
      <c r="D379" s="94"/>
    </row>
    <row r="380" spans="2:4" s="27" customFormat="1" x14ac:dyDescent="0.55000000000000004">
      <c r="B380" s="25"/>
      <c r="C380" s="26"/>
      <c r="D380" s="94"/>
    </row>
    <row r="381" spans="2:4" s="27" customFormat="1" x14ac:dyDescent="0.55000000000000004">
      <c r="B381" s="25"/>
      <c r="C381" s="26"/>
      <c r="D381" s="94"/>
    </row>
    <row r="382" spans="2:4" s="27" customFormat="1" x14ac:dyDescent="0.55000000000000004">
      <c r="B382" s="25"/>
      <c r="C382" s="26"/>
      <c r="D382" s="94"/>
    </row>
    <row r="383" spans="2:4" s="27" customFormat="1" x14ac:dyDescent="0.55000000000000004">
      <c r="B383" s="25"/>
      <c r="C383" s="26"/>
      <c r="D383" s="94"/>
    </row>
    <row r="384" spans="2:4" s="27" customFormat="1" x14ac:dyDescent="0.55000000000000004">
      <c r="B384" s="25"/>
      <c r="C384" s="26"/>
      <c r="D384" s="94"/>
    </row>
    <row r="385" spans="2:4" s="27" customFormat="1" x14ac:dyDescent="0.55000000000000004">
      <c r="B385" s="25"/>
      <c r="C385" s="26"/>
      <c r="D385" s="94"/>
    </row>
    <row r="386" spans="2:4" s="27" customFormat="1" x14ac:dyDescent="0.55000000000000004">
      <c r="B386" s="25"/>
      <c r="C386" s="26"/>
      <c r="D386" s="94"/>
    </row>
    <row r="387" spans="2:4" s="27" customFormat="1" x14ac:dyDescent="0.55000000000000004">
      <c r="B387" s="25"/>
      <c r="C387" s="26"/>
      <c r="D387" s="94"/>
    </row>
    <row r="388" spans="2:4" s="27" customFormat="1" x14ac:dyDescent="0.55000000000000004">
      <c r="B388" s="25"/>
      <c r="C388" s="26"/>
      <c r="D388" s="94"/>
    </row>
    <row r="389" spans="2:4" s="27" customFormat="1" x14ac:dyDescent="0.55000000000000004">
      <c r="B389" s="25"/>
      <c r="C389" s="26"/>
      <c r="D389" s="94"/>
    </row>
    <row r="390" spans="2:4" s="27" customFormat="1" x14ac:dyDescent="0.55000000000000004">
      <c r="B390" s="25"/>
      <c r="C390" s="26"/>
      <c r="D390" s="94"/>
    </row>
    <row r="391" spans="2:4" s="27" customFormat="1" x14ac:dyDescent="0.55000000000000004">
      <c r="B391" s="25"/>
      <c r="C391" s="26"/>
      <c r="D391" s="94"/>
    </row>
    <row r="392" spans="2:4" s="27" customFormat="1" x14ac:dyDescent="0.55000000000000004">
      <c r="B392" s="25"/>
      <c r="C392" s="26"/>
      <c r="D392" s="94"/>
    </row>
    <row r="393" spans="2:4" s="27" customFormat="1" x14ac:dyDescent="0.55000000000000004">
      <c r="B393" s="25"/>
      <c r="C393" s="26"/>
      <c r="D393" s="94"/>
    </row>
    <row r="394" spans="2:4" s="27" customFormat="1" x14ac:dyDescent="0.55000000000000004">
      <c r="B394" s="25"/>
      <c r="C394" s="26"/>
      <c r="D394" s="94"/>
    </row>
    <row r="395" spans="2:4" s="27" customFormat="1" x14ac:dyDescent="0.55000000000000004">
      <c r="B395" s="25"/>
      <c r="C395" s="26"/>
      <c r="D395" s="94"/>
    </row>
    <row r="396" spans="2:4" s="27" customFormat="1" x14ac:dyDescent="0.55000000000000004">
      <c r="B396" s="25"/>
      <c r="C396" s="26"/>
      <c r="D396" s="94"/>
    </row>
    <row r="397" spans="2:4" s="27" customFormat="1" x14ac:dyDescent="0.55000000000000004">
      <c r="B397" s="25"/>
      <c r="C397" s="26"/>
      <c r="D397" s="94"/>
    </row>
    <row r="398" spans="2:4" s="27" customFormat="1" x14ac:dyDescent="0.55000000000000004">
      <c r="B398" s="25"/>
      <c r="C398" s="26"/>
      <c r="D398" s="94"/>
    </row>
    <row r="399" spans="2:4" s="27" customFormat="1" x14ac:dyDescent="0.55000000000000004">
      <c r="B399" s="25"/>
      <c r="C399" s="26"/>
      <c r="D399" s="94"/>
    </row>
    <row r="400" spans="2:4" s="27" customFormat="1" x14ac:dyDescent="0.55000000000000004">
      <c r="B400" s="25"/>
      <c r="C400" s="26"/>
      <c r="D400" s="94"/>
    </row>
    <row r="401" spans="2:4" s="27" customFormat="1" x14ac:dyDescent="0.55000000000000004">
      <c r="B401" s="25"/>
      <c r="C401" s="26"/>
      <c r="D401" s="94"/>
    </row>
    <row r="402" spans="2:4" s="27" customFormat="1" x14ac:dyDescent="0.55000000000000004">
      <c r="B402" s="25"/>
      <c r="C402" s="26"/>
      <c r="D402" s="94"/>
    </row>
    <row r="403" spans="2:4" s="27" customFormat="1" x14ac:dyDescent="0.55000000000000004">
      <c r="B403" s="25"/>
      <c r="C403" s="26"/>
      <c r="D403" s="94"/>
    </row>
    <row r="404" spans="2:4" s="27" customFormat="1" x14ac:dyDescent="0.55000000000000004">
      <c r="B404" s="25"/>
      <c r="C404" s="26"/>
      <c r="D404" s="94"/>
    </row>
    <row r="405" spans="2:4" s="27" customFormat="1" x14ac:dyDescent="0.55000000000000004">
      <c r="B405" s="25"/>
      <c r="C405" s="26"/>
      <c r="D405" s="94"/>
    </row>
    <row r="406" spans="2:4" s="27" customFormat="1" x14ac:dyDescent="0.55000000000000004">
      <c r="B406" s="25"/>
      <c r="C406" s="26"/>
      <c r="D406" s="94"/>
    </row>
    <row r="407" spans="2:4" s="27" customFormat="1" x14ac:dyDescent="0.55000000000000004">
      <c r="B407" s="25"/>
      <c r="C407" s="26"/>
      <c r="D407" s="94"/>
    </row>
    <row r="408" spans="2:4" s="27" customFormat="1" x14ac:dyDescent="0.55000000000000004">
      <c r="B408" s="25"/>
      <c r="C408" s="26"/>
      <c r="D408" s="94"/>
    </row>
    <row r="409" spans="2:4" s="27" customFormat="1" x14ac:dyDescent="0.55000000000000004">
      <c r="B409" s="25"/>
      <c r="C409" s="26"/>
      <c r="D409" s="94"/>
    </row>
    <row r="410" spans="2:4" s="27" customFormat="1" x14ac:dyDescent="0.55000000000000004">
      <c r="B410" s="25"/>
      <c r="C410" s="26"/>
      <c r="D410" s="94"/>
    </row>
    <row r="411" spans="2:4" s="27" customFormat="1" x14ac:dyDescent="0.55000000000000004">
      <c r="B411" s="25"/>
      <c r="C411" s="26"/>
      <c r="D411" s="94"/>
    </row>
    <row r="412" spans="2:4" s="27" customFormat="1" x14ac:dyDescent="0.55000000000000004">
      <c r="B412" s="25"/>
      <c r="C412" s="26"/>
      <c r="D412" s="94"/>
    </row>
    <row r="413" spans="2:4" s="27" customFormat="1" x14ac:dyDescent="0.55000000000000004">
      <c r="B413" s="25"/>
      <c r="C413" s="26"/>
      <c r="D413" s="94"/>
    </row>
    <row r="414" spans="2:4" s="27" customFormat="1" x14ac:dyDescent="0.55000000000000004">
      <c r="B414" s="25"/>
      <c r="C414" s="26"/>
      <c r="D414" s="94"/>
    </row>
    <row r="415" spans="2:4" s="27" customFormat="1" x14ac:dyDescent="0.55000000000000004">
      <c r="B415" s="25"/>
      <c r="C415" s="26"/>
      <c r="D415" s="94"/>
    </row>
    <row r="416" spans="2:4" s="27" customFormat="1" x14ac:dyDescent="0.55000000000000004">
      <c r="B416" s="25"/>
      <c r="C416" s="26"/>
      <c r="D416" s="94"/>
    </row>
    <row r="417" spans="2:4" s="27" customFormat="1" x14ac:dyDescent="0.55000000000000004">
      <c r="B417" s="25"/>
      <c r="C417" s="26"/>
      <c r="D417" s="94"/>
    </row>
    <row r="418" spans="2:4" s="27" customFormat="1" x14ac:dyDescent="0.55000000000000004">
      <c r="B418" s="25"/>
      <c r="C418" s="26"/>
      <c r="D418" s="94"/>
    </row>
    <row r="419" spans="2:4" s="27" customFormat="1" x14ac:dyDescent="0.55000000000000004">
      <c r="B419" s="25"/>
      <c r="C419" s="26"/>
      <c r="D419" s="94"/>
    </row>
    <row r="420" spans="2:4" s="27" customFormat="1" x14ac:dyDescent="0.55000000000000004">
      <c r="B420" s="25"/>
      <c r="C420" s="26"/>
      <c r="D420" s="94"/>
    </row>
    <row r="421" spans="2:4" s="27" customFormat="1" x14ac:dyDescent="0.55000000000000004">
      <c r="B421" s="25"/>
      <c r="C421" s="26"/>
      <c r="D421" s="94"/>
    </row>
    <row r="422" spans="2:4" s="27" customFormat="1" x14ac:dyDescent="0.55000000000000004">
      <c r="B422" s="25"/>
      <c r="C422" s="26"/>
      <c r="D422" s="94"/>
    </row>
    <row r="423" spans="2:4" s="27" customFormat="1" x14ac:dyDescent="0.55000000000000004">
      <c r="B423" s="25"/>
      <c r="C423" s="26"/>
      <c r="D423" s="94"/>
    </row>
    <row r="424" spans="2:4" s="27" customFormat="1" x14ac:dyDescent="0.55000000000000004">
      <c r="B424" s="25"/>
      <c r="C424" s="26"/>
      <c r="D424" s="94"/>
    </row>
    <row r="425" spans="2:4" s="27" customFormat="1" x14ac:dyDescent="0.55000000000000004">
      <c r="B425" s="25"/>
      <c r="C425" s="26"/>
      <c r="D425" s="94"/>
    </row>
    <row r="426" spans="2:4" s="27" customFormat="1" x14ac:dyDescent="0.55000000000000004">
      <c r="B426" s="25"/>
      <c r="C426" s="26"/>
      <c r="D426" s="94"/>
    </row>
    <row r="427" spans="2:4" s="27" customFormat="1" x14ac:dyDescent="0.55000000000000004">
      <c r="B427" s="25"/>
      <c r="C427" s="26"/>
      <c r="D427" s="94"/>
    </row>
    <row r="428" spans="2:4" s="27" customFormat="1" x14ac:dyDescent="0.55000000000000004">
      <c r="B428" s="25"/>
      <c r="C428" s="26"/>
      <c r="D428" s="94"/>
    </row>
    <row r="429" spans="2:4" s="27" customFormat="1" x14ac:dyDescent="0.55000000000000004">
      <c r="B429" s="25"/>
      <c r="C429" s="26"/>
      <c r="D429" s="94"/>
    </row>
    <row r="430" spans="2:4" s="27" customFormat="1" x14ac:dyDescent="0.55000000000000004">
      <c r="B430" s="25"/>
      <c r="C430" s="26"/>
      <c r="D430" s="94"/>
    </row>
    <row r="431" spans="2:4" s="27" customFormat="1" x14ac:dyDescent="0.55000000000000004">
      <c r="B431" s="25"/>
      <c r="C431" s="26"/>
      <c r="D431" s="94"/>
    </row>
    <row r="432" spans="2:4" s="27" customFormat="1" x14ac:dyDescent="0.55000000000000004">
      <c r="B432" s="25"/>
      <c r="C432" s="26"/>
      <c r="D432" s="94"/>
    </row>
    <row r="433" spans="2:4" s="27" customFormat="1" x14ac:dyDescent="0.55000000000000004">
      <c r="B433" s="25"/>
      <c r="C433" s="26"/>
      <c r="D433" s="94"/>
    </row>
    <row r="434" spans="2:4" s="27" customFormat="1" x14ac:dyDescent="0.55000000000000004">
      <c r="B434" s="25"/>
      <c r="C434" s="26"/>
      <c r="D434" s="94"/>
    </row>
    <row r="435" spans="2:4" s="27" customFormat="1" x14ac:dyDescent="0.55000000000000004">
      <c r="B435" s="25"/>
      <c r="C435" s="26"/>
      <c r="D435" s="94"/>
    </row>
    <row r="436" spans="2:4" s="27" customFormat="1" x14ac:dyDescent="0.55000000000000004">
      <c r="B436" s="25"/>
      <c r="C436" s="26"/>
      <c r="D436" s="94"/>
    </row>
    <row r="437" spans="2:4" s="27" customFormat="1" x14ac:dyDescent="0.55000000000000004">
      <c r="B437" s="25"/>
      <c r="C437" s="26"/>
      <c r="D437" s="94"/>
    </row>
    <row r="438" spans="2:4" s="27" customFormat="1" x14ac:dyDescent="0.55000000000000004">
      <c r="B438" s="25"/>
      <c r="C438" s="26"/>
      <c r="D438" s="94"/>
    </row>
    <row r="439" spans="2:4" s="27" customFormat="1" x14ac:dyDescent="0.55000000000000004">
      <c r="B439" s="25"/>
      <c r="C439" s="26"/>
      <c r="D439" s="94"/>
    </row>
    <row r="440" spans="2:4" s="27" customFormat="1" x14ac:dyDescent="0.55000000000000004">
      <c r="B440" s="25"/>
      <c r="C440" s="26"/>
      <c r="D440" s="94"/>
    </row>
    <row r="441" spans="2:4" s="27" customFormat="1" x14ac:dyDescent="0.55000000000000004">
      <c r="B441" s="25"/>
      <c r="C441" s="26"/>
      <c r="D441" s="94"/>
    </row>
    <row r="442" spans="2:4" s="27" customFormat="1" x14ac:dyDescent="0.55000000000000004">
      <c r="B442" s="25"/>
      <c r="C442" s="26"/>
      <c r="D442" s="94"/>
    </row>
    <row r="443" spans="2:4" s="27" customFormat="1" x14ac:dyDescent="0.55000000000000004">
      <c r="B443" s="25"/>
      <c r="C443" s="26"/>
      <c r="D443" s="94"/>
    </row>
    <row r="444" spans="2:4" s="27" customFormat="1" x14ac:dyDescent="0.55000000000000004">
      <c r="B444" s="25"/>
      <c r="C444" s="26"/>
      <c r="D444" s="94"/>
    </row>
    <row r="445" spans="2:4" s="27" customFormat="1" x14ac:dyDescent="0.55000000000000004">
      <c r="B445" s="25"/>
      <c r="C445" s="26"/>
      <c r="D445" s="94"/>
    </row>
    <row r="446" spans="2:4" s="27" customFormat="1" x14ac:dyDescent="0.55000000000000004">
      <c r="B446" s="25"/>
      <c r="C446" s="26"/>
      <c r="D446" s="94"/>
    </row>
    <row r="447" spans="2:4" s="27" customFormat="1" x14ac:dyDescent="0.55000000000000004">
      <c r="B447" s="25"/>
      <c r="C447" s="26"/>
      <c r="D447" s="94"/>
    </row>
    <row r="448" spans="2:4" s="27" customFormat="1" x14ac:dyDescent="0.55000000000000004">
      <c r="B448" s="25"/>
      <c r="C448" s="26"/>
      <c r="D448" s="94"/>
    </row>
    <row r="449" spans="2:4" s="27" customFormat="1" x14ac:dyDescent="0.55000000000000004">
      <c r="B449" s="25"/>
      <c r="C449" s="26"/>
      <c r="D449" s="94"/>
    </row>
    <row r="450" spans="2:4" s="27" customFormat="1" x14ac:dyDescent="0.55000000000000004">
      <c r="B450" s="25"/>
      <c r="C450" s="26"/>
      <c r="D450" s="94"/>
    </row>
    <row r="451" spans="2:4" s="27" customFormat="1" x14ac:dyDescent="0.55000000000000004">
      <c r="B451" s="25"/>
      <c r="C451" s="26"/>
      <c r="D451" s="94"/>
    </row>
    <row r="452" spans="2:4" s="27" customFormat="1" x14ac:dyDescent="0.55000000000000004">
      <c r="B452" s="25"/>
      <c r="C452" s="26"/>
      <c r="D452" s="94"/>
    </row>
    <row r="453" spans="2:4" s="27" customFormat="1" x14ac:dyDescent="0.55000000000000004">
      <c r="B453" s="25"/>
      <c r="C453" s="26"/>
      <c r="D453" s="94"/>
    </row>
    <row r="454" spans="2:4" s="27" customFormat="1" x14ac:dyDescent="0.55000000000000004">
      <c r="B454" s="25"/>
      <c r="C454" s="26"/>
      <c r="D454" s="94"/>
    </row>
    <row r="455" spans="2:4" s="27" customFormat="1" x14ac:dyDescent="0.55000000000000004">
      <c r="B455" s="25"/>
      <c r="C455" s="26"/>
      <c r="D455" s="94"/>
    </row>
    <row r="456" spans="2:4" s="27" customFormat="1" x14ac:dyDescent="0.55000000000000004">
      <c r="B456" s="25"/>
      <c r="C456" s="26"/>
      <c r="D456" s="94"/>
    </row>
    <row r="457" spans="2:4" s="27" customFormat="1" x14ac:dyDescent="0.55000000000000004">
      <c r="B457" s="25"/>
      <c r="C457" s="26"/>
      <c r="D457" s="94"/>
    </row>
    <row r="458" spans="2:4" s="27" customFormat="1" x14ac:dyDescent="0.55000000000000004">
      <c r="B458" s="25"/>
      <c r="C458" s="26"/>
      <c r="D458" s="94"/>
    </row>
    <row r="459" spans="2:4" s="27" customFormat="1" x14ac:dyDescent="0.55000000000000004">
      <c r="B459" s="25"/>
      <c r="C459" s="26"/>
      <c r="D459" s="94"/>
    </row>
    <row r="460" spans="2:4" s="27" customFormat="1" x14ac:dyDescent="0.55000000000000004">
      <c r="B460" s="25"/>
      <c r="C460" s="26"/>
      <c r="D460" s="94"/>
    </row>
    <row r="461" spans="2:4" s="27" customFormat="1" x14ac:dyDescent="0.55000000000000004">
      <c r="B461" s="25"/>
      <c r="C461" s="26"/>
      <c r="D461" s="94"/>
    </row>
    <row r="462" spans="2:4" s="27" customFormat="1" x14ac:dyDescent="0.55000000000000004">
      <c r="B462" s="25"/>
      <c r="C462" s="26"/>
      <c r="D462" s="94"/>
    </row>
    <row r="463" spans="2:4" s="27" customFormat="1" x14ac:dyDescent="0.55000000000000004">
      <c r="B463" s="25"/>
      <c r="C463" s="26"/>
      <c r="D463" s="94"/>
    </row>
    <row r="464" spans="2:4" s="27" customFormat="1" x14ac:dyDescent="0.55000000000000004">
      <c r="B464" s="25"/>
      <c r="C464" s="26"/>
      <c r="D464" s="94"/>
    </row>
    <row r="465" spans="2:4" s="27" customFormat="1" x14ac:dyDescent="0.55000000000000004">
      <c r="B465" s="25"/>
      <c r="C465" s="26"/>
      <c r="D465" s="94"/>
    </row>
    <row r="466" spans="2:4" s="27" customFormat="1" x14ac:dyDescent="0.55000000000000004">
      <c r="B466" s="25"/>
      <c r="C466" s="26"/>
      <c r="D466" s="94"/>
    </row>
    <row r="467" spans="2:4" s="27" customFormat="1" x14ac:dyDescent="0.55000000000000004">
      <c r="B467" s="25"/>
      <c r="C467" s="26"/>
      <c r="D467" s="94"/>
    </row>
    <row r="468" spans="2:4" s="27" customFormat="1" x14ac:dyDescent="0.55000000000000004">
      <c r="B468" s="25"/>
      <c r="C468" s="26"/>
      <c r="D468" s="94"/>
    </row>
    <row r="469" spans="2:4" s="27" customFormat="1" x14ac:dyDescent="0.55000000000000004">
      <c r="B469" s="25"/>
      <c r="C469" s="26"/>
      <c r="D469" s="94"/>
    </row>
    <row r="470" spans="2:4" s="27" customFormat="1" x14ac:dyDescent="0.55000000000000004">
      <c r="B470" s="25"/>
      <c r="C470" s="26"/>
      <c r="D470" s="94"/>
    </row>
    <row r="471" spans="2:4" s="27" customFormat="1" x14ac:dyDescent="0.55000000000000004">
      <c r="B471" s="25"/>
      <c r="C471" s="26"/>
      <c r="D471" s="94"/>
    </row>
    <row r="472" spans="2:4" s="27" customFormat="1" x14ac:dyDescent="0.55000000000000004">
      <c r="B472" s="25"/>
      <c r="C472" s="26"/>
      <c r="D472" s="94"/>
    </row>
    <row r="473" spans="2:4" s="27" customFormat="1" x14ac:dyDescent="0.55000000000000004">
      <c r="B473" s="25"/>
      <c r="C473" s="26"/>
      <c r="D473" s="94"/>
    </row>
    <row r="474" spans="2:4" s="27" customFormat="1" x14ac:dyDescent="0.55000000000000004">
      <c r="B474" s="25"/>
      <c r="C474" s="26"/>
      <c r="D474" s="94"/>
    </row>
    <row r="475" spans="2:4" s="27" customFormat="1" x14ac:dyDescent="0.55000000000000004">
      <c r="B475" s="25"/>
      <c r="C475" s="26"/>
      <c r="D475" s="94"/>
    </row>
    <row r="476" spans="2:4" s="27" customFormat="1" x14ac:dyDescent="0.55000000000000004">
      <c r="B476" s="25"/>
      <c r="C476" s="26"/>
      <c r="D476" s="94"/>
    </row>
    <row r="477" spans="2:4" s="27" customFormat="1" x14ac:dyDescent="0.55000000000000004">
      <c r="B477" s="25"/>
      <c r="C477" s="26"/>
      <c r="D477" s="94"/>
    </row>
    <row r="478" spans="2:4" s="27" customFormat="1" x14ac:dyDescent="0.55000000000000004">
      <c r="B478" s="25"/>
      <c r="C478" s="26"/>
      <c r="D478" s="94"/>
    </row>
    <row r="479" spans="2:4" s="27" customFormat="1" x14ac:dyDescent="0.55000000000000004">
      <c r="B479" s="25"/>
      <c r="C479" s="26"/>
      <c r="D479" s="94"/>
    </row>
    <row r="480" spans="2:4" s="27" customFormat="1" x14ac:dyDescent="0.55000000000000004">
      <c r="B480" s="25"/>
      <c r="C480" s="26"/>
      <c r="D480" s="94"/>
    </row>
    <row r="481" spans="2:4" s="27" customFormat="1" x14ac:dyDescent="0.55000000000000004">
      <c r="B481" s="25"/>
      <c r="C481" s="26"/>
      <c r="D481" s="94"/>
    </row>
    <row r="482" spans="2:4" s="27" customFormat="1" x14ac:dyDescent="0.55000000000000004">
      <c r="B482" s="25"/>
      <c r="C482" s="26"/>
      <c r="D482" s="94"/>
    </row>
    <row r="483" spans="2:4" s="27" customFormat="1" x14ac:dyDescent="0.55000000000000004">
      <c r="B483" s="25"/>
      <c r="C483" s="26"/>
      <c r="D483" s="94"/>
    </row>
    <row r="484" spans="2:4" s="27" customFormat="1" x14ac:dyDescent="0.55000000000000004">
      <c r="B484" s="25"/>
      <c r="C484" s="26"/>
      <c r="D484" s="94"/>
    </row>
    <row r="485" spans="2:4" s="27" customFormat="1" x14ac:dyDescent="0.55000000000000004">
      <c r="B485" s="25"/>
      <c r="C485" s="26"/>
      <c r="D485" s="94"/>
    </row>
    <row r="486" spans="2:4" s="27" customFormat="1" x14ac:dyDescent="0.55000000000000004">
      <c r="B486" s="25"/>
      <c r="C486" s="26"/>
      <c r="D486" s="94"/>
    </row>
    <row r="487" spans="2:4" s="27" customFormat="1" x14ac:dyDescent="0.55000000000000004">
      <c r="B487" s="25"/>
      <c r="C487" s="26"/>
      <c r="D487" s="94"/>
    </row>
    <row r="488" spans="2:4" s="27" customFormat="1" x14ac:dyDescent="0.55000000000000004">
      <c r="B488" s="25"/>
      <c r="C488" s="26"/>
      <c r="D488" s="94"/>
    </row>
    <row r="489" spans="2:4" s="27" customFormat="1" x14ac:dyDescent="0.55000000000000004">
      <c r="B489" s="25"/>
      <c r="C489" s="26"/>
      <c r="D489" s="94"/>
    </row>
    <row r="490" spans="2:4" s="27" customFormat="1" x14ac:dyDescent="0.55000000000000004">
      <c r="B490" s="25"/>
      <c r="C490" s="26"/>
      <c r="D490" s="94"/>
    </row>
    <row r="491" spans="2:4" s="27" customFormat="1" x14ac:dyDescent="0.55000000000000004">
      <c r="B491" s="25"/>
      <c r="C491" s="26"/>
      <c r="D491" s="94"/>
    </row>
    <row r="492" spans="2:4" s="27" customFormat="1" x14ac:dyDescent="0.55000000000000004">
      <c r="B492" s="25"/>
      <c r="C492" s="26"/>
      <c r="D492" s="94"/>
    </row>
    <row r="493" spans="2:4" s="27" customFormat="1" x14ac:dyDescent="0.55000000000000004">
      <c r="B493" s="25"/>
      <c r="C493" s="26"/>
      <c r="D493" s="94"/>
    </row>
    <row r="494" spans="2:4" s="27" customFormat="1" x14ac:dyDescent="0.55000000000000004">
      <c r="B494" s="25"/>
      <c r="C494" s="26"/>
      <c r="D494" s="94"/>
    </row>
    <row r="495" spans="2:4" s="27" customFormat="1" x14ac:dyDescent="0.55000000000000004">
      <c r="B495" s="25"/>
      <c r="C495" s="26"/>
      <c r="D495" s="94"/>
    </row>
    <row r="496" spans="2:4" s="27" customFormat="1" x14ac:dyDescent="0.55000000000000004">
      <c r="B496" s="25"/>
      <c r="C496" s="26"/>
      <c r="D496" s="94"/>
    </row>
    <row r="497" spans="2:4" s="27" customFormat="1" x14ac:dyDescent="0.55000000000000004">
      <c r="B497" s="25"/>
      <c r="C497" s="26"/>
      <c r="D497" s="94"/>
    </row>
    <row r="498" spans="2:4" s="27" customFormat="1" x14ac:dyDescent="0.55000000000000004">
      <c r="B498" s="25"/>
      <c r="C498" s="26"/>
      <c r="D498" s="94"/>
    </row>
    <row r="499" spans="2:4" s="27" customFormat="1" x14ac:dyDescent="0.55000000000000004">
      <c r="B499" s="25"/>
      <c r="C499" s="26"/>
      <c r="D499" s="94"/>
    </row>
    <row r="500" spans="2:4" s="27" customFormat="1" x14ac:dyDescent="0.55000000000000004">
      <c r="B500" s="25"/>
      <c r="C500" s="26"/>
      <c r="D500" s="94"/>
    </row>
    <row r="501" spans="2:4" s="27" customFormat="1" x14ac:dyDescent="0.55000000000000004">
      <c r="B501" s="25"/>
      <c r="C501" s="26"/>
      <c r="D501" s="94"/>
    </row>
    <row r="502" spans="2:4" s="27" customFormat="1" x14ac:dyDescent="0.55000000000000004">
      <c r="B502" s="25"/>
      <c r="C502" s="26"/>
      <c r="D502" s="94"/>
    </row>
    <row r="503" spans="2:4" s="27" customFormat="1" x14ac:dyDescent="0.55000000000000004">
      <c r="B503" s="25"/>
      <c r="C503" s="26"/>
      <c r="D503" s="94"/>
    </row>
    <row r="504" spans="2:4" s="27" customFormat="1" x14ac:dyDescent="0.55000000000000004">
      <c r="B504" s="25"/>
      <c r="C504" s="26"/>
      <c r="D504" s="94"/>
    </row>
    <row r="505" spans="2:4" s="27" customFormat="1" x14ac:dyDescent="0.55000000000000004">
      <c r="B505" s="25"/>
      <c r="C505" s="26"/>
      <c r="D505" s="94"/>
    </row>
    <row r="506" spans="2:4" s="27" customFormat="1" x14ac:dyDescent="0.55000000000000004">
      <c r="B506" s="25"/>
      <c r="C506" s="26"/>
      <c r="D506" s="94"/>
    </row>
    <row r="507" spans="2:4" s="27" customFormat="1" x14ac:dyDescent="0.55000000000000004">
      <c r="B507" s="25"/>
      <c r="C507" s="26"/>
      <c r="D507" s="94"/>
    </row>
    <row r="508" spans="2:4" s="27" customFormat="1" x14ac:dyDescent="0.55000000000000004">
      <c r="B508" s="25"/>
      <c r="C508" s="26"/>
      <c r="D508" s="94"/>
    </row>
    <row r="509" spans="2:4" s="27" customFormat="1" x14ac:dyDescent="0.55000000000000004">
      <c r="B509" s="25"/>
      <c r="C509" s="26"/>
      <c r="D509" s="94"/>
    </row>
    <row r="510" spans="2:4" s="27" customFormat="1" x14ac:dyDescent="0.55000000000000004">
      <c r="B510" s="25"/>
      <c r="C510" s="26"/>
      <c r="D510" s="94"/>
    </row>
    <row r="511" spans="2:4" s="27" customFormat="1" x14ac:dyDescent="0.55000000000000004">
      <c r="B511" s="25"/>
      <c r="C511" s="26"/>
      <c r="D511" s="94"/>
    </row>
    <row r="512" spans="2:4" s="27" customFormat="1" x14ac:dyDescent="0.55000000000000004">
      <c r="B512" s="25"/>
      <c r="C512" s="26"/>
      <c r="D512" s="94"/>
    </row>
    <row r="513" spans="2:4" s="27" customFormat="1" x14ac:dyDescent="0.55000000000000004">
      <c r="B513" s="25"/>
      <c r="C513" s="26"/>
      <c r="D513" s="94"/>
    </row>
    <row r="514" spans="2:4" s="27" customFormat="1" x14ac:dyDescent="0.55000000000000004">
      <c r="B514" s="25"/>
      <c r="C514" s="26"/>
      <c r="D514" s="94"/>
    </row>
    <row r="515" spans="2:4" s="27" customFormat="1" x14ac:dyDescent="0.55000000000000004">
      <c r="B515" s="25"/>
      <c r="C515" s="26"/>
      <c r="D515" s="94"/>
    </row>
    <row r="516" spans="2:4" s="27" customFormat="1" x14ac:dyDescent="0.55000000000000004">
      <c r="B516" s="25"/>
      <c r="C516" s="26"/>
      <c r="D516" s="94"/>
    </row>
    <row r="517" spans="2:4" s="27" customFormat="1" x14ac:dyDescent="0.55000000000000004">
      <c r="B517" s="25"/>
      <c r="C517" s="26"/>
      <c r="D517" s="94"/>
    </row>
    <row r="518" spans="2:4" s="27" customFormat="1" x14ac:dyDescent="0.55000000000000004">
      <c r="B518" s="25"/>
      <c r="C518" s="26"/>
      <c r="D518" s="94"/>
    </row>
    <row r="519" spans="2:4" s="27" customFormat="1" x14ac:dyDescent="0.55000000000000004">
      <c r="B519" s="25"/>
      <c r="C519" s="26"/>
      <c r="D519" s="94"/>
    </row>
    <row r="520" spans="2:4" s="27" customFormat="1" x14ac:dyDescent="0.55000000000000004">
      <c r="B520" s="25"/>
      <c r="C520" s="26"/>
      <c r="D520" s="94"/>
    </row>
    <row r="521" spans="2:4" s="27" customFormat="1" x14ac:dyDescent="0.55000000000000004">
      <c r="B521" s="25"/>
      <c r="C521" s="26"/>
      <c r="D521" s="94"/>
    </row>
    <row r="522" spans="2:4" x14ac:dyDescent="0.55000000000000004">
      <c r="B522" s="23"/>
      <c r="C522" s="24"/>
      <c r="D522" s="104"/>
    </row>
    <row r="523" spans="2:4" x14ac:dyDescent="0.55000000000000004">
      <c r="B523" s="23"/>
      <c r="C523" s="24"/>
      <c r="D523" s="104"/>
    </row>
    <row r="524" spans="2:4" x14ac:dyDescent="0.55000000000000004">
      <c r="B524" s="23"/>
      <c r="C524" s="24"/>
      <c r="D524" s="104"/>
    </row>
    <row r="525" spans="2:4" x14ac:dyDescent="0.55000000000000004">
      <c r="B525" s="23"/>
      <c r="C525" s="24"/>
      <c r="D525" s="104"/>
    </row>
    <row r="526" spans="2:4" x14ac:dyDescent="0.55000000000000004">
      <c r="B526" s="23"/>
      <c r="C526" s="24"/>
      <c r="D526" s="104"/>
    </row>
    <row r="527" spans="2:4" x14ac:dyDescent="0.55000000000000004">
      <c r="B527" s="23"/>
      <c r="C527" s="24"/>
      <c r="D527" s="104"/>
    </row>
    <row r="528" spans="2:4" x14ac:dyDescent="0.55000000000000004">
      <c r="B528" s="23"/>
      <c r="C528" s="24"/>
      <c r="D528" s="104"/>
    </row>
    <row r="529" spans="2:4" x14ac:dyDescent="0.55000000000000004">
      <c r="B529" s="23"/>
      <c r="C529" s="24"/>
      <c r="D529" s="104"/>
    </row>
    <row r="530" spans="2:4" x14ac:dyDescent="0.55000000000000004">
      <c r="B530" s="23"/>
      <c r="C530" s="24"/>
      <c r="D530" s="104"/>
    </row>
    <row r="531" spans="2:4" x14ac:dyDescent="0.55000000000000004">
      <c r="B531" s="23"/>
      <c r="C531" s="24"/>
      <c r="D531" s="104"/>
    </row>
    <row r="532" spans="2:4" x14ac:dyDescent="0.55000000000000004">
      <c r="B532" s="23"/>
      <c r="C532" s="24"/>
      <c r="D532" s="104"/>
    </row>
    <row r="533" spans="2:4" x14ac:dyDescent="0.55000000000000004">
      <c r="B533" s="23"/>
      <c r="C533" s="24"/>
      <c r="D533" s="104"/>
    </row>
    <row r="534" spans="2:4" x14ac:dyDescent="0.55000000000000004">
      <c r="B534" s="23"/>
      <c r="C534" s="24"/>
      <c r="D534" s="104"/>
    </row>
    <row r="535" spans="2:4" x14ac:dyDescent="0.55000000000000004">
      <c r="B535" s="23"/>
      <c r="C535" s="24"/>
      <c r="D535" s="104"/>
    </row>
    <row r="536" spans="2:4" x14ac:dyDescent="0.55000000000000004">
      <c r="B536" s="23"/>
      <c r="C536" s="24"/>
      <c r="D536" s="104"/>
    </row>
    <row r="537" spans="2:4" x14ac:dyDescent="0.55000000000000004">
      <c r="B537" s="23"/>
      <c r="C537" s="24"/>
      <c r="D537" s="104"/>
    </row>
    <row r="538" spans="2:4" x14ac:dyDescent="0.55000000000000004">
      <c r="B538" s="23"/>
      <c r="C538" s="24"/>
      <c r="D538" s="104"/>
    </row>
    <row r="539" spans="2:4" x14ac:dyDescent="0.55000000000000004">
      <c r="B539" s="23"/>
      <c r="C539" s="24"/>
      <c r="D539" s="104"/>
    </row>
    <row r="540" spans="2:4" x14ac:dyDescent="0.55000000000000004">
      <c r="B540" s="23"/>
      <c r="C540" s="24"/>
      <c r="D540" s="104"/>
    </row>
    <row r="541" spans="2:4" x14ac:dyDescent="0.55000000000000004">
      <c r="B541" s="23"/>
      <c r="C541" s="24"/>
      <c r="D541" s="104"/>
    </row>
    <row r="542" spans="2:4" x14ac:dyDescent="0.55000000000000004">
      <c r="B542" s="23"/>
      <c r="C542" s="24"/>
      <c r="D542" s="104"/>
    </row>
    <row r="543" spans="2:4" x14ac:dyDescent="0.55000000000000004">
      <c r="B543" s="23"/>
      <c r="C543" s="24"/>
      <c r="D543" s="104"/>
    </row>
    <row r="544" spans="2:4" x14ac:dyDescent="0.55000000000000004">
      <c r="B544" s="23"/>
      <c r="C544" s="24"/>
      <c r="D544" s="104"/>
    </row>
    <row r="545" spans="2:4" x14ac:dyDescent="0.55000000000000004">
      <c r="B545" s="23"/>
      <c r="C545" s="24"/>
      <c r="D545" s="104"/>
    </row>
    <row r="546" spans="2:4" x14ac:dyDescent="0.55000000000000004">
      <c r="B546" s="23"/>
      <c r="C546" s="24"/>
      <c r="D546" s="104"/>
    </row>
    <row r="547" spans="2:4" x14ac:dyDescent="0.55000000000000004">
      <c r="B547" s="23"/>
      <c r="C547" s="24"/>
      <c r="D547" s="104"/>
    </row>
    <row r="548" spans="2:4" x14ac:dyDescent="0.55000000000000004">
      <c r="B548" s="23"/>
      <c r="C548" s="24"/>
      <c r="D548" s="104"/>
    </row>
    <row r="549" spans="2:4" x14ac:dyDescent="0.55000000000000004">
      <c r="B549" s="23"/>
      <c r="C549" s="24"/>
      <c r="D549" s="104"/>
    </row>
    <row r="550" spans="2:4" x14ac:dyDescent="0.55000000000000004">
      <c r="B550" s="23"/>
      <c r="C550" s="24"/>
      <c r="D550" s="104"/>
    </row>
    <row r="551" spans="2:4" x14ac:dyDescent="0.55000000000000004">
      <c r="B551" s="23"/>
      <c r="C551" s="24"/>
      <c r="D551" s="104"/>
    </row>
    <row r="552" spans="2:4" x14ac:dyDescent="0.55000000000000004">
      <c r="B552" s="23"/>
      <c r="C552" s="24"/>
      <c r="D552" s="104"/>
    </row>
    <row r="553" spans="2:4" x14ac:dyDescent="0.55000000000000004">
      <c r="B553" s="23"/>
      <c r="C553" s="24"/>
      <c r="D553" s="104"/>
    </row>
    <row r="554" spans="2:4" x14ac:dyDescent="0.55000000000000004">
      <c r="B554" s="23"/>
      <c r="C554" s="24"/>
      <c r="D554" s="104"/>
    </row>
    <row r="555" spans="2:4" x14ac:dyDescent="0.55000000000000004">
      <c r="B555" s="23"/>
      <c r="C555" s="24"/>
      <c r="D555" s="104"/>
    </row>
    <row r="556" spans="2:4" x14ac:dyDescent="0.55000000000000004">
      <c r="B556" s="23"/>
      <c r="C556" s="24"/>
      <c r="D556" s="104"/>
    </row>
    <row r="557" spans="2:4" x14ac:dyDescent="0.55000000000000004">
      <c r="B557" s="23"/>
      <c r="C557" s="24"/>
      <c r="D557" s="104"/>
    </row>
    <row r="558" spans="2:4" x14ac:dyDescent="0.55000000000000004">
      <c r="B558" s="23"/>
      <c r="C558" s="24"/>
      <c r="D558" s="104"/>
    </row>
    <row r="559" spans="2:4" x14ac:dyDescent="0.55000000000000004">
      <c r="B559" s="23"/>
      <c r="C559" s="24"/>
      <c r="D559" s="104"/>
    </row>
    <row r="560" spans="2:4" x14ac:dyDescent="0.55000000000000004">
      <c r="B560" s="23"/>
      <c r="C560" s="24"/>
      <c r="D560" s="104"/>
    </row>
    <row r="561" spans="2:4" x14ac:dyDescent="0.55000000000000004">
      <c r="B561" s="23"/>
      <c r="C561" s="24"/>
      <c r="D561" s="104"/>
    </row>
    <row r="562" spans="2:4" x14ac:dyDescent="0.55000000000000004">
      <c r="B562" s="23"/>
      <c r="C562" s="24"/>
      <c r="D562" s="104"/>
    </row>
    <row r="563" spans="2:4" x14ac:dyDescent="0.55000000000000004">
      <c r="B563" s="23"/>
      <c r="C563" s="24"/>
      <c r="D563" s="104"/>
    </row>
    <row r="564" spans="2:4" x14ac:dyDescent="0.55000000000000004">
      <c r="B564" s="23"/>
      <c r="C564" s="24"/>
      <c r="D564" s="104"/>
    </row>
    <row r="565" spans="2:4" x14ac:dyDescent="0.55000000000000004">
      <c r="B565" s="23"/>
      <c r="C565" s="24"/>
      <c r="D565" s="104"/>
    </row>
    <row r="566" spans="2:4" x14ac:dyDescent="0.55000000000000004">
      <c r="B566" s="23"/>
      <c r="C566" s="24"/>
      <c r="D566" s="104"/>
    </row>
    <row r="567" spans="2:4" x14ac:dyDescent="0.55000000000000004">
      <c r="B567" s="23"/>
      <c r="C567" s="24"/>
      <c r="D567" s="104"/>
    </row>
    <row r="568" spans="2:4" x14ac:dyDescent="0.55000000000000004">
      <c r="B568" s="23"/>
      <c r="C568" s="24"/>
      <c r="D568" s="104"/>
    </row>
    <row r="569" spans="2:4" x14ac:dyDescent="0.55000000000000004">
      <c r="B569" s="23"/>
      <c r="C569" s="24"/>
      <c r="D569" s="104"/>
    </row>
    <row r="570" spans="2:4" x14ac:dyDescent="0.55000000000000004">
      <c r="B570" s="23"/>
      <c r="C570" s="24"/>
      <c r="D570" s="104"/>
    </row>
    <row r="571" spans="2:4" x14ac:dyDescent="0.55000000000000004">
      <c r="B571" s="23"/>
      <c r="C571" s="24"/>
      <c r="D571" s="104"/>
    </row>
    <row r="572" spans="2:4" x14ac:dyDescent="0.55000000000000004">
      <c r="B572" s="23"/>
      <c r="C572" s="24"/>
      <c r="D572" s="104"/>
    </row>
    <row r="573" spans="2:4" x14ac:dyDescent="0.55000000000000004">
      <c r="B573" s="23"/>
      <c r="C573" s="24"/>
      <c r="D573" s="104"/>
    </row>
    <row r="574" spans="2:4" x14ac:dyDescent="0.55000000000000004">
      <c r="B574" s="23"/>
      <c r="C574" s="24"/>
      <c r="D574" s="104"/>
    </row>
    <row r="575" spans="2:4" x14ac:dyDescent="0.55000000000000004">
      <c r="B575" s="23"/>
      <c r="C575" s="24"/>
      <c r="D575" s="104"/>
    </row>
    <row r="576" spans="2:4" x14ac:dyDescent="0.55000000000000004">
      <c r="B576" s="23"/>
      <c r="C576" s="24"/>
      <c r="D576" s="104"/>
    </row>
    <row r="577" spans="2:4" x14ac:dyDescent="0.55000000000000004">
      <c r="B577" s="23"/>
      <c r="C577" s="24"/>
      <c r="D577" s="104"/>
    </row>
    <row r="578" spans="2:4" x14ac:dyDescent="0.55000000000000004">
      <c r="B578" s="23"/>
      <c r="C578" s="24"/>
      <c r="D578" s="104"/>
    </row>
    <row r="579" spans="2:4" x14ac:dyDescent="0.55000000000000004">
      <c r="B579" s="23"/>
      <c r="C579" s="24"/>
      <c r="D579" s="104"/>
    </row>
    <row r="580" spans="2:4" x14ac:dyDescent="0.55000000000000004">
      <c r="B580" s="23"/>
      <c r="C580" s="24"/>
      <c r="D580" s="104"/>
    </row>
    <row r="581" spans="2:4" x14ac:dyDescent="0.55000000000000004">
      <c r="B581" s="23"/>
      <c r="C581" s="24"/>
      <c r="D581" s="104"/>
    </row>
  </sheetData>
  <autoFilter ref="A1:I330" xr:uid="{00000000-0001-0000-0400-000000000000}"/>
  <phoneticPr fontId="3"/>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J15"/>
  <sheetViews>
    <sheetView zoomScale="70" zoomScaleNormal="70" workbookViewId="0">
      <selection activeCell="H8" sqref="H8"/>
    </sheetView>
  </sheetViews>
  <sheetFormatPr defaultRowHeight="18" x14ac:dyDescent="0.55000000000000004"/>
  <cols>
    <col min="1" max="6" width="12.4140625" customWidth="1"/>
    <col min="7" max="14" width="18.33203125" customWidth="1"/>
    <col min="15" max="24" width="10.1640625" customWidth="1"/>
    <col min="27" max="27" width="13.9140625" customWidth="1"/>
    <col min="28" max="30" width="11.08203125" customWidth="1"/>
    <col min="31" max="34" width="17.5" customWidth="1"/>
  </cols>
  <sheetData>
    <row r="1" spans="1:36" ht="17.649999999999999" customHeight="1" x14ac:dyDescent="0.55000000000000004">
      <c r="A1" s="259" t="s">
        <v>97</v>
      </c>
      <c r="B1" s="259" t="s">
        <v>98</v>
      </c>
      <c r="C1" s="259" t="s">
        <v>99</v>
      </c>
      <c r="D1" s="258" t="s">
        <v>100</v>
      </c>
      <c r="E1" s="259" t="s">
        <v>101</v>
      </c>
      <c r="F1" s="258" t="s">
        <v>102</v>
      </c>
      <c r="G1" s="259" t="s">
        <v>103</v>
      </c>
      <c r="H1" s="259"/>
      <c r="I1" s="259"/>
      <c r="J1" s="259"/>
      <c r="K1" s="259"/>
      <c r="L1" s="259"/>
      <c r="M1" s="259"/>
      <c r="N1" s="259"/>
      <c r="O1" s="257" t="s">
        <v>104</v>
      </c>
      <c r="P1" s="257" t="s">
        <v>105</v>
      </c>
      <c r="Q1" s="257" t="s">
        <v>106</v>
      </c>
      <c r="R1" s="260" t="s">
        <v>107</v>
      </c>
      <c r="S1" s="260" t="s">
        <v>108</v>
      </c>
      <c r="T1" s="260" t="s">
        <v>109</v>
      </c>
      <c r="U1" s="260" t="s">
        <v>110</v>
      </c>
      <c r="V1" s="257" t="s">
        <v>111</v>
      </c>
      <c r="W1" s="257" t="s">
        <v>112</v>
      </c>
      <c r="X1" s="257" t="s">
        <v>113</v>
      </c>
      <c r="Y1" s="256" t="s">
        <v>157</v>
      </c>
      <c r="Z1" s="256"/>
      <c r="AA1" s="256"/>
      <c r="AB1" s="256"/>
      <c r="AC1" s="256"/>
      <c r="AD1" s="256"/>
      <c r="AE1" s="256"/>
      <c r="AF1" s="256"/>
      <c r="AG1" s="256"/>
      <c r="AH1" s="256"/>
      <c r="AI1" s="256"/>
      <c r="AJ1" s="256"/>
    </row>
    <row r="2" spans="1:36" x14ac:dyDescent="0.55000000000000004">
      <c r="A2" s="259"/>
      <c r="B2" s="259"/>
      <c r="C2" s="259"/>
      <c r="D2" s="258"/>
      <c r="E2" s="259"/>
      <c r="F2" s="258"/>
      <c r="G2" s="259" t="s">
        <v>114</v>
      </c>
      <c r="H2" s="259"/>
      <c r="I2" s="259"/>
      <c r="J2" s="261" t="s">
        <v>115</v>
      </c>
      <c r="K2" s="262"/>
      <c r="L2" s="261" t="s">
        <v>116</v>
      </c>
      <c r="M2" s="262"/>
      <c r="N2" s="263" t="s">
        <v>117</v>
      </c>
      <c r="O2" s="257"/>
      <c r="P2" s="257"/>
      <c r="Q2" s="257"/>
      <c r="R2" s="260"/>
      <c r="S2" s="260"/>
      <c r="T2" s="260"/>
      <c r="U2" s="260"/>
      <c r="V2" s="257"/>
      <c r="W2" s="257"/>
      <c r="X2" s="257"/>
      <c r="Y2" s="256"/>
      <c r="Z2" s="256"/>
      <c r="AA2" s="256"/>
      <c r="AB2" s="256"/>
      <c r="AC2" s="256"/>
      <c r="AD2" s="256"/>
      <c r="AE2" s="256"/>
      <c r="AF2" s="256"/>
      <c r="AG2" s="256"/>
      <c r="AH2" s="256"/>
      <c r="AI2" s="256"/>
      <c r="AJ2" s="256"/>
    </row>
    <row r="3" spans="1:36" ht="45" customHeight="1" x14ac:dyDescent="0.55000000000000004">
      <c r="A3" s="259"/>
      <c r="B3" s="259"/>
      <c r="C3" s="259"/>
      <c r="D3" s="258"/>
      <c r="E3" s="259"/>
      <c r="F3" s="258"/>
      <c r="G3" s="38" t="s">
        <v>118</v>
      </c>
      <c r="H3" s="38" t="s">
        <v>119</v>
      </c>
      <c r="I3" s="39" t="s">
        <v>120</v>
      </c>
      <c r="J3" s="40" t="s">
        <v>121</v>
      </c>
      <c r="K3" s="38" t="s">
        <v>122</v>
      </c>
      <c r="L3" s="40" t="s">
        <v>123</v>
      </c>
      <c r="M3" s="38" t="s">
        <v>122</v>
      </c>
      <c r="N3" s="264"/>
      <c r="O3" s="257"/>
      <c r="P3" s="257"/>
      <c r="Q3" s="257"/>
      <c r="R3" s="260"/>
      <c r="S3" s="260"/>
      <c r="T3" s="260"/>
      <c r="U3" s="260"/>
      <c r="V3" s="257"/>
      <c r="W3" s="257"/>
      <c r="X3" s="257"/>
      <c r="Y3" s="256"/>
      <c r="Z3" s="256"/>
      <c r="AA3" s="256"/>
      <c r="AB3" s="256"/>
      <c r="AC3" s="256"/>
      <c r="AD3" s="256"/>
      <c r="AE3" s="256"/>
      <c r="AF3" s="256"/>
      <c r="AG3" s="256"/>
      <c r="AH3" s="256"/>
      <c r="AI3" s="256"/>
      <c r="AJ3" s="256"/>
    </row>
    <row r="4" spans="1:36" x14ac:dyDescent="0.55000000000000004">
      <c r="A4" s="259"/>
      <c r="B4" s="259"/>
      <c r="C4" s="259"/>
      <c r="D4" s="258"/>
      <c r="E4" s="259"/>
      <c r="F4" s="258"/>
      <c r="G4" s="41" t="s">
        <v>124</v>
      </c>
      <c r="H4" s="42" t="s">
        <v>125</v>
      </c>
      <c r="I4" s="43" t="s">
        <v>126</v>
      </c>
      <c r="J4" s="42" t="s">
        <v>127</v>
      </c>
      <c r="K4" s="44" t="s">
        <v>128</v>
      </c>
      <c r="L4" s="42" t="s">
        <v>129</v>
      </c>
      <c r="M4" s="42" t="s">
        <v>130</v>
      </c>
      <c r="N4" s="44" t="s">
        <v>131</v>
      </c>
      <c r="O4" s="257"/>
      <c r="P4" s="257"/>
      <c r="Q4" s="257"/>
      <c r="R4" s="260"/>
      <c r="S4" s="260"/>
      <c r="T4" s="260"/>
      <c r="U4" s="260"/>
      <c r="V4" s="257"/>
      <c r="W4" s="257"/>
      <c r="X4" s="257"/>
      <c r="Y4" s="46" t="s">
        <v>145</v>
      </c>
      <c r="Z4" s="34" t="s">
        <v>146</v>
      </c>
      <c r="AA4" s="34" t="s">
        <v>147</v>
      </c>
      <c r="AB4" s="34" t="s">
        <v>148</v>
      </c>
      <c r="AC4" s="35" t="s">
        <v>149</v>
      </c>
      <c r="AD4" s="35" t="s">
        <v>150</v>
      </c>
      <c r="AE4" s="35" t="s">
        <v>151</v>
      </c>
      <c r="AF4" s="34" t="s">
        <v>152</v>
      </c>
      <c r="AG4" s="35" t="s">
        <v>153</v>
      </c>
      <c r="AH4" s="34" t="s">
        <v>154</v>
      </c>
      <c r="AI4" s="35" t="s">
        <v>155</v>
      </c>
      <c r="AJ4" s="35" t="s">
        <v>156</v>
      </c>
    </row>
    <row r="5" spans="1:36" x14ac:dyDescent="0.55000000000000004">
      <c r="A5" s="28">
        <f>基本情報!O20</f>
        <v>0</v>
      </c>
      <c r="B5" s="28">
        <f>基本情報!G9</f>
        <v>0</v>
      </c>
      <c r="C5" s="28">
        <f>基本情報!G11</f>
        <v>0</v>
      </c>
      <c r="D5" s="29" t="str">
        <f>【自動作成】第7号様式!F25</f>
        <v>（入力用シートから自動転記されます）</v>
      </c>
      <c r="E5" s="30" t="b">
        <f>IF(別紙概要!C5="○",E8,
IF(別紙概要!C6="○",E9,
IF(別紙概要!C7="○",E10,
IF(別紙概要!C8="○",E11,
IF(別紙概要!C9="○",E12,
IF(別紙概要!C22="○",E13,
IF(別紙概要!C27="○",E14,
IF(別紙概要!C41="○",E15))))))))</f>
        <v>0</v>
      </c>
      <c r="F5" s="29" t="str">
        <f>【自動作成】第7号様式!F29</f>
        <v>（入力用シートから自動転記されます）</v>
      </c>
      <c r="G5" s="29">
        <f>別紙概要!K15</f>
        <v>0</v>
      </c>
      <c r="H5" s="29">
        <f>別紙概要!K16</f>
        <v>0</v>
      </c>
      <c r="I5" s="28" t="str">
        <f>別紙概要!K18</f>
        <v/>
      </c>
      <c r="J5" s="29">
        <f>別紙概要!K35+別紙概要!K50</f>
        <v>0</v>
      </c>
      <c r="K5" s="29">
        <f>別紙概要!N50</f>
        <v>0</v>
      </c>
      <c r="L5" s="31" t="s">
        <v>132</v>
      </c>
      <c r="M5" s="31" t="s">
        <v>132</v>
      </c>
      <c r="N5" s="29">
        <f>別紙概要!Q35+別紙概要!W50</f>
        <v>0</v>
      </c>
      <c r="O5" s="28">
        <f>基本情報!I5</f>
        <v>6</v>
      </c>
      <c r="P5" s="28">
        <f>基本情報!L5</f>
        <v>0</v>
      </c>
      <c r="Q5" s="28">
        <f>基本情報!O5</f>
        <v>0</v>
      </c>
      <c r="R5" s="28">
        <f>基本情報!G13</f>
        <v>0</v>
      </c>
      <c r="S5" s="28">
        <f>基本情報!G14</f>
        <v>0</v>
      </c>
      <c r="T5" s="28">
        <f>基本情報!G10</f>
        <v>0</v>
      </c>
      <c r="U5" s="28">
        <f>基本情報!G12</f>
        <v>0</v>
      </c>
      <c r="V5" s="28">
        <f>基本情報!G16</f>
        <v>0</v>
      </c>
      <c r="W5" s="28" t="str">
        <f>ASC(基本情報!G17&amp;"-"&amp;基本情報!K17&amp;"-"&amp;基本情報!O17)</f>
        <v>--</v>
      </c>
      <c r="X5" s="28" t="str">
        <f>ASC(基本情報!G19)</f>
        <v/>
      </c>
      <c r="Y5" s="36"/>
      <c r="Z5" s="36"/>
      <c r="AA5" s="36"/>
      <c r="AB5" s="36"/>
      <c r="AC5" s="36"/>
      <c r="AD5" s="36"/>
      <c r="AE5" s="28" t="str">
        <f>IF(基本情報!AX7=TRUE,基本情報!G11,"")</f>
        <v/>
      </c>
      <c r="AF5" s="28" t="str">
        <f>IF(基本情報!AX7=TRUE,基本情報!G14,基本情報!G9&amp;"("&amp;基本情報!G11&amp;")")</f>
        <v>()</v>
      </c>
      <c r="AG5" s="28" t="str">
        <f>IF(基本情報!AX7=TRUE,基本情報!AX11,"")</f>
        <v/>
      </c>
      <c r="AH5" s="28" t="str">
        <f>IF(基本情報!AX7=TRUE,基本情報!AX14,基本情報!AX9&amp;"("&amp;基本情報!AX11&amp;")")</f>
        <v>()</v>
      </c>
      <c r="AI5" s="36"/>
      <c r="AJ5" s="36"/>
    </row>
    <row r="7" spans="1:36" x14ac:dyDescent="0.55000000000000004">
      <c r="AF7" s="37"/>
    </row>
    <row r="8" spans="1:36" x14ac:dyDescent="0.55000000000000004">
      <c r="E8" s="21" t="s">
        <v>133</v>
      </c>
    </row>
    <row r="9" spans="1:36" x14ac:dyDescent="0.55000000000000004">
      <c r="E9" s="21" t="s">
        <v>134</v>
      </c>
    </row>
    <row r="10" spans="1:36" x14ac:dyDescent="0.55000000000000004">
      <c r="E10" s="21" t="s">
        <v>135</v>
      </c>
    </row>
    <row r="11" spans="1:36" x14ac:dyDescent="0.55000000000000004">
      <c r="E11" s="21" t="s">
        <v>136</v>
      </c>
    </row>
    <row r="12" spans="1:36" x14ac:dyDescent="0.55000000000000004">
      <c r="E12" s="21" t="s">
        <v>137</v>
      </c>
    </row>
    <row r="13" spans="1:36" x14ac:dyDescent="0.55000000000000004">
      <c r="E13" s="21" t="s">
        <v>138</v>
      </c>
    </row>
    <row r="14" spans="1:36" x14ac:dyDescent="0.55000000000000004">
      <c r="E14" s="21" t="s">
        <v>139</v>
      </c>
    </row>
    <row r="15" spans="1:36" x14ac:dyDescent="0.55000000000000004">
      <c r="E15" s="21" t="s">
        <v>140</v>
      </c>
    </row>
  </sheetData>
  <sheetProtection algorithmName="SHA-512" hashValue="g1vtOlwr/sBAFEBJYvvMRkuQEp4ER4dZlhxaDSh5zOrKs0T0gMl65c2d4sbH4NL0j4LaSaRzlq6Z1cSMy4V/NQ==" saltValue="st7EQNDvtd8/FMtjp49dZQ==" spinCount="100000" sheet="1" objects="1" scenarios="1"/>
  <mergeCells count="22">
    <mergeCell ref="W1:W4"/>
    <mergeCell ref="A1:A4"/>
    <mergeCell ref="B1:B4"/>
    <mergeCell ref="C1:C4"/>
    <mergeCell ref="D1:D4"/>
    <mergeCell ref="E1:E4"/>
    <mergeCell ref="Y1:AJ3"/>
    <mergeCell ref="X1:X4"/>
    <mergeCell ref="F1:F4"/>
    <mergeCell ref="G1:N1"/>
    <mergeCell ref="O1:O4"/>
    <mergeCell ref="P1:P4"/>
    <mergeCell ref="Q1:Q4"/>
    <mergeCell ref="R1:R4"/>
    <mergeCell ref="G2:I2"/>
    <mergeCell ref="J2:K2"/>
    <mergeCell ref="L2:M2"/>
    <mergeCell ref="N2:N3"/>
    <mergeCell ref="S1:S4"/>
    <mergeCell ref="T1:T4"/>
    <mergeCell ref="U1:U4"/>
    <mergeCell ref="V1:V4"/>
  </mergeCells>
  <phoneticPr fontId="3"/>
  <pageMargins left="0.7" right="0.7" top="0.75" bottom="0.75" header="0.3" footer="0.3"/>
  <pageSetup paperSize="9" scale="3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入力、提出方法</vt:lpstr>
      <vt:lpstr>赤表示のシートに必要情報を入力→</vt:lpstr>
      <vt:lpstr>基本情報</vt:lpstr>
      <vt:lpstr>別紙概要</vt:lpstr>
      <vt:lpstr>【自動作成】第7号様式</vt:lpstr>
      <vt:lpstr>テーブル</vt:lpstr>
      <vt:lpstr>転記用データ</vt:lpstr>
      <vt:lpstr>県集計用</vt:lpstr>
      <vt:lpstr>【自動作成】第7号様式!Print_Area</vt:lpstr>
      <vt:lpstr>基本情報!Print_Area</vt:lpstr>
      <vt:lpstr>'入力、提出方法'!Print_Area</vt:lpstr>
      <vt:lpstr>別紙概要!Print_Area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2022-01-29T10:51:56Z</dcterms:created>
  <dcterms:modified xsi:type="dcterms:W3CDTF">2024-08-21T23:56:53Z</dcterms:modified>
</cp:coreProperties>
</file>