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36FD342-D38B-453D-BE75-205D593CFB83}" xr6:coauthVersionLast="47" xr6:coauthVersionMax="47" xr10:uidLastSave="{00000000-0000-0000-0000-000000000000}"/>
  <workbookProtection workbookAlgorithmName="SHA-512" workbookHashValue="iRUgTS1DmrRQiKk1FB4JYuF/TEUn+1V5jJQZmysm7SsLq0Uj/+BeySF8QFO76/WI+VCwFrYfkfBlM4JgDYbivg==" workbookSaltValue="97qWMrJzDtacBRm30W99tw==" workbookSpinCount="100000" lockStructure="1"/>
  <bookViews>
    <workbookView xWindow="-110" yWindow="-110" windowWidth="22780" windowHeight="14660" activeTab="2" xr2:uid="{00000000-000D-0000-FFFF-FFFF00000000}"/>
  </bookViews>
  <sheets>
    <sheet name="入力・提出方法" sheetId="2" r:id="rId1"/>
    <sheet name="赤表示のシートに必要情報を入力→" sheetId="12" r:id="rId2"/>
    <sheet name="基本情報" sheetId="3" r:id="rId3"/>
    <sheet name="別紙概要" sheetId="9" r:id="rId4"/>
    <sheet name="【自動作成】様式4" sheetId="4" r:id="rId5"/>
    <sheet name="テーブル" sheetId="13" state="hidden" r:id="rId6"/>
    <sheet name="転記用データ (2)" sheetId="16" state="hidden" r:id="rId7"/>
    <sheet name="県集計用" sheetId="10" state="hidden" r:id="rId8"/>
  </sheets>
  <definedNames>
    <definedName name="_xlnm._FilterDatabase" localSheetId="6" hidden="1">'転記用データ (2)'!$A$1:$I$1514</definedName>
    <definedName name="_xlnm.Print_Area" localSheetId="4">【自動作成】様式4!$A$1:$J$39</definedName>
    <definedName name="_xlnm.Print_Area" localSheetId="2">基本情報!$A$1:$AO$27</definedName>
    <definedName name="_xlnm.Print_Area" localSheetId="0">入力・提出方法!$A$1:$K$21</definedName>
    <definedName name="_xlnm.Print_Area" localSheetId="3">別紙概要!$B$1:$AE$61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3" l="1"/>
  <c r="A16" i="4" s="1"/>
  <c r="S19" i="3"/>
  <c r="G26" i="3"/>
  <c r="G25" i="3"/>
  <c r="O24" i="3"/>
  <c r="G21" i="3"/>
  <c r="X53" i="9" l="1"/>
  <c r="X50" i="9"/>
  <c r="X51" i="9"/>
  <c r="X52" i="9"/>
  <c r="X49" i="9"/>
  <c r="Y24" i="9"/>
  <c r="U54" i="9"/>
  <c r="R54" i="9"/>
  <c r="O54" i="9"/>
  <c r="L54" i="9"/>
  <c r="K18" i="9"/>
  <c r="L36" i="9"/>
  <c r="O36" i="9"/>
  <c r="R36" i="9"/>
  <c r="R35" i="9"/>
  <c r="R32" i="9"/>
  <c r="R31" i="9"/>
  <c r="AW15" i="9"/>
  <c r="AW14" i="9"/>
  <c r="AW13" i="9"/>
  <c r="AX15" i="9"/>
  <c r="AX14" i="9"/>
  <c r="AX13" i="9"/>
  <c r="X54" i="9" l="1"/>
  <c r="AW11" i="9"/>
  <c r="AW10" i="9"/>
  <c r="AW9" i="9"/>
  <c r="AW8" i="9"/>
  <c r="AX11" i="9"/>
  <c r="AX10" i="9"/>
  <c r="AX9" i="9"/>
  <c r="AX8" i="9"/>
  <c r="J5" i="9" l="1"/>
  <c r="AZ44" i="9"/>
  <c r="AA53" i="9"/>
  <c r="AA50" i="9"/>
  <c r="AA51" i="9"/>
  <c r="AA52" i="9"/>
  <c r="AA49" i="9"/>
  <c r="U31" i="9"/>
  <c r="U15" i="9"/>
  <c r="R9" i="3"/>
  <c r="S20" i="3"/>
  <c r="R19" i="3"/>
  <c r="R18" i="3"/>
  <c r="S18" i="3"/>
  <c r="R16" i="3"/>
  <c r="R15" i="3"/>
  <c r="S16" i="3"/>
  <c r="S15" i="3"/>
  <c r="R14" i="3"/>
  <c r="S14" i="3"/>
  <c r="S13" i="3"/>
  <c r="R13" i="3"/>
  <c r="S12" i="3"/>
  <c r="R12" i="3"/>
  <c r="R11" i="3"/>
  <c r="S11" i="3"/>
  <c r="AX11" i="3"/>
  <c r="AX9" i="3"/>
  <c r="AX14" i="3"/>
  <c r="AA48" i="9" l="1"/>
  <c r="R5" i="3"/>
  <c r="S9" i="3"/>
  <c r="S10" i="3"/>
  <c r="R10" i="3"/>
  <c r="AY6" i="3"/>
  <c r="R6" i="3" s="1"/>
  <c r="AY7" i="3"/>
  <c r="AY8" i="3"/>
  <c r="S5" i="3"/>
  <c r="U16" i="9" l="1"/>
  <c r="U14" i="9" s="1"/>
  <c r="U32" i="9"/>
  <c r="U33" i="9"/>
  <c r="U34" i="9"/>
  <c r="U35" i="9"/>
  <c r="AZ27" i="9"/>
  <c r="AZ22" i="9"/>
  <c r="AX6" i="9" s="1"/>
  <c r="AZ8" i="9"/>
  <c r="AZ6" i="9"/>
  <c r="AZ7" i="9"/>
  <c r="AZ5" i="9"/>
  <c r="G38" i="4"/>
  <c r="G37" i="4"/>
  <c r="G36" i="4"/>
  <c r="G35" i="4"/>
  <c r="A23" i="4"/>
  <c r="A22" i="4"/>
  <c r="G10" i="4"/>
  <c r="G9" i="4"/>
  <c r="G8" i="4"/>
  <c r="H3" i="4"/>
  <c r="I1" i="4"/>
  <c r="R17" i="3"/>
  <c r="S17" i="3"/>
  <c r="AW6" i="9" l="1"/>
  <c r="U30" i="9"/>
  <c r="S6" i="3"/>
  <c r="AG5" i="10"/>
  <c r="X5" i="10"/>
  <c r="AX18" i="9" l="1"/>
  <c r="AV18" i="9"/>
  <c r="Y5" i="10"/>
  <c r="AH5" i="10" l="1"/>
  <c r="AF5" i="10"/>
  <c r="AI5" i="10"/>
  <c r="Y39" i="9" l="1"/>
  <c r="Y58" i="9"/>
  <c r="H26" i="4"/>
  <c r="W5" i="10"/>
  <c r="V5" i="10"/>
  <c r="U5" i="10"/>
  <c r="T5" i="10"/>
  <c r="S5" i="10"/>
  <c r="R5" i="10"/>
  <c r="Q5" i="10"/>
  <c r="P5" i="10"/>
  <c r="I5" i="10" l="1"/>
  <c r="H5" i="10"/>
  <c r="F5" i="10" l="1"/>
  <c r="D5" i="10" l="1"/>
  <c r="C5" i="10"/>
  <c r="A5" i="10"/>
  <c r="Y6" i="9" l="1"/>
  <c r="B5" i="10"/>
  <c r="E5" i="10" l="1"/>
  <c r="J5" i="10" l="1"/>
  <c r="L5" i="10" l="1"/>
  <c r="R34" i="9"/>
  <c r="R33" i="9"/>
  <c r="AG5" i="9" l="1"/>
  <c r="K5" i="10" l="1"/>
  <c r="O5" i="10"/>
  <c r="H30" i="4"/>
  <c r="G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00000000-0006-0000-0300-000002000000}">
      <text>
        <r>
          <rPr>
            <sz val="12"/>
            <color indexed="81"/>
            <rFont val="游ゴシック"/>
            <family val="3"/>
            <charset val="128"/>
            <scheme val="minor"/>
          </rPr>
          <t>原則として、個人事業主の場合は</t>
        </r>
        <r>
          <rPr>
            <b/>
            <sz val="12"/>
            <color indexed="81"/>
            <rFont val="游ゴシック"/>
            <family val="3"/>
            <charset val="128"/>
            <scheme val="minor"/>
          </rPr>
          <t>前々年</t>
        </r>
        <r>
          <rPr>
            <sz val="12"/>
            <color indexed="81"/>
            <rFont val="游ゴシック"/>
            <family val="3"/>
            <charset val="128"/>
            <scheme val="minor"/>
          </rPr>
          <t>の課税売上高、法人の場合は</t>
        </r>
        <r>
          <rPr>
            <b/>
            <sz val="12"/>
            <color indexed="81"/>
            <rFont val="游ゴシック"/>
            <family val="3"/>
            <charset val="128"/>
            <scheme val="minor"/>
          </rPr>
          <t>前々事業年度</t>
        </r>
        <r>
          <rPr>
            <sz val="12"/>
            <color indexed="81"/>
            <rFont val="游ゴシック"/>
            <family val="3"/>
            <charset val="128"/>
            <scheme val="minor"/>
          </rPr>
          <t>の課税売上高を入力していただくこととなります。基本的には、</t>
        </r>
        <r>
          <rPr>
            <b/>
            <sz val="12"/>
            <color indexed="81"/>
            <rFont val="游ゴシック"/>
            <family val="3"/>
            <charset val="128"/>
            <scheme val="minor"/>
          </rPr>
          <t>当該額が1,000万円以下</t>
        </r>
        <r>
          <rPr>
            <sz val="12"/>
            <color indexed="81"/>
            <rFont val="游ゴシック"/>
            <family val="3"/>
            <charset val="128"/>
            <scheme val="minor"/>
          </rPr>
          <t>の事業者が免税事業者となります。（例えば、</t>
        </r>
        <r>
          <rPr>
            <b/>
            <sz val="12"/>
            <color indexed="81"/>
            <rFont val="游ゴシック"/>
            <family val="3"/>
            <charset val="128"/>
            <scheme val="minor"/>
          </rPr>
          <t>令和４年</t>
        </r>
        <r>
          <rPr>
            <sz val="12"/>
            <color indexed="81"/>
            <rFont val="游ゴシック"/>
            <family val="3"/>
            <charset val="128"/>
            <scheme val="minor"/>
          </rPr>
          <t>の課税期間において貴医療機関が免税事業者となるかどうかは、</t>
        </r>
        <r>
          <rPr>
            <b/>
            <sz val="12"/>
            <color indexed="81"/>
            <rFont val="游ゴシック"/>
            <family val="3"/>
            <charset val="128"/>
            <scheme val="minor"/>
          </rPr>
          <t>令和２年</t>
        </r>
        <r>
          <rPr>
            <sz val="12"/>
            <color indexed="81"/>
            <rFont val="游ゴシック"/>
            <family val="3"/>
            <charset val="128"/>
            <scheme val="minor"/>
          </rPr>
          <t>の期間における課税売上高で判断します。）
なお、</t>
        </r>
        <r>
          <rPr>
            <b/>
            <sz val="12"/>
            <color indexed="81"/>
            <rFont val="游ゴシック"/>
            <family val="3"/>
            <charset val="128"/>
            <scheme val="minor"/>
          </rPr>
          <t>上記にかかわらず他の要件等により免税事業者とならない場合もあるため、詳細については税理士や経理担当者に確認してください。</t>
        </r>
      </text>
    </comment>
  </commentList>
</comments>
</file>

<file path=xl/sharedStrings.xml><?xml version="1.0" encoding="utf-8"?>
<sst xmlns="http://schemas.openxmlformats.org/spreadsheetml/2006/main" count="228" uniqueCount="196">
  <si>
    <t>金</t>
    <rPh sb="0" eb="1">
      <t>キン</t>
    </rPh>
    <phoneticPr fontId="5"/>
  </si>
  <si>
    <t>　円</t>
    <phoneticPr fontId="5"/>
  </si>
  <si>
    <t>入力、提出方法</t>
    <rPh sb="0" eb="2">
      <t>ニュウリョク</t>
    </rPh>
    <rPh sb="3" eb="5">
      <t>テイシュツ</t>
    </rPh>
    <rPh sb="5" eb="7">
      <t>ホウホウ</t>
    </rPh>
    <phoneticPr fontId="5"/>
  </si>
  <si>
    <t>基本情報</t>
    <rPh sb="0" eb="2">
      <t>キホン</t>
    </rPh>
    <rPh sb="2" eb="4">
      <t>ジョウホウ</t>
    </rPh>
    <phoneticPr fontId="5"/>
  </si>
  <si>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</si>
  <si>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</si>
  <si>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</si>
  <si>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</si>
  <si>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</si>
  <si>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交付決定日</t>
    <rPh sb="0" eb="2">
      <t>コウフ</t>
    </rPh>
    <rPh sb="2" eb="5">
      <t>ケッテイビ</t>
    </rPh>
    <phoneticPr fontId="5"/>
  </si>
  <si>
    <t>円</t>
    <rPh sb="0" eb="1">
      <t>エン</t>
    </rPh>
    <phoneticPr fontId="5"/>
  </si>
  <si>
    <t>【仕入控除税額（返還額）がない場合】</t>
    <phoneticPr fontId="5"/>
  </si>
  <si>
    <t>←プルダウン用</t>
    <rPh sb="6" eb="7">
      <t>ヨウ</t>
    </rPh>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</si>
  <si>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</si>
  <si>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（課税売上割合）</t>
    <rPh sb="1" eb="3">
      <t>カゼイ</t>
    </rPh>
    <rPh sb="3" eb="5">
      <t>ウリア</t>
    </rPh>
    <rPh sb="5" eb="7">
      <t>ワリアイ</t>
    </rPh>
    <phoneticPr fontId="5"/>
  </si>
  <si>
    <t>課税売上割合　ａ／ｂ＝</t>
    <rPh sb="0" eb="2">
      <t>カゼイ</t>
    </rPh>
    <rPh sb="2" eb="4">
      <t>ウリア</t>
    </rPh>
    <rPh sb="4" eb="6">
      <t>ワリアイ</t>
    </rPh>
    <phoneticPr fontId="5"/>
  </si>
  <si>
    <t>････　c</t>
    <phoneticPr fontId="5"/>
  </si>
  <si>
    <t>（仕入控除税額（返還額））</t>
    <phoneticPr fontId="5"/>
  </si>
  <si>
    <t>補助金確定額（精算額）×１０／１１０＝</t>
    <phoneticPr fontId="5"/>
  </si>
  <si>
    <t>対象経費の内訳</t>
    <rPh sb="0" eb="2">
      <t>タイショウ</t>
    </rPh>
    <rPh sb="2" eb="4">
      <t>ケイヒ</t>
    </rPh>
    <rPh sb="5" eb="7">
      <t>ウチワケ</t>
    </rPh>
    <phoneticPr fontId="5"/>
  </si>
  <si>
    <t>非課税・
不課税仕入額</t>
    <rPh sb="0" eb="3">
      <t>ヒカゼイ</t>
    </rPh>
    <rPh sb="5" eb="8">
      <t>フカゼイ</t>
    </rPh>
    <rPh sb="8" eb="10">
      <t>シイ</t>
    </rPh>
    <rPh sb="10" eb="11">
      <t>ガク</t>
    </rPh>
    <phoneticPr fontId="5"/>
  </si>
  <si>
    <t>ｄ</t>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</si>
  <si>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</si>
  <si>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</si>
  <si>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</si>
  <si>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【仕入控除税額（返還額）がある場合】</t>
    <rPh sb="5" eb="6">
      <t>ゼイ</t>
    </rPh>
    <phoneticPr fontId="5"/>
  </si>
  <si>
    <t>代表者氏名</t>
    <rPh sb="0" eb="3">
      <t>ダイヒョウシャ</t>
    </rPh>
    <rPh sb="3" eb="5">
      <t>シメイ</t>
    </rPh>
    <phoneticPr fontId="5"/>
  </si>
  <si>
    <t>e</t>
    <phoneticPr fontId="5"/>
  </si>
  <si>
    <t>課税仕入額</t>
    <rPh sb="0" eb="2">
      <t>カゼイ</t>
    </rPh>
    <rPh sb="2" eb="4">
      <t>シイ</t>
    </rPh>
    <rPh sb="4" eb="5">
      <t>ガク</t>
    </rPh>
    <phoneticPr fontId="5"/>
  </si>
  <si>
    <t>f</t>
    <phoneticPr fontId="5"/>
  </si>
  <si>
    <t>g</t>
    <phoneticPr fontId="5"/>
  </si>
  <si>
    <t>h</t>
    <phoneticPr fontId="5"/>
  </si>
  <si>
    <t>　①課税売上割合（上記c）が９５％以上かつ課税売上高が５億円以下の法人等の場合</t>
    <rPh sb="9" eb="11">
      <t>ジョウキ</t>
    </rPh>
    <phoneticPr fontId="5"/>
  </si>
  <si>
    <t>課税資産の譲渡等の対価の額</t>
    <phoneticPr fontId="3"/>
  </si>
  <si>
    <t>資産の譲渡等の対価の額</t>
    <phoneticPr fontId="3"/>
  </si>
  <si>
    <t>要補助金返還相当額</t>
  </si>
  <si>
    <t>要補助金返還相当額</t>
    <phoneticPr fontId="3"/>
  </si>
  <si>
    <t>愛　知　県　知　事　殿</t>
    <rPh sb="0" eb="1">
      <t>アイ</t>
    </rPh>
    <rPh sb="2" eb="3">
      <t>チ</t>
    </rPh>
    <rPh sb="4" eb="5">
      <t>ケン</t>
    </rPh>
    <rPh sb="6" eb="7">
      <t>チ</t>
    </rPh>
    <rPh sb="8" eb="9">
      <t>コト</t>
    </rPh>
    <rPh sb="10" eb="11">
      <t>ドノ</t>
    </rPh>
    <phoneticPr fontId="3"/>
  </si>
  <si>
    <t>　　仕入控除税額（要補助金返還相当額）</t>
    <phoneticPr fontId="4"/>
  </si>
  <si>
    <t>補助事業者名</t>
    <phoneticPr fontId="5"/>
  </si>
  <si>
    <t>担当部署</t>
    <phoneticPr fontId="3"/>
  </si>
  <si>
    <t>担当者名</t>
    <phoneticPr fontId="5"/>
  </si>
  <si>
    <t>電話番号</t>
    <phoneticPr fontId="5"/>
  </si>
  <si>
    <t>Mailｱﾄﾞﾚｽ</t>
    <phoneticPr fontId="3"/>
  </si>
  <si>
    <t>担当部署</t>
    <rPh sb="0" eb="2">
      <t>タントウ</t>
    </rPh>
    <rPh sb="2" eb="4">
      <t>ブショ</t>
    </rPh>
    <phoneticPr fontId="5"/>
  </si>
  <si>
    <t>担当者名</t>
    <rPh sb="0" eb="3">
      <t>タントウシャ</t>
    </rPh>
    <rPh sb="3" eb="4">
      <t>メイ</t>
    </rPh>
    <phoneticPr fontId="5"/>
  </si>
  <si>
    <t>････　ａ</t>
    <phoneticPr fontId="5"/>
  </si>
  <si>
    <t>････　ｂ</t>
    <phoneticPr fontId="5"/>
  </si>
  <si>
    <t>（補助金確定額（精算額）×１０／１１０×(f／h))</t>
    <phoneticPr fontId="5"/>
  </si>
  <si>
    <t>《別紙概要》</t>
    <phoneticPr fontId="3"/>
  </si>
  <si>
    <t>％</t>
    <phoneticPr fontId="5"/>
  </si>
  <si>
    <t>基準期間における課税売上高（税抜）</t>
    <phoneticPr fontId="3"/>
  </si>
  <si>
    <t>特定収入割合</t>
    <phoneticPr fontId="3"/>
  </si>
  <si>
    <t>　　　　〒460-8501</t>
    <phoneticPr fontId="3"/>
  </si>
  <si>
    <t>　　 　　名古屋市中区三の丸3丁目1番2号</t>
    <phoneticPr fontId="3"/>
  </si>
  <si>
    <t>号</t>
    <rPh sb="0" eb="1">
      <t>ゴウ</t>
    </rPh>
    <phoneticPr fontId="3"/>
  </si>
  <si>
    <t>ー</t>
    <phoneticPr fontId="3"/>
  </si>
  <si>
    <t>補助金確定額（精算額）×１０／１１０×ｃ×(ｄ／e)=</t>
    <phoneticPr fontId="5"/>
  </si>
  <si>
    <t>代表者職名</t>
    <rPh sb="0" eb="3">
      <t>ダイヒョウシャ</t>
    </rPh>
    <rPh sb="3" eb="5">
      <t>ショクメイ</t>
    </rPh>
    <phoneticPr fontId="5"/>
  </si>
  <si>
    <t>施設名</t>
    <rPh sb="0" eb="2">
      <t>シセツ</t>
    </rPh>
    <rPh sb="2" eb="3">
      <t>メイ</t>
    </rPh>
    <phoneticPr fontId="5"/>
  </si>
  <si>
    <t>※a及びbから自動計算されます。ただし、税額控除の計算で端数処理している場合には、
　端数処理した金額を直接入力してください</t>
    <rPh sb="2" eb="3">
      <t>オヨ</t>
    </rPh>
    <rPh sb="7" eb="11">
      <t>ジドウケイサン</t>
    </rPh>
    <rPh sb="20" eb="22">
      <t>ゼイガク</t>
    </rPh>
    <phoneticPr fontId="5"/>
  </si>
  <si>
    <t>　　（注：申告書に記載された％をそのまま入力する欄ではありません）</t>
    <rPh sb="24" eb="25">
      <t>ラン</t>
    </rPh>
    <phoneticPr fontId="5"/>
  </si>
  <si>
    <t>　②課税売上割合（上記c）が９５％未満の場合、または課税売上高が5億円を超える法人等で、
　「一括比例配分方式」により消費税の申告を行っている場合</t>
    <rPh sb="17" eb="19">
      <t>ミマン</t>
    </rPh>
    <rPh sb="20" eb="22">
      <t>バアイ</t>
    </rPh>
    <rPh sb="47" eb="49">
      <t>イッカツ</t>
    </rPh>
    <rPh sb="49" eb="51">
      <t>ヒレイ</t>
    </rPh>
    <rPh sb="51" eb="53">
      <t>ハイブン</t>
    </rPh>
    <rPh sb="53" eb="55">
      <t>ホウシキ</t>
    </rPh>
    <phoneticPr fontId="5"/>
  </si>
  <si>
    <t>　③課税売上割合（上記c）が９５％未満の場合、または課税売上高が5億円を超える法人等で、
　「個別対応方式」により消費税の申告を行っている場合</t>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</si>
  <si>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3" eb="26">
      <t>ホジョキン</t>
    </rPh>
    <rPh sb="29" eb="31">
      <t>コウニュウ</t>
    </rPh>
    <rPh sb="31" eb="32">
      <t>トウ</t>
    </rPh>
    <rPh sb="35" eb="37">
      <t>ケイヒ</t>
    </rPh>
    <rPh sb="38" eb="40">
      <t>ウチワケ</t>
    </rPh>
    <phoneticPr fontId="5"/>
  </si>
  <si>
    <t>合計</t>
    <rPh sb="0" eb="1">
      <t>ゴウ</t>
    </rPh>
    <rPh sb="1" eb="2">
      <t>ケイ</t>
    </rPh>
    <phoneticPr fontId="5"/>
  </si>
  <si>
    <t>メールアドレス</t>
    <phoneticPr fontId="5"/>
  </si>
  <si>
    <t>様式４</t>
    <rPh sb="0" eb="2">
      <t>ヨウシキ</t>
    </rPh>
    <phoneticPr fontId="3"/>
  </si>
  <si>
    <t>代表者職氏名</t>
    <rPh sb="3" eb="4">
      <t>ショク</t>
    </rPh>
    <phoneticPr fontId="5"/>
  </si>
  <si>
    <t>記</t>
    <rPh sb="0" eb="1">
      <t>キ</t>
    </rPh>
    <phoneticPr fontId="3"/>
  </si>
  <si>
    <t>１　施設の名称及び所在地</t>
    <rPh sb="2" eb="4">
      <t>シセツ</t>
    </rPh>
    <rPh sb="5" eb="7">
      <t>メイショウ</t>
    </rPh>
    <rPh sb="7" eb="8">
      <t>オヨ</t>
    </rPh>
    <rPh sb="9" eb="12">
      <t>ショザイチ</t>
    </rPh>
    <phoneticPr fontId="3"/>
  </si>
  <si>
    <t>施設所在地</t>
    <rPh sb="0" eb="2">
      <t>シセツ</t>
    </rPh>
    <rPh sb="2" eb="5">
      <t>ショザイチ</t>
    </rPh>
    <phoneticPr fontId="5"/>
  </si>
  <si>
    <t>２　愛知県補助金等交付規則（昭和５５年規則第８号）第１４条に基づく額の確定額</t>
    <phoneticPr fontId="4"/>
  </si>
  <si>
    <t>３　消費税及び地方消費税の申告により確定した消費税及び地方消費税に係る</t>
    <phoneticPr fontId="4"/>
  </si>
  <si>
    <t>４　添付書類</t>
    <phoneticPr fontId="3"/>
  </si>
  <si>
    <t>　　　３の金額の積算内訳額等の参考資料（確定申告書の写し、課税売上割合等が把握
　　　できる資料、特定収入の割合を確認できる資料）</t>
    <phoneticPr fontId="3"/>
  </si>
  <si>
    <t>交付決定番号</t>
    <rPh sb="0" eb="6">
      <t>コウフケッテイバンゴウ</t>
    </rPh>
    <phoneticPr fontId="2"/>
  </si>
  <si>
    <t>実績報告額</t>
    <rPh sb="0" eb="2">
      <t>ジッセキ</t>
    </rPh>
    <rPh sb="2" eb="4">
      <t>ホウコク</t>
    </rPh>
    <rPh sb="4" eb="5">
      <t>ガク</t>
    </rPh>
    <phoneticPr fontId="2"/>
  </si>
  <si>
    <t>交付・変更交付決定日</t>
    <rPh sb="0" eb="2">
      <t>コウフ</t>
    </rPh>
    <rPh sb="3" eb="5">
      <t>ヘンコウ</t>
    </rPh>
    <rPh sb="5" eb="7">
      <t>コウフ</t>
    </rPh>
    <rPh sb="7" eb="9">
      <t>ケッテイ</t>
    </rPh>
    <rPh sb="9" eb="10">
      <t>ビ</t>
    </rPh>
    <phoneticPr fontId="3"/>
  </si>
  <si>
    <r>
      <t>①　「基本情報」シートの</t>
    </r>
    <r>
      <rPr>
        <b/>
        <sz val="11"/>
        <color rgb="FFFF0000"/>
        <rFont val="游ゴシック"/>
        <family val="3"/>
        <charset val="128"/>
        <scheme val="minor"/>
      </rPr>
      <t>黄色セル</t>
    </r>
    <r>
      <rPr>
        <b/>
        <sz val="11"/>
        <color theme="1"/>
        <rFont val="游ゴシック"/>
        <family val="3"/>
        <charset val="128"/>
        <scheme val="minor"/>
      </rPr>
      <t>部分を入力してください。（入力されたものが「様式4」に転記されます）</t>
    </r>
    <rPh sb="3" eb="7">
      <t>キホンジョウホウ</t>
    </rPh>
    <rPh sb="12" eb="14">
      <t>キイロ</t>
    </rPh>
    <rPh sb="16" eb="18">
      <t>ブブン</t>
    </rPh>
    <rPh sb="19" eb="21">
      <t>ニュウリョク</t>
    </rPh>
    <phoneticPr fontId="5"/>
  </si>
  <si>
    <t>施設名等</t>
    <rPh sb="0" eb="3">
      <t>シセツメイ</t>
    </rPh>
    <rPh sb="3" eb="4">
      <t>トウ</t>
    </rPh>
    <phoneticPr fontId="3"/>
  </si>
  <si>
    <t>国庫補助額
（確定額）</t>
    <rPh sb="0" eb="2">
      <t>コッコ</t>
    </rPh>
    <rPh sb="2" eb="5">
      <t>ホジョガク</t>
    </rPh>
    <rPh sb="7" eb="9">
      <t>カクテイ</t>
    </rPh>
    <rPh sb="9" eb="10">
      <t>ガク</t>
    </rPh>
    <phoneticPr fontId="3"/>
  </si>
  <si>
    <t>返還の有無等</t>
    <rPh sb="0" eb="2">
      <t>ヘンカン</t>
    </rPh>
    <rPh sb="3" eb="5">
      <t>ウム</t>
    </rPh>
    <rPh sb="5" eb="6">
      <t>トウ</t>
    </rPh>
    <phoneticPr fontId="3"/>
  </si>
  <si>
    <t>仕入控除税額
（返還額）</t>
    <rPh sb="0" eb="2">
      <t>シイレ</t>
    </rPh>
    <rPh sb="2" eb="4">
      <t>コウジョ</t>
    </rPh>
    <rPh sb="4" eb="6">
      <t>ゼイガク</t>
    </rPh>
    <rPh sb="8" eb="11">
      <t>ヘンカンガク</t>
    </rPh>
    <phoneticPr fontId="3"/>
  </si>
  <si>
    <t>返還あり（一括比例配分方式、個別対応方式の場合）</t>
    <rPh sb="0" eb="2">
      <t>ヘンカン</t>
    </rPh>
    <rPh sb="21" eb="23">
      <t>バアイ</t>
    </rPh>
    <phoneticPr fontId="3"/>
  </si>
  <si>
    <t>課税売上割合</t>
    <rPh sb="0" eb="2">
      <t>カゼイ</t>
    </rPh>
    <rPh sb="2" eb="4">
      <t>ウリア</t>
    </rPh>
    <rPh sb="4" eb="6">
      <t>ワリアイ</t>
    </rPh>
    <phoneticPr fontId="3"/>
  </si>
  <si>
    <t>補助対象経費の課税仕入の割合（10％分）</t>
    <rPh sb="0" eb="2">
      <t>ホジョ</t>
    </rPh>
    <rPh sb="2" eb="4">
      <t>タイショウ</t>
    </rPh>
    <rPh sb="4" eb="6">
      <t>ケイヒ</t>
    </rPh>
    <rPh sb="7" eb="9">
      <t>カゼイ</t>
    </rPh>
    <rPh sb="9" eb="11">
      <t>シイ</t>
    </rPh>
    <rPh sb="12" eb="14">
      <t>ワリアイ</t>
    </rPh>
    <rPh sb="18" eb="19">
      <t>ブン</t>
    </rPh>
    <phoneticPr fontId="3"/>
  </si>
  <si>
    <t>補助対象経費の課税仕入の割合（８％分）</t>
    <rPh sb="0" eb="2">
      <t>ホジョ</t>
    </rPh>
    <rPh sb="2" eb="4">
      <t>タイショウ</t>
    </rPh>
    <rPh sb="4" eb="6">
      <t>ケイヒ</t>
    </rPh>
    <rPh sb="7" eb="9">
      <t>カゼイ</t>
    </rPh>
    <rPh sb="9" eb="11">
      <t>シイ</t>
    </rPh>
    <rPh sb="12" eb="14">
      <t>ワリアイ</t>
    </rPh>
    <rPh sb="17" eb="18">
      <t>ブン</t>
    </rPh>
    <phoneticPr fontId="3"/>
  </si>
  <si>
    <t>対象経費の総額</t>
    <rPh sb="0" eb="2">
      <t>タイショウ</t>
    </rPh>
    <rPh sb="2" eb="4">
      <t>ケイヒ</t>
    </rPh>
    <rPh sb="5" eb="7">
      <t>ソウガク</t>
    </rPh>
    <phoneticPr fontId="3"/>
  </si>
  <si>
    <t>課税対象売上</t>
    <rPh sb="0" eb="2">
      <t>カゼイ</t>
    </rPh>
    <rPh sb="2" eb="4">
      <t>タイショウ</t>
    </rPh>
    <rPh sb="4" eb="6">
      <t>ウリアゲ</t>
    </rPh>
    <phoneticPr fontId="12"/>
  </si>
  <si>
    <t>総売上</t>
    <rPh sb="0" eb="3">
      <t>ソウウリアゲ</t>
    </rPh>
    <phoneticPr fontId="12"/>
  </si>
  <si>
    <t>割合</t>
    <rPh sb="0" eb="2">
      <t>ワリアイ</t>
    </rPh>
    <phoneticPr fontId="3"/>
  </si>
  <si>
    <r>
      <t xml:space="preserve">一括：課税仕入
</t>
    </r>
    <r>
      <rPr>
        <sz val="10"/>
        <color theme="1"/>
        <rFont val="游ゴシック"/>
        <family val="3"/>
        <charset val="128"/>
        <scheme val="minor"/>
      </rPr>
      <t>個別：課税売上対応分</t>
    </r>
    <rPh sb="0" eb="2">
      <t>イッカツ</t>
    </rPh>
    <rPh sb="3" eb="5">
      <t>カゼイ</t>
    </rPh>
    <rPh sb="5" eb="7">
      <t>シイ</t>
    </rPh>
    <rPh sb="8" eb="10">
      <t>コベツ</t>
    </rPh>
    <rPh sb="11" eb="13">
      <t>カゼイ</t>
    </rPh>
    <rPh sb="13" eb="15">
      <t>ウリアゲ</t>
    </rPh>
    <rPh sb="15" eb="17">
      <t>タイオウ</t>
    </rPh>
    <rPh sb="17" eb="18">
      <t>ブン</t>
    </rPh>
    <phoneticPr fontId="3"/>
  </si>
  <si>
    <t>個別：共通対応分</t>
    <rPh sb="0" eb="2">
      <t>コベツ</t>
    </rPh>
    <rPh sb="3" eb="5">
      <t>キョウツウ</t>
    </rPh>
    <rPh sb="5" eb="7">
      <t>タイオウ</t>
    </rPh>
    <rPh sb="7" eb="8">
      <t>ブン</t>
    </rPh>
    <phoneticPr fontId="3"/>
  </si>
  <si>
    <r>
      <t xml:space="preserve">一括：課税仕入
</t>
    </r>
    <r>
      <rPr>
        <sz val="10"/>
        <color theme="1"/>
        <rFont val="游ゴシック"/>
        <family val="3"/>
        <charset val="128"/>
        <scheme val="minor"/>
      </rPr>
      <t>個別：課税仕入対応分</t>
    </r>
    <rPh sb="0" eb="2">
      <t>イッカツ</t>
    </rPh>
    <rPh sb="3" eb="5">
      <t>カゼイ</t>
    </rPh>
    <rPh sb="5" eb="7">
      <t>シイ</t>
    </rPh>
    <rPh sb="8" eb="10">
      <t>コベツ</t>
    </rPh>
    <rPh sb="11" eb="13">
      <t>カゼイ</t>
    </rPh>
    <rPh sb="13" eb="15">
      <t>シイ</t>
    </rPh>
    <rPh sb="15" eb="17">
      <t>タイオウ</t>
    </rPh>
    <rPh sb="17" eb="18">
      <t>ブン</t>
    </rPh>
    <phoneticPr fontId="3"/>
  </si>
  <si>
    <t>ａ</t>
    <phoneticPr fontId="3"/>
  </si>
  <si>
    <t>ｂ</t>
    <phoneticPr fontId="3"/>
  </si>
  <si>
    <t>ｃ</t>
    <phoneticPr fontId="3"/>
  </si>
  <si>
    <t>ｅ or i</t>
    <phoneticPr fontId="3"/>
  </si>
  <si>
    <t>j</t>
    <phoneticPr fontId="3"/>
  </si>
  <si>
    <t>番号</t>
    <rPh sb="0" eb="2">
      <t>バンゴウ</t>
    </rPh>
    <phoneticPr fontId="3"/>
  </si>
  <si>
    <t>法人名等</t>
    <rPh sb="0" eb="2">
      <t>ホウジン</t>
    </rPh>
    <rPh sb="2" eb="3">
      <t>メイ</t>
    </rPh>
    <rPh sb="3" eb="4">
      <t>トウ</t>
    </rPh>
    <phoneticPr fontId="3"/>
  </si>
  <si>
    <t>返還なし（消費税の申告義務がない）</t>
    <rPh sb="0" eb="2">
      <t>ヘンカン</t>
    </rPh>
    <rPh sb="5" eb="8">
      <t>ショウヒゼイ</t>
    </rPh>
    <rPh sb="9" eb="11">
      <t>シンコク</t>
    </rPh>
    <rPh sb="11" eb="13">
      <t>ギム</t>
    </rPh>
    <phoneticPr fontId="3"/>
  </si>
  <si>
    <t>返還なし（簡易課税方式による申告）</t>
    <rPh sb="0" eb="2">
      <t>ヘンカン</t>
    </rPh>
    <rPh sb="5" eb="7">
      <t>カンイ</t>
    </rPh>
    <rPh sb="7" eb="9">
      <t>カゼイ</t>
    </rPh>
    <rPh sb="9" eb="11">
      <t>ホウシキ</t>
    </rPh>
    <rPh sb="14" eb="16">
      <t>シンコク</t>
    </rPh>
    <phoneticPr fontId="3"/>
  </si>
  <si>
    <t>返還なし（特定収入割合が５％超）</t>
    <rPh sb="0" eb="2">
      <t>ヘンカン</t>
    </rPh>
    <rPh sb="5" eb="7">
      <t>トクテイ</t>
    </rPh>
    <rPh sb="7" eb="9">
      <t>シュウニュウ</t>
    </rPh>
    <rPh sb="9" eb="11">
      <t>ワリアイ</t>
    </rPh>
    <rPh sb="14" eb="15">
      <t>コ</t>
    </rPh>
    <phoneticPr fontId="3"/>
  </si>
  <si>
    <t>返還なし（個別対応方式で非課税売上のみ）</t>
    <rPh sb="0" eb="2">
      <t>ヘンカン</t>
    </rPh>
    <rPh sb="5" eb="7">
      <t>コベツ</t>
    </rPh>
    <rPh sb="7" eb="9">
      <t>タイオウ</t>
    </rPh>
    <rPh sb="9" eb="11">
      <t>ホウシキ</t>
    </rPh>
    <rPh sb="12" eb="15">
      <t>ヒカゼイ</t>
    </rPh>
    <rPh sb="15" eb="17">
      <t>ウリア</t>
    </rPh>
    <phoneticPr fontId="3"/>
  </si>
  <si>
    <t>返還なし（補助対象が非課税のみ）</t>
    <rPh sb="0" eb="2">
      <t>ヘンカン</t>
    </rPh>
    <rPh sb="5" eb="7">
      <t>ホジョ</t>
    </rPh>
    <rPh sb="7" eb="9">
      <t>タイショウ</t>
    </rPh>
    <rPh sb="10" eb="13">
      <t>ヒカゼイ</t>
    </rPh>
    <phoneticPr fontId="3"/>
  </si>
  <si>
    <t>返還あり（課税売上割合95％以上・課税売上高５億円以下）</t>
    <rPh sb="0" eb="2">
      <t>ヘンカン</t>
    </rPh>
    <rPh sb="5" eb="7">
      <t>カゼイ</t>
    </rPh>
    <rPh sb="7" eb="9">
      <t>ウリア</t>
    </rPh>
    <rPh sb="9" eb="11">
      <t>ワリアイ</t>
    </rPh>
    <rPh sb="14" eb="16">
      <t>イジョウ</t>
    </rPh>
    <rPh sb="17" eb="19">
      <t>カゼイ</t>
    </rPh>
    <rPh sb="19" eb="21">
      <t>ウリア</t>
    </rPh>
    <rPh sb="21" eb="22">
      <t>ダカ</t>
    </rPh>
    <rPh sb="23" eb="24">
      <t>オク</t>
    </rPh>
    <rPh sb="24" eb="25">
      <t>エン</t>
    </rPh>
    <rPh sb="25" eb="27">
      <t>イカ</t>
    </rPh>
    <phoneticPr fontId="3"/>
  </si>
  <si>
    <t>返還あり（一括比例配分方式）</t>
    <rPh sb="0" eb="2">
      <t>ヘンカン</t>
    </rPh>
    <rPh sb="5" eb="7">
      <t>イッカツ</t>
    </rPh>
    <rPh sb="7" eb="9">
      <t>ヒレイ</t>
    </rPh>
    <rPh sb="9" eb="11">
      <t>ハイブン</t>
    </rPh>
    <rPh sb="11" eb="13">
      <t>ホウシキ</t>
    </rPh>
    <phoneticPr fontId="3"/>
  </si>
  <si>
    <t>返還あり（個別対応方式）</t>
    <rPh sb="0" eb="2">
      <t>ヘンカン</t>
    </rPh>
    <rPh sb="5" eb="7">
      <t>コベツ</t>
    </rPh>
    <rPh sb="7" eb="9">
      <t>タイオウ</t>
    </rPh>
    <rPh sb="9" eb="11">
      <t>ホウシキ</t>
    </rPh>
    <phoneticPr fontId="3"/>
  </si>
  <si>
    <r>
      <t xml:space="preserve">ｄ or  </t>
    </r>
    <r>
      <rPr>
        <sz val="11"/>
        <color theme="4"/>
        <rFont val="游ゴシック"/>
        <family val="3"/>
        <charset val="128"/>
        <scheme val="minor"/>
      </rPr>
      <t>f</t>
    </r>
    <phoneticPr fontId="3"/>
  </si>
  <si>
    <t>g</t>
    <phoneticPr fontId="3"/>
  </si>
  <si>
    <t>-</t>
    <phoneticPr fontId="3"/>
  </si>
  <si>
    <t>e or h</t>
    <phoneticPr fontId="3"/>
  </si>
  <si>
    <t>報告年</t>
    <rPh sb="0" eb="2">
      <t>ホウコク</t>
    </rPh>
    <rPh sb="2" eb="3">
      <t>ネン</t>
    </rPh>
    <phoneticPr fontId="3"/>
  </si>
  <si>
    <t>月</t>
    <rPh sb="0" eb="1">
      <t>ツキ</t>
    </rPh>
    <phoneticPr fontId="3"/>
  </si>
  <si>
    <t>日</t>
    <rPh sb="0" eb="1">
      <t>ヒ</t>
    </rPh>
    <phoneticPr fontId="3"/>
  </si>
  <si>
    <t>代表者職名</t>
    <rPh sb="0" eb="3">
      <t>ダイヒョウシャ</t>
    </rPh>
    <rPh sb="3" eb="5">
      <t>ショクメイ</t>
    </rPh>
    <phoneticPr fontId="3"/>
  </si>
  <si>
    <t>代表者氏名</t>
    <rPh sb="0" eb="3">
      <t>ダイヒョウシャ</t>
    </rPh>
    <rPh sb="3" eb="5">
      <t>シメイ</t>
    </rPh>
    <phoneticPr fontId="3"/>
  </si>
  <si>
    <t>法人所在地</t>
    <rPh sb="0" eb="5">
      <t>ホウジンショザイチ</t>
    </rPh>
    <phoneticPr fontId="3"/>
  </si>
  <si>
    <t>施設所在地</t>
    <rPh sb="0" eb="5">
      <t>シセツショザイチ</t>
    </rPh>
    <phoneticPr fontId="3"/>
  </si>
  <si>
    <t>担当者名</t>
    <rPh sb="0" eb="2">
      <t>タントウ</t>
    </rPh>
    <rPh sb="2" eb="4">
      <t>シャメイ</t>
    </rPh>
    <phoneticPr fontId="3"/>
  </si>
  <si>
    <t>電話番号</t>
    <rPh sb="0" eb="4">
      <t>デンワバンゴウ</t>
    </rPh>
    <phoneticPr fontId="3"/>
  </si>
  <si>
    <t>メール</t>
    <phoneticPr fontId="3"/>
  </si>
  <si>
    <t> 　【郵送】（「別紙概要」シートと「様式4」シートを印刷し、確定申告書の写し等添付書類を付けて郵送）</t>
    <rPh sb="3" eb="5">
      <t>ユウソウ</t>
    </rPh>
    <rPh sb="30" eb="35">
      <t>カクテイシンコクショ</t>
    </rPh>
    <rPh sb="36" eb="37">
      <t>ウツ</t>
    </rPh>
    <rPh sb="38" eb="39">
      <t>トウ</t>
    </rPh>
    <rPh sb="41" eb="43">
      <t>ショルイ</t>
    </rPh>
    <phoneticPr fontId="5"/>
  </si>
  <si>
    <t>　　　　aichi-iryohojokin@pref.aichi.lg.jp</t>
    <phoneticPr fontId="3"/>
  </si>
  <si>
    <t>補助事業者名</t>
    <rPh sb="0" eb="2">
      <t>ホジョ</t>
    </rPh>
    <rPh sb="2" eb="4">
      <t>ジギョウ</t>
    </rPh>
    <rPh sb="4" eb="5">
      <t>シャ</t>
    </rPh>
    <rPh sb="5" eb="6">
      <t>メイ</t>
    </rPh>
    <phoneticPr fontId="5"/>
  </si>
  <si>
    <t>補助事業者所在地</t>
    <rPh sb="5" eb="8">
      <t>ショザイチ</t>
    </rPh>
    <phoneticPr fontId="5"/>
  </si>
  <si>
    <t>返還なし</t>
    <rPh sb="0" eb="2">
      <t>ヘンカン</t>
    </rPh>
    <phoneticPr fontId="3"/>
  </si>
  <si>
    <t>法人・個人事業主の別</t>
    <phoneticPr fontId="3"/>
  </si>
  <si>
    <t>　　　法人（医療法人等）</t>
    <rPh sb="3" eb="5">
      <t>ホウジン</t>
    </rPh>
    <rPh sb="6" eb="8">
      <t>イリョウ</t>
    </rPh>
    <rPh sb="8" eb="10">
      <t>ホウジン</t>
    </rPh>
    <rPh sb="10" eb="11">
      <t>トウ</t>
    </rPh>
    <phoneticPr fontId="3"/>
  </si>
  <si>
    <t>　　　個人事業主（法人ではない）</t>
    <rPh sb="3" eb="5">
      <t>コジン</t>
    </rPh>
    <rPh sb="5" eb="7">
      <t>ジギョウ</t>
    </rPh>
    <rPh sb="7" eb="8">
      <t>ヌシ</t>
    </rPh>
    <rPh sb="9" eb="11">
      <t>ホウジン</t>
    </rPh>
    <phoneticPr fontId="3"/>
  </si>
  <si>
    <t>　　　公立医療機関</t>
    <rPh sb="3" eb="5">
      <t>コウリツ</t>
    </rPh>
    <rPh sb="5" eb="7">
      <t>イリョウ</t>
    </rPh>
    <rPh sb="7" eb="9">
      <t>キカン</t>
    </rPh>
    <phoneticPr fontId="3"/>
  </si>
  <si>
    <t>ー</t>
    <phoneticPr fontId="3"/>
  </si>
  <si>
    <t>債務者登録用</t>
    <rPh sb="0" eb="6">
      <t>サイムシャトウロクヨウ</t>
    </rPh>
    <phoneticPr fontId="3"/>
  </si>
  <si>
    <t>処理区分</t>
    <rPh sb="0" eb="2">
      <t>ショリ</t>
    </rPh>
    <rPh sb="2" eb="4">
      <t>クブン</t>
    </rPh>
    <phoneticPr fontId="21"/>
  </si>
  <si>
    <t>所属コード</t>
    <rPh sb="0" eb="2">
      <t>ショゾク</t>
    </rPh>
    <phoneticPr fontId="21"/>
  </si>
  <si>
    <t>債務者コード</t>
    <rPh sb="0" eb="3">
      <t>サイムシャ</t>
    </rPh>
    <phoneticPr fontId="21"/>
  </si>
  <si>
    <t>住所コード</t>
    <rPh sb="0" eb="2">
      <t>ジュウショ</t>
    </rPh>
    <phoneticPr fontId="21"/>
  </si>
  <si>
    <t>番地</t>
    <rPh sb="0" eb="2">
      <t>バンチ</t>
    </rPh>
    <phoneticPr fontId="21"/>
  </si>
  <si>
    <t>方書</t>
    <rPh sb="0" eb="1">
      <t>カタ</t>
    </rPh>
    <rPh sb="1" eb="2">
      <t>ガキ</t>
    </rPh>
    <phoneticPr fontId="21"/>
  </si>
  <si>
    <t>屋号等</t>
    <rPh sb="0" eb="3">
      <t>ヤゴウトウ</t>
    </rPh>
    <phoneticPr fontId="21"/>
  </si>
  <si>
    <t>氏名・名称</t>
    <rPh sb="0" eb="2">
      <t>シメイ</t>
    </rPh>
    <rPh sb="3" eb="5">
      <t>メイショウ</t>
    </rPh>
    <phoneticPr fontId="21"/>
  </si>
  <si>
    <t>屋号等(半角ｶﾅ)</t>
    <rPh sb="0" eb="2">
      <t>ヤゴウ</t>
    </rPh>
    <rPh sb="2" eb="3">
      <t>トウ</t>
    </rPh>
    <rPh sb="4" eb="6">
      <t>ハンカク</t>
    </rPh>
    <phoneticPr fontId="21"/>
  </si>
  <si>
    <t>氏名・名称(半角ｶﾅ)</t>
    <rPh sb="0" eb="2">
      <t>シメイ</t>
    </rPh>
    <rPh sb="3" eb="5">
      <t>メイショウ</t>
    </rPh>
    <rPh sb="6" eb="8">
      <t>ハンカク</t>
    </rPh>
    <phoneticPr fontId="21"/>
  </si>
  <si>
    <t>電話番号</t>
    <rPh sb="0" eb="2">
      <t>デンワ</t>
    </rPh>
    <rPh sb="2" eb="4">
      <t>バンゴウ</t>
    </rPh>
    <phoneticPr fontId="21"/>
  </si>
  <si>
    <t>代表者</t>
    <rPh sb="0" eb="3">
      <t>ダイヒョウシャ</t>
    </rPh>
    <phoneticPr fontId="21"/>
  </si>
  <si>
    <t>債務者登録用</t>
    <rPh sb="0" eb="3">
      <t>サイムシャ</t>
    </rPh>
    <rPh sb="3" eb="6">
      <t>トウロクヨウ</t>
    </rPh>
    <phoneticPr fontId="3"/>
  </si>
  <si>
    <t>②　県ホームページ上の「消費税仕入控除税額に係るフローチャート」で返還の有無を確認いただいたうえで、
　「別紙概要」シートの該当する箇所に記入してください。（入力されたものが「様式4」に転記されます）</t>
    <rPh sb="53" eb="57">
      <t>ベッシガイヨウ</t>
    </rPh>
    <rPh sb="62" eb="64">
      <t>ガイトウ</t>
    </rPh>
    <rPh sb="66" eb="68">
      <t>カショ</t>
    </rPh>
    <rPh sb="69" eb="71">
      <t>キニュウ</t>
    </rPh>
    <phoneticPr fontId="3"/>
  </si>
  <si>
    <r>
      <t>③　以下のとおり</t>
    </r>
    <r>
      <rPr>
        <b/>
        <u/>
        <sz val="11"/>
        <color theme="1"/>
        <rFont val="游ゴシック"/>
        <family val="3"/>
        <charset val="128"/>
        <scheme val="minor"/>
      </rPr>
      <t>メール及び郵送の両方</t>
    </r>
    <r>
      <rPr>
        <b/>
        <sz val="11"/>
        <color theme="1"/>
        <rFont val="游ゴシック"/>
        <family val="3"/>
        <charset val="128"/>
        <scheme val="minor"/>
      </rPr>
      <t>により御提出をお願いします。</t>
    </r>
    <rPh sb="2" eb="4">
      <t>イカ</t>
    </rPh>
    <rPh sb="11" eb="12">
      <t>オヨ</t>
    </rPh>
    <rPh sb="16" eb="18">
      <t>リョウホウ</t>
    </rPh>
    <rPh sb="21" eb="24">
      <t>ゴテイシュツ</t>
    </rPh>
    <rPh sb="26" eb="27">
      <t>ネガ</t>
    </rPh>
    <phoneticPr fontId="5"/>
  </si>
  <si>
    <t> 　【メール】（本エクセルデータのみ提出）</t>
    <rPh sb="8" eb="9">
      <t>ホン</t>
    </rPh>
    <rPh sb="18" eb="20">
      <t>テイシュツ</t>
    </rPh>
    <phoneticPr fontId="5"/>
  </si>
  <si>
    <t>　　　　※集計のため、必ずエクセル形式でお送りください。</t>
    <phoneticPr fontId="3"/>
  </si>
  <si>
    <t>　　　　※エクセルデータの名称及びメールの件名を「（医療機関名）診療・検査仕入控除報告」</t>
    <rPh sb="15" eb="16">
      <t>オヨ</t>
    </rPh>
    <rPh sb="21" eb="23">
      <t>ケンメイ</t>
    </rPh>
    <rPh sb="26" eb="31">
      <t>イリョウキカンメイ</t>
    </rPh>
    <rPh sb="32" eb="34">
      <t>シンリョウ</t>
    </rPh>
    <rPh sb="35" eb="37">
      <t>ケンサ</t>
    </rPh>
    <rPh sb="37" eb="39">
      <t>シイ</t>
    </rPh>
    <rPh sb="39" eb="41">
      <t>コウジョ</t>
    </rPh>
    <rPh sb="41" eb="43">
      <t>ホウコク</t>
    </rPh>
    <phoneticPr fontId="3"/>
  </si>
  <si>
    <t>　　　　　としてください。（例. （○○クリニック）診療・検査仕入控除報告）</t>
    <rPh sb="14" eb="15">
      <t>レイ</t>
    </rPh>
    <phoneticPr fontId="3"/>
  </si>
  <si>
    <r>
      <rPr>
        <b/>
        <sz val="11"/>
        <color theme="1"/>
        <rFont val="游ゴシック"/>
        <family val="3"/>
        <charset val="128"/>
        <scheme val="minor"/>
      </rPr>
      <t>※①～⑤のうち該当するものをプルダウンで「○」を選択してください</t>
    </r>
    <r>
      <rPr>
        <b/>
        <sz val="11"/>
        <color rgb="FFFF0000"/>
        <rFont val="游ゴシック"/>
        <family val="3"/>
        <charset val="128"/>
        <scheme val="minor"/>
      </rPr>
      <t>（また、</t>
    </r>
    <r>
      <rPr>
        <b/>
        <u/>
        <sz val="11"/>
        <color rgb="FFFF0000"/>
        <rFont val="游ゴシック"/>
        <family val="3"/>
        <charset val="128"/>
        <scheme val="minor"/>
      </rPr>
      <t>①の場合、「基準期間における課税売上高（税抜）」欄</t>
    </r>
    <r>
      <rPr>
        <b/>
        <sz val="11"/>
        <color rgb="FFFF0000"/>
        <rFont val="游ゴシック"/>
        <family val="3"/>
        <charset val="128"/>
        <scheme val="minor"/>
      </rPr>
      <t>を、
　</t>
    </r>
    <r>
      <rPr>
        <b/>
        <u/>
        <sz val="11"/>
        <color rgb="FFFF0000"/>
        <rFont val="游ゴシック"/>
        <family val="3"/>
        <charset val="128"/>
        <scheme val="minor"/>
      </rPr>
      <t>③の場合、「特定収入割合」欄を入力</t>
    </r>
    <r>
      <rPr>
        <b/>
        <sz val="11"/>
        <color rgb="FFFF0000"/>
        <rFont val="游ゴシック"/>
        <family val="3"/>
        <charset val="128"/>
        <scheme val="minor"/>
      </rPr>
      <t>してください）</t>
    </r>
    <rPh sb="7" eb="9">
      <t>ガイトウ</t>
    </rPh>
    <rPh sb="24" eb="26">
      <t>センタク</t>
    </rPh>
    <rPh sb="38" eb="40">
      <t>バアイ</t>
    </rPh>
    <rPh sb="80" eb="82">
      <t>ニュウリョク</t>
    </rPh>
    <phoneticPr fontId="5"/>
  </si>
  <si>
    <t>全体</t>
    <rPh sb="0" eb="2">
      <t>ゼンタイ</t>
    </rPh>
    <phoneticPr fontId="3"/>
  </si>
  <si>
    <t>入力判定</t>
    <rPh sb="0" eb="4">
      <t>ニュウリョクハンテイ</t>
    </rPh>
    <phoneticPr fontId="3"/>
  </si>
  <si>
    <t>HEPAフィルター付き空気清浄機</t>
    <rPh sb="9" eb="10">
      <t>ツ</t>
    </rPh>
    <rPh sb="11" eb="13">
      <t>クウキ</t>
    </rPh>
    <rPh sb="13" eb="16">
      <t>セイジョウキ</t>
    </rPh>
    <phoneticPr fontId="3"/>
  </si>
  <si>
    <t>HEPAフィルター付きパーテーション</t>
    <rPh sb="9" eb="10">
      <t>ツ</t>
    </rPh>
    <phoneticPr fontId="3"/>
  </si>
  <si>
    <t>個人防護具</t>
    <rPh sb="0" eb="5">
      <t>コジンボウゴグ</t>
    </rPh>
    <phoneticPr fontId="3"/>
  </si>
  <si>
    <t>簡易ベッド</t>
    <rPh sb="0" eb="2">
      <t>カンイ</t>
    </rPh>
    <phoneticPr fontId="3"/>
  </si>
  <si>
    <t>簡易診療室</t>
    <rPh sb="0" eb="5">
      <t>カンイシンリョウシツ</t>
    </rPh>
    <phoneticPr fontId="3"/>
  </si>
  <si>
    <t>入力完了後、入力判定欄が「×」の場合は以下に表示されるコメントに基づき、修正をしてください。</t>
    <rPh sb="0" eb="2">
      <t>ニュウリョク</t>
    </rPh>
    <rPh sb="2" eb="4">
      <t>カンリョウ</t>
    </rPh>
    <rPh sb="4" eb="5">
      <t>ゴ</t>
    </rPh>
    <rPh sb="6" eb="8">
      <t>ニュウリョク</t>
    </rPh>
    <rPh sb="8" eb="11">
      <t>ハンテイラン</t>
    </rPh>
    <rPh sb="16" eb="18">
      <t>バアイ</t>
    </rPh>
    <rPh sb="19" eb="21">
      <t>イカ</t>
    </rPh>
    <rPh sb="22" eb="24">
      <t>ヒョウジ</t>
    </rPh>
    <rPh sb="32" eb="33">
      <t>モト</t>
    </rPh>
    <rPh sb="36" eb="38">
      <t>シュウセイ</t>
    </rPh>
    <phoneticPr fontId="3"/>
  </si>
  <si>
    <t>入力欄</t>
    <rPh sb="0" eb="2">
      <t>ニュウリョク</t>
    </rPh>
    <rPh sb="2" eb="3">
      <t>ラン</t>
    </rPh>
    <phoneticPr fontId="3"/>
  </si>
  <si>
    <t>項　目</t>
    <rPh sb="0" eb="1">
      <t>コウ</t>
    </rPh>
    <rPh sb="2" eb="3">
      <t>メ</t>
    </rPh>
    <phoneticPr fontId="3"/>
  </si>
  <si>
    <t>補助金確定額
(実績額)</t>
    <rPh sb="0" eb="3">
      <t>ホジョキン</t>
    </rPh>
    <rPh sb="3" eb="5">
      <t>カクテイ</t>
    </rPh>
    <rPh sb="5" eb="6">
      <t>ガク</t>
    </rPh>
    <rPh sb="8" eb="11">
      <t>ジッセキガク</t>
    </rPh>
    <phoneticPr fontId="5"/>
  </si>
  <si>
    <t>摘要</t>
    <rPh sb="0" eb="2">
      <t>テキヨウ</t>
    </rPh>
    <phoneticPr fontId="3"/>
  </si>
  <si>
    <t>判定</t>
    <rPh sb="0" eb="2">
      <t>ハンテイ</t>
    </rPh>
    <phoneticPr fontId="3"/>
  </si>
  <si>
    <t>ー</t>
    <phoneticPr fontId="3"/>
  </si>
  <si>
    <t>所在地　</t>
    <phoneticPr fontId="3"/>
  </si>
  <si>
    <t>仕入控除税額（返還額）：</t>
    <phoneticPr fontId="5"/>
  </si>
  <si>
    <t xml:space="preserve"> 　＋（補助金確定額（精算額）×１０／１１０×ｃ×（g／h））=</t>
    <phoneticPr fontId="3"/>
  </si>
  <si>
    <t>　⑤ 補助対象経費が人件費等の非課税仕入となっている</t>
    <phoneticPr fontId="5"/>
  </si>
  <si>
    <t>　④ 補助対象経費にかかる消費税を、個別対応方式において、「非課税売上のみに要するもの」として申告している</t>
    <phoneticPr fontId="5"/>
  </si>
  <si>
    <t>　③ 公益法人等であって、特定収入割合が５％を超えている（医療法人社団及び医療法人財団を除く）</t>
    <phoneticPr fontId="5"/>
  </si>
  <si>
    <t>　② 簡易課税方式により申告している</t>
    <phoneticPr fontId="5"/>
  </si>
  <si>
    <t>　① 消費税の申告義務がない</t>
    <phoneticPr fontId="5"/>
  </si>
  <si>
    <t>提出日</t>
    <rPh sb="0" eb="2">
      <t>テイシュツ</t>
    </rPh>
    <rPh sb="2" eb="3">
      <t>ビ</t>
    </rPh>
    <phoneticPr fontId="3"/>
  </si>
  <si>
    <t>≪入力不要≫「額の確定通知書」の補助金額が自動で入力されます。</t>
    <rPh sb="7" eb="8">
      <t>ガク</t>
    </rPh>
    <rPh sb="9" eb="14">
      <t>カクテイツウチショ</t>
    </rPh>
    <rPh sb="16" eb="20">
      <t>ホジョキンガク</t>
    </rPh>
    <rPh sb="21" eb="23">
      <t>ジドウ</t>
    </rPh>
    <rPh sb="24" eb="26">
      <t>ニュウリョク</t>
    </rPh>
    <phoneticPr fontId="3"/>
  </si>
  <si>
    <t>ー</t>
    <phoneticPr fontId="3"/>
  </si>
  <si>
    <t>補助金確定額
（実績額）</t>
    <rPh sb="0" eb="3">
      <t>ホジョキン</t>
    </rPh>
    <rPh sb="3" eb="5">
      <t>カクテイ</t>
    </rPh>
    <rPh sb="5" eb="6">
      <t>ガク</t>
    </rPh>
    <rPh sb="8" eb="11">
      <t>ジッセキガク</t>
    </rPh>
    <phoneticPr fontId="5"/>
  </si>
  <si>
    <t>J5、Y6、U14～16、U30～35、AA48～53数式有</t>
  </si>
  <si>
    <t>①</t>
    <phoneticPr fontId="3"/>
  </si>
  <si>
    <t>②</t>
    <phoneticPr fontId="3"/>
  </si>
  <si>
    <t>③</t>
    <phoneticPr fontId="3"/>
  </si>
  <si>
    <t>④</t>
    <phoneticPr fontId="3"/>
  </si>
  <si>
    <t>返還あり</t>
    <rPh sb="0" eb="2">
      <t>ヘンカン</t>
    </rPh>
    <phoneticPr fontId="3"/>
  </si>
  <si>
    <t>第１次募集に加え、第２次募集でも補助を受けた医療機関は以下も御確認ください。</t>
    <rPh sb="0" eb="1">
      <t>ダイ</t>
    </rPh>
    <rPh sb="2" eb="3">
      <t>ジ</t>
    </rPh>
    <rPh sb="3" eb="5">
      <t>ボシュウ</t>
    </rPh>
    <rPh sb="6" eb="7">
      <t>クワ</t>
    </rPh>
    <rPh sb="9" eb="10">
      <t>ダイ</t>
    </rPh>
    <rPh sb="11" eb="12">
      <t>ジ</t>
    </rPh>
    <rPh sb="12" eb="14">
      <t>ボシュウ</t>
    </rPh>
    <rPh sb="16" eb="18">
      <t>ホジョ</t>
    </rPh>
    <rPh sb="19" eb="20">
      <t>ウ</t>
    </rPh>
    <rPh sb="22" eb="26">
      <t>イリョウキカン</t>
    </rPh>
    <rPh sb="27" eb="29">
      <t>イカ</t>
    </rPh>
    <rPh sb="30" eb="31">
      <t>ゴ</t>
    </rPh>
    <rPh sb="31" eb="33">
      <t>カクニン</t>
    </rPh>
    <phoneticPr fontId="3"/>
  </si>
  <si>
    <t>第２次募集</t>
    <rPh sb="0" eb="1">
      <t>ダイ</t>
    </rPh>
    <rPh sb="2" eb="5">
      <t>ジボシュウ</t>
    </rPh>
    <phoneticPr fontId="3"/>
  </si>
  <si>
    <t>交付決定通知番号①</t>
    <rPh sb="0" eb="4">
      <t>コウフケッテイ</t>
    </rPh>
    <rPh sb="4" eb="6">
      <t>ツウチ</t>
    </rPh>
    <rPh sb="6" eb="8">
      <t>バンゴウ</t>
    </rPh>
    <rPh sb="7" eb="8">
      <t>コウバン</t>
    </rPh>
    <phoneticPr fontId="5"/>
  </si>
  <si>
    <t>交付決定通知番号②</t>
    <rPh sb="0" eb="2">
      <t>コウフ</t>
    </rPh>
    <rPh sb="2" eb="4">
      <t>ケッテイ</t>
    </rPh>
    <rPh sb="4" eb="6">
      <t>ツウチ</t>
    </rPh>
    <rPh sb="6" eb="8">
      <t>バンゴウ</t>
    </rPh>
    <phoneticPr fontId="5"/>
  </si>
  <si>
    <r>
      <t>　　　</t>
    </r>
    <r>
      <rPr>
        <b/>
        <sz val="11"/>
        <rFont val="游ゴシック"/>
        <family val="3"/>
        <charset val="128"/>
        <scheme val="minor"/>
      </rPr>
      <t>4感対第1411
　　　又は4感対第1703
　　　又は4感対第2050</t>
    </r>
    <rPh sb="4" eb="6">
      <t>カンタイ</t>
    </rPh>
    <rPh sb="6" eb="7">
      <t>ダイ</t>
    </rPh>
    <rPh sb="18" eb="19">
      <t>カン</t>
    </rPh>
    <rPh sb="19" eb="20">
      <t>タイ</t>
    </rPh>
    <rPh sb="20" eb="21">
      <t>ダイ</t>
    </rPh>
    <phoneticPr fontId="3"/>
  </si>
  <si>
    <t>　　　4感対第2050
　　　又は4感対第2439</t>
    <phoneticPr fontId="3"/>
  </si>
  <si>
    <t>2交付決定番号</t>
    <rPh sb="1" eb="5">
      <t>コウフケッテイ</t>
    </rPh>
    <rPh sb="5" eb="7">
      <t>バンゴウ</t>
    </rPh>
    <phoneticPr fontId="3"/>
  </si>
  <si>
    <t>令和4年度　消費税及び地方消費税に係る仕入控除税額の報告について</t>
    <rPh sb="0" eb="2">
      <t>レイワ</t>
    </rPh>
    <rPh sb="3" eb="5">
      <t>ネンド</t>
    </rPh>
    <rPh sb="6" eb="9">
      <t>ショウヒゼイ</t>
    </rPh>
    <rPh sb="9" eb="10">
      <t>オヨ</t>
    </rPh>
    <rPh sb="11" eb="13">
      <t>チホウ</t>
    </rPh>
    <rPh sb="13" eb="16">
      <t>ショウヒゼイ</t>
    </rPh>
    <rPh sb="17" eb="18">
      <t>カカ</t>
    </rPh>
    <rPh sb="19" eb="21">
      <t>シイレ</t>
    </rPh>
    <rPh sb="21" eb="23">
      <t>コウジョ</t>
    </rPh>
    <rPh sb="23" eb="25">
      <t>ゼイガク</t>
    </rPh>
    <rPh sb="26" eb="28">
      <t>ホウコク</t>
    </rPh>
    <phoneticPr fontId="4"/>
  </si>
  <si>
    <t xml:space="preserve"> 　　　　愛知県保健医療局感染症対策課調整グループ</t>
    <rPh sb="8" eb="10">
      <t>ホケン</t>
    </rPh>
    <rPh sb="10" eb="12">
      <t>イリョウ</t>
    </rPh>
    <rPh sb="12" eb="13">
      <t>キョク</t>
    </rPh>
    <rPh sb="19" eb="21">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</si>
</sst>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quot;円&quot;"/>
    <numFmt numFmtId="178" formatCode="[$]ggge&quot;年&quot;m&quot;月&quot;d&quot;日&quot;;@" x16r2:formatCode16="[$-ja-JP-x-gannen]ggge&quot;年&quot;m&quot;月&quot;d&quot;日&quot;;@"/>
    <numFmt numFmtId="179" formatCode="[$-411]ggge&quot;年&quot;m&quot;月&quot;d&quot;日&quot;;@"/>
  </numFmts>
  <fonts count="30"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sz val="10"/>
      <color theme="1"/>
      <name val="游ゴシック"/>
      <family val="3"/>
      <charset val="128"/>
      <scheme val="minor"/>
    </font>
    <font>
      <sz val="13"/>
      <color theme="1"/>
      <name val="游ゴシック"/>
      <family val="3"/>
      <charset val="128"/>
      <scheme val="minor"/>
    </font>
    <font>
      <sz val="11"/>
      <color rgb="FFFF0000"/>
      <name val="游ゴシック"/>
      <family val="3"/>
      <charset val="128"/>
      <scheme val="minor"/>
    </font>
    <font>
      <sz val="11"/>
      <color theme="4"/>
      <name val="游ゴシック"/>
      <family val="3"/>
      <charset val="128"/>
      <scheme val="minor"/>
    </font>
    <font>
      <b/>
      <u/>
      <sz val="11"/>
      <color rgb="FFFF0000"/>
      <name val="游ゴシック"/>
      <family val="3"/>
      <charset val="128"/>
      <scheme val="minor"/>
    </font>
    <font>
      <b/>
      <sz val="13"/>
      <color theme="1"/>
      <name val="游ゴシック"/>
      <family val="3"/>
      <charset val="128"/>
      <scheme val="minor"/>
    </font>
    <font>
      <sz val="11"/>
      <name val="ＭＳ 明朝"/>
      <family val="1"/>
      <charset val="128"/>
    </font>
    <font>
      <sz val="6"/>
      <name val="ＭＳ Ｐゴシック"/>
      <family val="3"/>
      <charset val="128"/>
    </font>
    <font>
      <b/>
      <u/>
      <sz val="11"/>
      <color theme="1"/>
      <name val="游ゴシック"/>
      <family val="3"/>
      <charset val="128"/>
      <scheme val="minor"/>
    </font>
    <font>
      <b/>
      <sz val="12"/>
      <color theme="1"/>
      <name val="游ゴシック"/>
      <family val="3"/>
      <charset val="128"/>
      <scheme val="minor"/>
    </font>
    <font>
      <b/>
      <sz val="13"/>
      <name val="游ゴシック"/>
      <family val="3"/>
      <charset val="128"/>
      <scheme val="minor"/>
    </font>
    <font>
      <b/>
      <strike/>
      <sz val="11"/>
      <color theme="1"/>
      <name val="游ゴシック"/>
      <family val="3"/>
      <charset val="128"/>
      <scheme val="minor"/>
    </font>
    <font>
      <sz val="12"/>
      <color indexed="81"/>
      <name val="游ゴシック"/>
      <family val="3"/>
      <charset val="128"/>
      <scheme val="minor"/>
    </font>
    <font>
      <b/>
      <sz val="12"/>
      <color indexed="81"/>
      <name val="游ゴシック"/>
      <family val="3"/>
      <charset val="128"/>
      <scheme val="minor"/>
    </font>
    <font>
      <sz val="20"/>
      <color theme="1"/>
      <name val="游ゴシック"/>
      <family val="3"/>
      <charset val="128"/>
      <scheme val="minor"/>
    </font>
    <font>
      <u/>
      <sz val="11"/>
      <color theme="10"/>
      <name val="游ゴシック"/>
      <family val="2"/>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44"/>
        <bgColor indexed="64"/>
      </patternFill>
    </fill>
    <fill>
      <patternFill patternType="solid">
        <fgColor indexed="41"/>
        <bgColor indexed="64"/>
      </patternFill>
    </fill>
    <fill>
      <patternFill patternType="solid">
        <fgColor rgb="FF99CCFF"/>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29" fillId="0" borderId="0" applyNumberFormat="0" applyFill="0" applyBorder="0" applyAlignment="0" applyProtection="0">
      <alignment vertical="center"/>
    </xf>
  </cellStyleXfs>
  <cellXfs count="275">
    <xf numFmtId="0" fontId="0" fillId="0" borderId="0" xfId="0">
      <alignment vertical="center"/>
    </xf>
    <xf numFmtId="0" fontId="7" fillId="0" borderId="0" xfId="0" applyFont="1" applyAlignment="1">
      <alignment horizontal="left" vertical="center"/>
    </xf>
    <xf numFmtId="0" fontId="0" fillId="0" borderId="0" xfId="0" applyProtection="1">
      <alignment vertical="center"/>
    </xf>
    <xf numFmtId="0" fontId="0" fillId="0" borderId="0" xfId="0" applyAlignment="1" applyProtection="1">
      <alignment vertical="center"/>
    </xf>
    <xf numFmtId="0" fontId="0" fillId="0" borderId="4" xfId="0" applyBorder="1" applyAlignment="1" applyProtection="1">
      <alignment vertical="center"/>
    </xf>
    <xf numFmtId="0" fontId="0" fillId="0" borderId="4" xfId="0" applyBorder="1" applyAlignment="1" applyProtection="1">
      <alignment horizontal="right" vertical="center"/>
    </xf>
    <xf numFmtId="0" fontId="0" fillId="0" borderId="15" xfId="0" applyBorder="1" applyAlignment="1" applyProtection="1">
      <alignment vertical="center"/>
    </xf>
    <xf numFmtId="0" fontId="0" fillId="0" borderId="0" xfId="0" applyFill="1" applyBorder="1" applyAlignment="1" applyProtection="1">
      <alignment vertical="center"/>
    </xf>
    <xf numFmtId="0" fontId="0" fillId="0" borderId="8" xfId="0" applyBorder="1" applyAlignment="1" applyProtection="1">
      <alignment horizontal="center" vertical="center"/>
    </xf>
    <xf numFmtId="0" fontId="0" fillId="0" borderId="13" xfId="0"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0" fontId="8" fillId="0" borderId="0" xfId="0" applyFont="1" applyAlignment="1" applyProtection="1">
      <alignment vertical="center"/>
    </xf>
    <xf numFmtId="0" fontId="0" fillId="0" borderId="0" xfId="0" applyBorder="1" applyAlignment="1" applyProtection="1">
      <alignment vertical="center"/>
    </xf>
    <xf numFmtId="38" fontId="0" fillId="0" borderId="0" xfId="1" applyFont="1">
      <alignment vertical="center"/>
    </xf>
    <xf numFmtId="0" fontId="0" fillId="0" borderId="0" xfId="0" applyAlignment="1">
      <alignment horizontal="right" vertical="center"/>
    </xf>
    <xf numFmtId="0" fontId="0" fillId="3" borderId="5" xfId="0" applyFill="1" applyBorder="1" applyAlignment="1">
      <alignment horizontal="center" vertical="center"/>
    </xf>
    <xf numFmtId="38" fontId="0" fillId="3" borderId="5" xfId="1" applyFont="1" applyFill="1" applyBorder="1" applyAlignment="1">
      <alignment horizontal="center" vertical="center"/>
    </xf>
    <xf numFmtId="0" fontId="0" fillId="0" borderId="5" xfId="0" applyBorder="1">
      <alignment vertical="center"/>
    </xf>
    <xf numFmtId="38" fontId="0" fillId="0" borderId="5" xfId="1" applyFont="1" applyBorder="1">
      <alignment vertical="center"/>
    </xf>
    <xf numFmtId="0" fontId="13" fillId="0" borderId="5" xfId="0" applyFont="1" applyBorder="1">
      <alignment vertical="center"/>
    </xf>
    <xf numFmtId="38" fontId="13" fillId="0" borderId="5" xfId="1" applyFont="1" applyBorder="1">
      <alignment vertical="center"/>
    </xf>
    <xf numFmtId="38" fontId="0" fillId="2" borderId="5" xfId="1" applyFont="1" applyFill="1" applyBorder="1">
      <alignment vertical="center"/>
    </xf>
    <xf numFmtId="38" fontId="0" fillId="0" borderId="5" xfId="1" applyFont="1" applyFill="1" applyBorder="1" applyAlignment="1">
      <alignment horizontal="center" vertical="center"/>
    </xf>
    <xf numFmtId="0" fontId="0" fillId="2" borderId="5" xfId="0" applyFill="1" applyBorder="1">
      <alignment vertical="center"/>
    </xf>
    <xf numFmtId="0" fontId="0" fillId="0" borderId="0" xfId="0" applyFill="1">
      <alignment vertical="center"/>
    </xf>
    <xf numFmtId="0" fontId="0" fillId="2" borderId="5" xfId="0" applyFill="1" applyBorder="1" applyAlignment="1">
      <alignment vertical="center" shrinkToFit="1"/>
    </xf>
    <xf numFmtId="0" fontId="0" fillId="0" borderId="5" xfId="0" applyBorder="1" applyAlignment="1" applyProtection="1">
      <alignment horizontal="right" vertical="center"/>
    </xf>
    <xf numFmtId="0" fontId="0" fillId="0" borderId="5" xfId="0" applyBorder="1" applyAlignment="1" applyProtection="1">
      <alignment vertical="center" wrapText="1"/>
    </xf>
    <xf numFmtId="0" fontId="6" fillId="0" borderId="0" xfId="0" applyFont="1" applyAlignment="1" applyProtection="1">
      <alignment vertical="center"/>
    </xf>
    <xf numFmtId="38" fontId="0" fillId="6" borderId="5" xfId="1" applyFont="1" applyFill="1" applyBorder="1" applyAlignment="1">
      <alignment horizontal="center" vertical="center"/>
    </xf>
    <xf numFmtId="0" fontId="0" fillId="6" borderId="5" xfId="0" applyFill="1" applyBorder="1" applyAlignment="1">
      <alignment horizontal="center" vertical="center"/>
    </xf>
    <xf numFmtId="38" fontId="0" fillId="6" borderId="5" xfId="1" applyFont="1" applyFill="1" applyBorder="1" applyAlignment="1">
      <alignment horizontal="center" vertical="center" wrapText="1"/>
    </xf>
    <xf numFmtId="38" fontId="13" fillId="6" borderId="5" xfId="1" applyFont="1" applyFill="1" applyBorder="1" applyAlignment="1">
      <alignment horizontal="center" vertical="center"/>
    </xf>
    <xf numFmtId="38" fontId="16" fillId="6" borderId="5" xfId="1" applyFont="1" applyFill="1" applyBorder="1" applyAlignment="1">
      <alignment horizontal="center" vertical="center"/>
    </xf>
    <xf numFmtId="0" fontId="16" fillId="6" borderId="5" xfId="0" applyFont="1" applyFill="1" applyBorder="1" applyAlignment="1">
      <alignment horizontal="center" vertical="center"/>
    </xf>
    <xf numFmtId="38" fontId="17" fillId="6" borderId="5" xfId="1" applyFont="1" applyFill="1" applyBorder="1" applyAlignment="1">
      <alignment horizontal="center" vertical="center"/>
    </xf>
    <xf numFmtId="49" fontId="20" fillId="7" borderId="5" xfId="0" applyNumberFormat="1" applyFont="1" applyFill="1" applyBorder="1" applyAlignment="1">
      <alignment horizontal="left" vertical="top"/>
    </xf>
    <xf numFmtId="49" fontId="20" fillId="8" borderId="5" xfId="0" applyNumberFormat="1" applyFont="1" applyFill="1" applyBorder="1" applyAlignment="1">
      <alignment horizontal="left" vertical="top"/>
    </xf>
    <xf numFmtId="0" fontId="0" fillId="0" borderId="27" xfId="0" applyBorder="1">
      <alignment vertical="center"/>
    </xf>
    <xf numFmtId="49" fontId="20" fillId="9" borderId="5" xfId="0" applyNumberFormat="1" applyFont="1" applyFill="1" applyBorder="1" applyAlignment="1">
      <alignment horizontal="left" vertical="top"/>
    </xf>
    <xf numFmtId="0" fontId="0" fillId="0" borderId="25" xfId="0" applyFill="1" applyBorder="1" applyAlignment="1" applyProtection="1">
      <alignment horizontal="center" vertical="center" shrinkToFit="1"/>
    </xf>
    <xf numFmtId="0" fontId="7"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6" fillId="0" borderId="0" xfId="0" applyFont="1" applyProtection="1">
      <alignment vertical="center"/>
    </xf>
    <xf numFmtId="0" fontId="23" fillId="0" borderId="0" xfId="0" applyFont="1" applyAlignment="1" applyProtection="1">
      <alignment vertical="center"/>
    </xf>
    <xf numFmtId="0" fontId="6" fillId="0" borderId="5" xfId="0" applyFont="1" applyBorder="1" applyAlignment="1" applyProtection="1">
      <alignment vertical="center" wrapText="1"/>
    </xf>
    <xf numFmtId="0" fontId="6" fillId="0" borderId="0" xfId="0" applyFont="1" applyFill="1" applyProtection="1">
      <alignment vertical="center"/>
    </xf>
    <xf numFmtId="0" fontId="9" fillId="0" borderId="5" xfId="0" applyFont="1" applyFill="1" applyBorder="1" applyProtection="1">
      <alignment vertical="center"/>
      <protection locked="0"/>
    </xf>
    <xf numFmtId="0" fontId="6" fillId="0" borderId="5" xfId="0" applyFont="1" applyFill="1" applyBorder="1" applyProtection="1">
      <alignment vertical="center"/>
    </xf>
    <xf numFmtId="0" fontId="23" fillId="0" borderId="0" xfId="0" applyFont="1" applyBorder="1" applyAlignment="1" applyProtection="1">
      <alignment vertical="center"/>
    </xf>
    <xf numFmtId="0" fontId="6" fillId="0" borderId="0" xfId="0" applyFont="1" applyBorder="1" applyProtection="1">
      <alignment vertical="center"/>
    </xf>
    <xf numFmtId="0" fontId="23" fillId="0" borderId="0" xfId="0" applyFont="1" applyBorder="1" applyAlignment="1" applyProtection="1">
      <alignment vertical="center" wrapText="1"/>
    </xf>
    <xf numFmtId="0" fontId="6" fillId="0" borderId="0" xfId="0" applyFont="1" applyFill="1" applyAlignment="1" applyProtection="1">
      <alignment horizontal="center" vertical="center"/>
    </xf>
    <xf numFmtId="0" fontId="19" fillId="0" borderId="0" xfId="0" applyFont="1" applyBorder="1" applyAlignment="1" applyProtection="1">
      <alignment horizontal="center" vertical="center"/>
    </xf>
    <xf numFmtId="0" fontId="19" fillId="0" borderId="8" xfId="0" applyFont="1" applyFill="1" applyBorder="1" applyAlignment="1" applyProtection="1">
      <alignment horizontal="center" vertical="center" shrinkToFit="1"/>
    </xf>
    <xf numFmtId="0" fontId="6" fillId="0" borderId="0" xfId="2" applyFont="1" applyAlignment="1">
      <alignment horizontal="center" vertical="center"/>
    </xf>
    <xf numFmtId="0" fontId="6" fillId="0" borderId="0" xfId="2" applyFont="1" applyAlignment="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2" applyFont="1" applyFill="1" applyAlignment="1">
      <alignment vertical="center"/>
    </xf>
    <xf numFmtId="0" fontId="6" fillId="0" borderId="0" xfId="0" applyFont="1" applyBorder="1" applyAlignment="1">
      <alignment horizontal="left" vertical="center"/>
    </xf>
    <xf numFmtId="38" fontId="6" fillId="0" borderId="0" xfId="0" applyNumberFormat="1" applyFont="1" applyBorder="1" applyAlignment="1">
      <alignment horizontal="left" vertical="center"/>
    </xf>
    <xf numFmtId="0" fontId="6" fillId="0" borderId="0" xfId="2" applyFont="1" applyFill="1" applyAlignment="1">
      <alignment horizontal="centerContinuous" vertical="center"/>
    </xf>
    <xf numFmtId="0" fontId="23" fillId="0" borderId="0" xfId="2" applyFont="1" applyAlignment="1">
      <alignment vertical="center"/>
    </xf>
    <xf numFmtId="0" fontId="6" fillId="0" borderId="0" xfId="2" applyFont="1" applyFill="1" applyAlignment="1">
      <alignment horizontal="distributed" vertical="center"/>
    </xf>
    <xf numFmtId="0" fontId="6" fillId="0" borderId="0" xfId="0" applyFont="1" applyAlignment="1">
      <alignment vertical="center" shrinkToFit="1"/>
    </xf>
    <xf numFmtId="0" fontId="6" fillId="0" borderId="0" xfId="2" applyFont="1" applyFill="1" applyAlignment="1">
      <alignment horizontal="center" vertical="center"/>
    </xf>
    <xf numFmtId="0" fontId="6" fillId="0" borderId="0" xfId="2" applyFont="1" applyFill="1" applyAlignment="1">
      <alignment horizontal="right" vertical="center"/>
    </xf>
    <xf numFmtId="0" fontId="25"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vertical="center" shrinkToFit="1"/>
    </xf>
    <xf numFmtId="0" fontId="0" fillId="2" borderId="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wrapText="1"/>
    </xf>
    <xf numFmtId="0" fontId="23" fillId="0" borderId="0" xfId="0" applyFont="1" applyBorder="1" applyAlignment="1" applyProtection="1">
      <alignment horizontal="left" vertical="center"/>
    </xf>
    <xf numFmtId="0" fontId="19" fillId="0" borderId="13" xfId="0" applyFont="1" applyBorder="1" applyAlignment="1" applyProtection="1">
      <alignment horizontal="center" vertical="center"/>
    </xf>
    <xf numFmtId="0" fontId="0" fillId="0" borderId="0" xfId="0" applyAlignment="1" applyProtection="1">
      <alignment horizontal="centerContinuous" vertical="center"/>
    </xf>
    <xf numFmtId="0" fontId="0" fillId="0" borderId="0" xfId="0" applyAlignment="1" applyProtection="1">
      <alignment horizontal="left" vertical="center"/>
    </xf>
    <xf numFmtId="0" fontId="6" fillId="0" borderId="0" xfId="0" applyFont="1" applyAlignment="1" applyProtection="1">
      <alignment horizontal="centerContinuous" vertical="center"/>
    </xf>
    <xf numFmtId="0" fontId="6" fillId="0" borderId="0" xfId="2" applyFont="1" applyFill="1" applyAlignment="1">
      <alignment vertical="center" wrapText="1"/>
    </xf>
    <xf numFmtId="0" fontId="6" fillId="0" borderId="0" xfId="2" applyFont="1" applyFill="1" applyAlignment="1">
      <alignment horizontal="distributed" vertical="center"/>
    </xf>
    <xf numFmtId="0" fontId="19" fillId="0" borderId="13" xfId="0" applyFont="1" applyFill="1" applyBorder="1" applyAlignment="1" applyProtection="1">
      <alignment horizontal="center" vertical="center"/>
    </xf>
    <xf numFmtId="0" fontId="19" fillId="0" borderId="7" xfId="0" applyFont="1" applyFill="1" applyBorder="1" applyAlignment="1" applyProtection="1">
      <alignment horizontal="center" vertical="center" shrinkToFit="1"/>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38" fontId="19" fillId="0" borderId="7" xfId="1"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23" fillId="0" borderId="0" xfId="2" applyFont="1" applyAlignment="1">
      <alignment horizontal="distributed" vertical="center"/>
    </xf>
    <xf numFmtId="0" fontId="24" fillId="0" borderId="7" xfId="0" applyNumberFormat="1" applyFont="1" applyFill="1" applyBorder="1" applyAlignment="1" applyProtection="1">
      <alignment horizontal="center" vertical="center" wrapText="1" shrinkToFit="1"/>
    </xf>
    <xf numFmtId="49" fontId="19" fillId="0" borderId="26" xfId="0" applyNumberFormat="1" applyFont="1" applyFill="1" applyBorder="1" applyAlignment="1" applyProtection="1">
      <alignment horizontal="center" vertical="center" shrinkToFit="1"/>
      <protection locked="0"/>
    </xf>
    <xf numFmtId="0" fontId="0" fillId="0" borderId="5" xfId="0" applyBorder="1" applyProtection="1">
      <alignment vertical="center"/>
    </xf>
    <xf numFmtId="0" fontId="0" fillId="0" borderId="5" xfId="0" applyFill="1" applyBorder="1" applyAlignment="1" applyProtection="1">
      <alignment horizontal="right" vertical="center"/>
    </xf>
    <xf numFmtId="0" fontId="7" fillId="0" borderId="5" xfId="0" applyFont="1" applyBorder="1" applyAlignment="1" applyProtection="1">
      <alignment horizontal="right" vertical="center"/>
    </xf>
    <xf numFmtId="0" fontId="15" fillId="4" borderId="5" xfId="0" applyFont="1" applyFill="1" applyBorder="1" applyAlignment="1" applyProtection="1">
      <alignment vertical="center" wrapText="1"/>
    </xf>
    <xf numFmtId="0" fontId="28" fillId="4" borderId="0" xfId="0" applyFont="1" applyFill="1" applyBorder="1" applyAlignment="1" applyProtection="1">
      <alignment vertical="center"/>
    </xf>
    <xf numFmtId="0" fontId="15" fillId="4" borderId="0" xfId="0" applyFont="1" applyFill="1" applyBorder="1" applyAlignment="1" applyProtection="1">
      <alignment vertical="center" wrapText="1"/>
    </xf>
    <xf numFmtId="0" fontId="0" fillId="0" borderId="0" xfId="0" applyBorder="1" applyAlignment="1" applyProtection="1">
      <alignment horizontal="right" vertical="center"/>
    </xf>
    <xf numFmtId="0" fontId="15" fillId="4" borderId="5" xfId="0"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xf>
    <xf numFmtId="0" fontId="9" fillId="0" borderId="0" xfId="0" applyFont="1" applyBorder="1" applyAlignment="1" applyProtection="1">
      <alignment vertical="center" wrapText="1"/>
    </xf>
    <xf numFmtId="0" fontId="0" fillId="0" borderId="0" xfId="0" applyBorder="1" applyAlignment="1" applyProtection="1">
      <alignment vertical="center" wrapText="1"/>
    </xf>
    <xf numFmtId="0" fontId="19" fillId="4" borderId="5" xfId="0" applyFont="1" applyFill="1" applyBorder="1" applyAlignment="1" applyProtection="1">
      <alignment vertical="center" shrinkToFit="1"/>
    </xf>
    <xf numFmtId="178" fontId="0" fillId="0" borderId="5" xfId="0" applyNumberFormat="1" applyBorder="1" applyAlignment="1">
      <alignment horizontal="right" vertical="center"/>
    </xf>
    <xf numFmtId="178" fontId="13" fillId="0" borderId="5" xfId="0" applyNumberFormat="1" applyFont="1" applyBorder="1" applyAlignment="1">
      <alignment horizontal="right" vertical="center"/>
    </xf>
    <xf numFmtId="178" fontId="0" fillId="0" borderId="0" xfId="0" applyNumberFormat="1" applyAlignment="1">
      <alignment horizontal="right" vertical="center"/>
    </xf>
    <xf numFmtId="0" fontId="0" fillId="3" borderId="28" xfId="0" applyFill="1" applyBorder="1" applyAlignment="1">
      <alignment horizontal="center" vertical="center"/>
    </xf>
    <xf numFmtId="179" fontId="0" fillId="0" borderId="0" xfId="0" applyNumberFormat="1">
      <alignment vertical="center"/>
    </xf>
    <xf numFmtId="0" fontId="0" fillId="0" borderId="0" xfId="0" applyAlignment="1">
      <alignment vertical="center" wrapText="1"/>
    </xf>
    <xf numFmtId="179" fontId="0" fillId="0" borderId="0" xfId="0" applyNumberFormat="1" applyAlignment="1">
      <alignment horizontal="right" vertical="center"/>
    </xf>
    <xf numFmtId="178" fontId="0" fillId="0" borderId="0" xfId="0" applyNumberFormat="1">
      <alignment vertical="center"/>
    </xf>
    <xf numFmtId="178" fontId="0" fillId="0" borderId="0" xfId="1" applyNumberFormat="1" applyFont="1">
      <alignment vertical="center"/>
    </xf>
    <xf numFmtId="0" fontId="0" fillId="0" borderId="0" xfId="0" applyBorder="1">
      <alignment vertical="center"/>
    </xf>
    <xf numFmtId="38" fontId="0" fillId="0" borderId="0" xfId="1" applyFont="1" applyBorder="1">
      <alignment vertical="center"/>
    </xf>
    <xf numFmtId="178" fontId="0" fillId="0" borderId="0" xfId="0" applyNumberFormat="1" applyBorder="1" applyAlignment="1">
      <alignment horizontal="right" vertical="center"/>
    </xf>
    <xf numFmtId="178" fontId="0" fillId="0" borderId="0" xfId="1" applyNumberFormat="1" applyFont="1" applyBorder="1">
      <alignment vertical="center"/>
    </xf>
    <xf numFmtId="0" fontId="0" fillId="0" borderId="0" xfId="0" applyFill="1" applyBorder="1">
      <alignment vertical="center"/>
    </xf>
    <xf numFmtId="179" fontId="0" fillId="0" borderId="0" xfId="0" applyNumberFormat="1" applyBorder="1" applyAlignment="1">
      <alignment horizontal="right" vertical="center"/>
    </xf>
    <xf numFmtId="0" fontId="29" fillId="0" borderId="0" xfId="3">
      <alignment vertical="center"/>
    </xf>
    <xf numFmtId="0" fontId="6" fillId="0" borderId="0" xfId="0" applyFont="1" applyAlignment="1">
      <alignment horizontal="left" vertical="center"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19" fillId="0" borderId="11"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19" fillId="2" borderId="5" xfId="0" applyFont="1" applyFill="1" applyBorder="1" applyAlignment="1" applyProtection="1">
      <alignment horizontal="left" vertical="center"/>
    </xf>
    <xf numFmtId="0" fontId="19" fillId="0" borderId="5" xfId="0" applyFont="1" applyFill="1" applyBorder="1" applyAlignment="1" applyProtection="1">
      <alignment horizontal="left" vertical="center" wrapText="1"/>
    </xf>
    <xf numFmtId="0" fontId="19" fillId="0" borderId="23" xfId="0" applyFont="1"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24" xfId="0" applyFill="1" applyBorder="1" applyAlignment="1" applyProtection="1">
      <alignment horizontal="center" vertical="center"/>
    </xf>
    <xf numFmtId="0" fontId="19" fillId="0" borderId="5" xfId="0" applyFont="1" applyBorder="1" applyAlignment="1" applyProtection="1">
      <alignment vertical="center" wrapText="1" shrinkToFit="1"/>
    </xf>
    <xf numFmtId="0" fontId="19" fillId="0" borderId="5" xfId="0" applyFont="1" applyBorder="1" applyAlignment="1" applyProtection="1">
      <alignment horizontal="left" vertical="center" wrapText="1" shrinkToFit="1"/>
    </xf>
    <xf numFmtId="0" fontId="19" fillId="0" borderId="5" xfId="0" applyFont="1" applyBorder="1" applyAlignment="1" applyProtection="1">
      <alignment vertical="center" shrinkToFit="1"/>
    </xf>
    <xf numFmtId="0" fontId="19" fillId="0" borderId="5" xfId="0" applyFont="1" applyBorder="1" applyAlignment="1" applyProtection="1">
      <alignment horizontal="left" vertical="center" shrinkToFit="1"/>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7" xfId="0" applyFont="1" applyFill="1" applyBorder="1" applyAlignment="1" applyProtection="1">
      <alignment horizontal="center" vertical="center" shrinkToFit="1"/>
    </xf>
    <xf numFmtId="0" fontId="24" fillId="0" borderId="6"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38" fontId="19" fillId="0" borderId="6" xfId="1" applyFont="1" applyFill="1" applyBorder="1" applyAlignment="1" applyProtection="1">
      <alignment horizontal="center" vertical="center" shrinkToFit="1"/>
    </xf>
    <xf numFmtId="38" fontId="19" fillId="0" borderId="7" xfId="1" applyFont="1" applyFill="1" applyBorder="1" applyAlignment="1" applyProtection="1">
      <alignment horizontal="center" vertical="center" shrinkToFit="1"/>
    </xf>
    <xf numFmtId="0" fontId="19" fillId="5" borderId="6" xfId="0" applyFont="1" applyFill="1" applyBorder="1" applyAlignment="1" applyProtection="1">
      <alignment horizontal="left" vertical="center" wrapText="1"/>
    </xf>
    <xf numFmtId="0" fontId="19" fillId="5" borderId="7" xfId="0" applyFont="1" applyFill="1" applyBorder="1" applyAlignment="1" applyProtection="1">
      <alignment horizontal="left" vertical="center" wrapText="1"/>
    </xf>
    <xf numFmtId="0" fontId="19" fillId="5" borderId="8" xfId="0" applyFont="1" applyFill="1" applyBorder="1" applyAlignment="1" applyProtection="1">
      <alignment horizontal="left" vertical="center" wrapText="1"/>
    </xf>
    <xf numFmtId="178" fontId="19" fillId="0" borderId="6" xfId="0" applyNumberFormat="1" applyFont="1" applyFill="1" applyBorder="1" applyAlignment="1" applyProtection="1">
      <alignment horizontal="center" vertical="center"/>
    </xf>
    <xf numFmtId="178" fontId="19" fillId="0" borderId="7" xfId="0" applyNumberFormat="1" applyFont="1" applyFill="1" applyBorder="1" applyAlignment="1" applyProtection="1">
      <alignment horizontal="center" vertical="center"/>
    </xf>
    <xf numFmtId="178" fontId="19" fillId="0" borderId="8" xfId="0" applyNumberFormat="1" applyFont="1" applyFill="1" applyBorder="1" applyAlignment="1" applyProtection="1">
      <alignment horizontal="center" vertical="center"/>
    </xf>
    <xf numFmtId="0" fontId="19" fillId="0" borderId="5" xfId="0" applyFont="1" applyBorder="1" applyAlignment="1" applyProtection="1">
      <alignment horizontal="left" vertical="center" wrapText="1"/>
    </xf>
    <xf numFmtId="0" fontId="19" fillId="0" borderId="5" xfId="0" applyFont="1" applyBorder="1" applyAlignment="1" applyProtection="1">
      <alignment horizontal="left" vertical="center"/>
    </xf>
    <xf numFmtId="0" fontId="19" fillId="0" borderId="5" xfId="0" applyFont="1" applyBorder="1" applyAlignment="1" applyProtection="1">
      <alignment horizontal="center" vertical="center"/>
    </xf>
    <xf numFmtId="0" fontId="19" fillId="2" borderId="6" xfId="0" applyFont="1" applyFill="1" applyBorder="1" applyAlignment="1" applyProtection="1">
      <alignment horizontal="left" vertical="center" shrinkToFit="1"/>
      <protection locked="0"/>
    </xf>
    <xf numFmtId="0" fontId="19" fillId="2" borderId="7" xfId="0" applyFont="1" applyFill="1" applyBorder="1" applyAlignment="1" applyProtection="1">
      <alignment horizontal="left" vertical="center" shrinkToFit="1"/>
      <protection locked="0"/>
    </xf>
    <xf numFmtId="0" fontId="19" fillId="2" borderId="8" xfId="0" applyFont="1" applyFill="1" applyBorder="1" applyAlignment="1" applyProtection="1">
      <alignment horizontal="left" vertical="center" shrinkToFit="1"/>
      <protection locked="0"/>
    </xf>
    <xf numFmtId="49" fontId="24" fillId="2" borderId="6" xfId="0" applyNumberFormat="1" applyFont="1" applyFill="1" applyBorder="1" applyAlignment="1" applyProtection="1">
      <alignment horizontal="center" vertical="center" shrinkToFit="1"/>
      <protection locked="0"/>
    </xf>
    <xf numFmtId="49" fontId="24" fillId="2" borderId="7" xfId="0" applyNumberFormat="1" applyFont="1" applyFill="1" applyBorder="1" applyAlignment="1" applyProtection="1">
      <alignment horizontal="center" vertical="center" shrinkToFit="1"/>
      <protection locked="0"/>
    </xf>
    <xf numFmtId="49" fontId="24" fillId="2" borderId="8" xfId="0" applyNumberFormat="1" applyFont="1" applyFill="1" applyBorder="1" applyAlignment="1" applyProtection="1">
      <alignment horizontal="center" vertical="center" shrinkToFit="1"/>
      <protection locked="0"/>
    </xf>
    <xf numFmtId="0" fontId="19" fillId="0" borderId="6" xfId="0" applyFont="1" applyBorder="1" applyAlignme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6" fillId="0" borderId="4" xfId="0" applyFont="1" applyBorder="1" applyAlignment="1" applyProtection="1">
      <alignment horizontal="right"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2" borderId="7"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xf>
    <xf numFmtId="0" fontId="11" fillId="5" borderId="2"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23" fillId="0" borderId="5" xfId="0" applyFont="1" applyBorder="1" applyAlignment="1" applyProtection="1">
      <alignment vertical="center" wrapText="1"/>
    </xf>
    <xf numFmtId="0" fontId="0" fillId="0" borderId="5" xfId="0" applyBorder="1" applyAlignment="1" applyProtection="1">
      <alignment vertical="center"/>
    </xf>
    <xf numFmtId="0" fontId="19"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9" fillId="0" borderId="6" xfId="0" applyFont="1" applyBorder="1" applyAlignment="1" applyProtection="1">
      <alignment horizontal="center" vertical="center" wrapText="1" shrinkToFit="1"/>
    </xf>
    <xf numFmtId="0" fontId="19" fillId="0" borderId="7" xfId="0" applyFont="1" applyBorder="1" applyAlignment="1" applyProtection="1">
      <alignment horizontal="center" vertical="center" shrinkToFit="1"/>
    </xf>
    <xf numFmtId="0" fontId="19" fillId="0" borderId="8" xfId="0" applyFont="1" applyBorder="1" applyAlignment="1" applyProtection="1">
      <alignment horizontal="center" vertical="center" shrinkToFit="1"/>
    </xf>
    <xf numFmtId="0" fontId="6" fillId="0" borderId="5" xfId="0" applyFont="1" applyFill="1" applyBorder="1" applyAlignment="1" applyProtection="1">
      <alignment vertical="center" shrinkToFit="1"/>
    </xf>
    <xf numFmtId="0" fontId="0" fillId="0" borderId="5" xfId="0" applyBorder="1" applyAlignment="1" applyProtection="1">
      <alignment vertical="center" shrinkToFit="1"/>
    </xf>
    <xf numFmtId="0" fontId="6" fillId="0" borderId="5" xfId="0" applyFont="1" applyFill="1" applyBorder="1" applyAlignment="1" applyProtection="1">
      <alignment vertical="center"/>
    </xf>
    <xf numFmtId="0" fontId="7" fillId="0" borderId="13" xfId="0" applyFont="1" applyBorder="1" applyAlignment="1" applyProtection="1">
      <alignment horizontal="left" vertical="center" shrinkToFit="1"/>
    </xf>
    <xf numFmtId="0" fontId="7" fillId="0" borderId="0" xfId="0" applyFont="1" applyAlignment="1" applyProtection="1">
      <alignment horizontal="left" vertical="center" shrinkToFit="1"/>
    </xf>
    <xf numFmtId="0" fontId="0" fillId="0" borderId="5" xfId="0" applyBorder="1" applyAlignment="1" applyProtection="1">
      <alignment horizontal="center" vertical="center"/>
    </xf>
    <xf numFmtId="0" fontId="0" fillId="0" borderId="5" xfId="0" applyBorder="1" applyAlignment="1" applyProtection="1">
      <alignment horizontal="center" vertical="center" wrapText="1"/>
    </xf>
    <xf numFmtId="177" fontId="0" fillId="2" borderId="6" xfId="1" applyNumberFormat="1" applyFont="1" applyFill="1" applyBorder="1" applyAlignment="1" applyProtection="1">
      <alignment vertical="center" shrinkToFit="1"/>
      <protection locked="0"/>
    </xf>
    <xf numFmtId="177" fontId="0" fillId="2" borderId="7" xfId="1" applyNumberFormat="1" applyFont="1" applyFill="1" applyBorder="1" applyAlignment="1" applyProtection="1">
      <alignment vertical="center" shrinkToFit="1"/>
      <protection locked="0"/>
    </xf>
    <xf numFmtId="177" fontId="0" fillId="2" borderId="8" xfId="1" applyNumberFormat="1" applyFont="1" applyFill="1" applyBorder="1" applyAlignment="1" applyProtection="1">
      <alignment vertical="center" shrinkToFit="1"/>
      <protection locked="0"/>
    </xf>
    <xf numFmtId="177" fontId="0" fillId="2" borderId="5" xfId="1" applyNumberFormat="1" applyFont="1" applyFill="1" applyBorder="1" applyAlignment="1" applyProtection="1">
      <alignment vertical="center" shrinkToFit="1"/>
      <protection locked="0"/>
    </xf>
    <xf numFmtId="177" fontId="0" fillId="4" borderId="25" xfId="1" applyNumberFormat="1" applyFont="1" applyFill="1" applyBorder="1" applyAlignment="1" applyProtection="1">
      <alignment vertical="center" shrinkToFit="1"/>
    </xf>
    <xf numFmtId="177" fontId="0" fillId="0" borderId="5" xfId="1" applyNumberFormat="1" applyFont="1" applyBorder="1" applyAlignment="1" applyProtection="1">
      <alignment vertical="center"/>
    </xf>
    <xf numFmtId="0" fontId="0" fillId="0" borderId="0" xfId="0" applyBorder="1" applyAlignment="1" applyProtection="1">
      <alignment horizontal="center" vertical="center"/>
    </xf>
    <xf numFmtId="177" fontId="0" fillId="0" borderId="1" xfId="1" applyNumberFormat="1" applyFont="1" applyBorder="1" applyAlignment="1" applyProtection="1">
      <alignment vertical="center"/>
    </xf>
    <xf numFmtId="177" fontId="0" fillId="0" borderId="2" xfId="1" applyNumberFormat="1" applyFont="1" applyBorder="1" applyAlignment="1" applyProtection="1">
      <alignment vertical="center"/>
    </xf>
    <xf numFmtId="177" fontId="0" fillId="0" borderId="3" xfId="1" applyNumberFormat="1" applyFont="1" applyBorder="1" applyAlignment="1" applyProtection="1">
      <alignment vertical="center"/>
    </xf>
    <xf numFmtId="0" fontId="6" fillId="5" borderId="1"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38" fontId="0" fillId="4" borderId="25" xfId="1" applyFont="1" applyFill="1" applyBorder="1" applyAlignment="1" applyProtection="1">
      <alignment vertical="center" shrinkToFit="1"/>
    </xf>
    <xf numFmtId="0" fontId="10" fillId="0" borderId="0" xfId="0" applyFont="1" applyAlignment="1" applyProtection="1">
      <alignment horizontal="center" vertical="center"/>
    </xf>
    <xf numFmtId="0" fontId="0" fillId="0" borderId="5" xfId="0" applyBorder="1" applyAlignment="1" applyProtection="1">
      <alignment horizontal="center" vertical="center" shrinkToFit="1"/>
    </xf>
    <xf numFmtId="0" fontId="0" fillId="0" borderId="13" xfId="0" applyBorder="1" applyAlignment="1" applyProtection="1">
      <alignment vertical="center" shrinkToFit="1"/>
    </xf>
    <xf numFmtId="0" fontId="0" fillId="0" borderId="0" xfId="0" applyAlignment="1" applyProtection="1">
      <alignment vertical="center" shrinkToFit="1"/>
    </xf>
    <xf numFmtId="0" fontId="0" fillId="0" borderId="15" xfId="0" applyBorder="1" applyAlignment="1" applyProtection="1">
      <alignment horizontal="left"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22" xfId="0" applyFont="1" applyBorder="1" applyAlignment="1" applyProtection="1">
      <alignment vertical="center" wrapText="1"/>
    </xf>
    <xf numFmtId="0" fontId="0" fillId="0" borderId="22" xfId="0" applyBorder="1" applyAlignment="1" applyProtection="1">
      <alignment vertical="center" wrapText="1"/>
    </xf>
    <xf numFmtId="0" fontId="0" fillId="0" borderId="0" xfId="0" applyFont="1" applyAlignment="1" applyProtection="1">
      <alignment vertical="center" wrapText="1" shrinkToFit="1"/>
    </xf>
    <xf numFmtId="0" fontId="9" fillId="0" borderId="18" xfId="0" applyFont="1" applyBorder="1" applyAlignment="1" applyProtection="1">
      <alignment vertical="center" wrapText="1"/>
    </xf>
    <xf numFmtId="0" fontId="9" fillId="0" borderId="0" xfId="0" applyFont="1" applyBorder="1" applyAlignment="1" applyProtection="1">
      <alignment vertical="center" wrapText="1"/>
    </xf>
    <xf numFmtId="176" fontId="0" fillId="2" borderId="6" xfId="1" applyNumberFormat="1" applyFont="1" applyFill="1" applyBorder="1" applyAlignment="1" applyProtection="1">
      <alignment vertical="center" shrinkToFit="1"/>
      <protection locked="0"/>
    </xf>
    <xf numFmtId="176" fontId="0" fillId="2" borderId="7" xfId="1" applyNumberFormat="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38" fontId="0" fillId="0" borderId="1" xfId="1" applyFont="1" applyBorder="1" applyAlignment="1" applyProtection="1">
      <alignment vertical="center"/>
    </xf>
    <xf numFmtId="38" fontId="0" fillId="0" borderId="2" xfId="1" applyFont="1" applyBorder="1" applyAlignment="1" applyProtection="1">
      <alignment vertical="center"/>
    </xf>
    <xf numFmtId="38" fontId="0" fillId="0" borderId="3" xfId="1" applyFont="1" applyBorder="1" applyAlignment="1" applyProtection="1">
      <alignment vertical="center"/>
    </xf>
    <xf numFmtId="0" fontId="0" fillId="2" borderId="19"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0" fillId="2" borderId="21" xfId="0" applyFill="1" applyBorder="1" applyAlignment="1" applyProtection="1">
      <alignment vertical="center" shrinkToFit="1"/>
      <protection locked="0"/>
    </xf>
    <xf numFmtId="0" fontId="6" fillId="0" borderId="18"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Alignment="1" applyProtection="1">
      <alignment horizontal="center" vertical="center"/>
    </xf>
    <xf numFmtId="0" fontId="6"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6" fillId="0" borderId="1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16" xfId="0" applyFont="1" applyBorder="1" applyAlignment="1" applyProtection="1">
      <alignment horizontal="left" vertical="center"/>
    </xf>
    <xf numFmtId="0" fontId="19" fillId="4" borderId="6" xfId="0" applyFont="1" applyFill="1" applyBorder="1" applyAlignment="1" applyProtection="1">
      <alignment horizontal="left" vertical="center"/>
    </xf>
    <xf numFmtId="0" fontId="19" fillId="4" borderId="7" xfId="0" applyFont="1" applyFill="1" applyBorder="1" applyAlignment="1" applyProtection="1">
      <alignment horizontal="left" vertical="center"/>
    </xf>
    <xf numFmtId="0" fontId="19" fillId="4" borderId="8" xfId="0" applyFont="1" applyFill="1" applyBorder="1" applyAlignment="1" applyProtection="1">
      <alignment horizontal="left" vertical="center"/>
    </xf>
    <xf numFmtId="0" fontId="19" fillId="4" borderId="5" xfId="0" applyFont="1" applyFill="1" applyBorder="1" applyAlignment="1" applyProtection="1">
      <alignment horizontal="center" vertical="center"/>
    </xf>
    <xf numFmtId="0" fontId="19" fillId="4" borderId="5" xfId="0" applyFont="1" applyFill="1" applyBorder="1" applyAlignment="1" applyProtection="1">
      <alignment horizontal="left" vertical="center" wrapText="1"/>
    </xf>
    <xf numFmtId="0" fontId="28" fillId="4" borderId="5" xfId="0" applyFont="1" applyFill="1" applyBorder="1" applyAlignment="1" applyProtection="1">
      <alignment horizontal="center" vertical="center"/>
    </xf>
    <xf numFmtId="0" fontId="0" fillId="0" borderId="0" xfId="0" applyBorder="1" applyAlignment="1" applyProtection="1">
      <alignment vertical="center" wrapText="1"/>
    </xf>
    <xf numFmtId="0" fontId="0" fillId="0" borderId="0" xfId="0" applyAlignment="1" applyProtection="1">
      <alignment vertical="center" wrapText="1"/>
    </xf>
    <xf numFmtId="0" fontId="6" fillId="0" borderId="0" xfId="2" applyFont="1" applyAlignment="1">
      <alignment horizontal="distributed" vertical="center"/>
    </xf>
    <xf numFmtId="0" fontId="6" fillId="0" borderId="0" xfId="2" applyFont="1" applyFill="1" applyAlignment="1">
      <alignment horizontal="right" vertical="center"/>
    </xf>
    <xf numFmtId="0" fontId="6" fillId="0" borderId="0" xfId="2" applyFont="1" applyFill="1" applyAlignment="1">
      <alignment horizontal="left" vertical="center" shrinkToFit="1"/>
    </xf>
    <xf numFmtId="179" fontId="6" fillId="0" borderId="0" xfId="2" applyNumberFormat="1" applyFont="1" applyFill="1" applyAlignment="1">
      <alignment horizontal="left" vertical="center" wrapText="1"/>
    </xf>
    <xf numFmtId="0" fontId="6" fillId="0" borderId="0" xfId="0" applyFont="1" applyBorder="1" applyAlignment="1">
      <alignment horizontal="center" vertical="center"/>
    </xf>
    <xf numFmtId="0" fontId="6" fillId="0" borderId="0" xfId="2" applyFont="1" applyFill="1" applyAlignment="1">
      <alignment vertical="center" wrapText="1"/>
    </xf>
    <xf numFmtId="0" fontId="6" fillId="0" borderId="0" xfId="2" applyFont="1" applyFill="1" applyAlignment="1">
      <alignment horizontal="distributed" vertical="center"/>
    </xf>
    <xf numFmtId="0" fontId="6" fillId="0" borderId="0" xfId="0" applyFont="1" applyAlignment="1">
      <alignment horizontal="distributed" vertical="center"/>
    </xf>
    <xf numFmtId="38" fontId="6" fillId="0" borderId="0" xfId="1" applyFont="1" applyFill="1" applyAlignment="1">
      <alignment vertical="center" shrinkToFit="1"/>
    </xf>
    <xf numFmtId="0" fontId="0" fillId="0" borderId="0" xfId="0" applyAlignment="1">
      <alignment vertical="center" shrinkToFit="1"/>
    </xf>
    <xf numFmtId="0" fontId="0" fillId="9" borderId="5" xfId="0" applyFont="1"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38" fontId="0" fillId="6" borderId="5" xfId="1" applyFont="1" applyFill="1" applyBorder="1" applyAlignment="1">
      <alignment horizontal="center" vertical="center" wrapText="1"/>
    </xf>
    <xf numFmtId="0" fontId="0" fillId="6" borderId="5" xfId="0" applyFill="1" applyBorder="1" applyAlignment="1">
      <alignment horizontal="center" vertical="center"/>
    </xf>
    <xf numFmtId="38" fontId="0" fillId="6" borderId="6" xfId="1" applyFont="1" applyFill="1" applyBorder="1" applyAlignment="1">
      <alignment horizontal="center" vertical="center"/>
    </xf>
    <xf numFmtId="38" fontId="0" fillId="6" borderId="8" xfId="1" applyFont="1" applyFill="1" applyBorder="1" applyAlignment="1">
      <alignment horizontal="center" vertical="center"/>
    </xf>
    <xf numFmtId="38" fontId="0" fillId="6" borderId="23" xfId="1" applyFont="1" applyFill="1" applyBorder="1" applyAlignment="1">
      <alignment horizontal="center" vertical="center"/>
    </xf>
    <xf numFmtId="38" fontId="0" fillId="6" borderId="24" xfId="1" applyFont="1" applyFill="1" applyBorder="1" applyAlignment="1">
      <alignment horizontal="center" vertical="center"/>
    </xf>
    <xf numFmtId="0" fontId="0" fillId="6" borderId="5" xfId="0" applyFill="1" applyBorder="1" applyAlignment="1">
      <alignment horizontal="center" vertical="center" wrapText="1"/>
    </xf>
    <xf numFmtId="0" fontId="19" fillId="2" borderId="7" xfId="0" applyFont="1" applyFill="1" applyBorder="1" applyAlignment="1" applyProtection="1">
      <alignment horizontal="center" vertical="center" shrinkToFit="1"/>
    </xf>
  </cellXfs>
  <cellStyles count="4">
    <cellStyle name="ハイパーリンク" xfId="3" builtinId="8"/>
    <cellStyle name="桁区切り" xfId="1" builtinId="6"/>
    <cellStyle name="標準" xfId="0" builtinId="0"/>
    <cellStyle name="標準 2" xfId="2" xr:uid="{00000000-0005-0000-0000-000002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ont>
        <color theme="7" tint="0.79998168889431442"/>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X$6" lockText="1" noThreeD="1"/>
</file>

<file path=xl/ctrlProps/ctrlProp2.xml><?xml version="1.0" encoding="utf-8"?>
<formControlPr xmlns="http://schemas.microsoft.com/office/spreadsheetml/2009/9/main" objectType="CheckBox" fmlaLink="$AX$7" lockText="1" noThreeD="1"/>
</file>

<file path=xl/ctrlProps/ctrlProp3.xml><?xml version="1.0" encoding="utf-8"?>
<formControlPr xmlns="http://schemas.microsoft.com/office/spreadsheetml/2009/9/main" objectType="CheckBox" fmlaLink="$AX$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41</xdr:col>
      <xdr:colOff>136072</xdr:colOff>
      <xdr:row>0</xdr:row>
      <xdr:rowOff>81643</xdr:rowOff>
    </xdr:from>
    <xdr:to>
      <xdr:col>46</xdr:col>
      <xdr:colOff>415636</xdr:colOff>
      <xdr:row>9</xdr:row>
      <xdr:rowOff>317499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44072" y="81643"/>
          <a:ext cx="3533939" cy="4220481"/>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ea"/>
              <a:ea typeface="+mn-ea"/>
              <a:cs typeface="+mn-cs"/>
            </a:rPr>
            <a:t>黄色セル部分に入力してください。</a:t>
          </a:r>
          <a:endParaRPr kumimoji="1" lang="en-US" altLang="ja-JP" sz="16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a:t>
          </a:r>
          <a:r>
            <a:rPr kumimoji="1" lang="ja-JP" altLang="en-US" sz="1400" b="0" i="0" u="none" strike="noStrike" kern="0" cap="none" spc="0" normalizeH="0" baseline="0" noProof="0">
              <a:ln>
                <a:noFill/>
              </a:ln>
              <a:solidFill>
                <a:srgbClr val="FF0000"/>
              </a:solidFill>
              <a:effectLst/>
              <a:uLnTx/>
              <a:uFillTx/>
              <a:latin typeface="+mn-ea"/>
              <a:ea typeface="+mn-ea"/>
              <a:cs typeface="+mn-cs"/>
            </a:rPr>
            <a:t>本様式は</a:t>
          </a:r>
          <a:r>
            <a:rPr kumimoji="1" lang="ja-JP" altLang="en-US" sz="1400" b="1" i="0" u="sng" strike="noStrike" kern="0" cap="none" spc="0" normalizeH="0" baseline="0" noProof="0">
              <a:ln>
                <a:noFill/>
              </a:ln>
              <a:solidFill>
                <a:srgbClr val="FF0000"/>
              </a:solidFill>
              <a:effectLst/>
              <a:uLnTx/>
              <a:uFillTx/>
              <a:latin typeface="+mn-ea"/>
              <a:ea typeface="+mn-ea"/>
              <a:cs typeface="+mn-cs"/>
            </a:rPr>
            <a:t>以下のいずれか</a:t>
          </a:r>
          <a:r>
            <a:rPr kumimoji="1" lang="ja-JP" altLang="en-US" sz="1400" b="0" i="0" u="none" strike="noStrike" kern="0" cap="none" spc="0" normalizeH="0" baseline="0" noProof="0">
              <a:ln>
                <a:noFill/>
              </a:ln>
              <a:solidFill>
                <a:srgbClr val="FF0000"/>
              </a:solidFill>
              <a:effectLst/>
              <a:uLnTx/>
              <a:uFillTx/>
              <a:latin typeface="+mn-ea"/>
              <a:ea typeface="+mn-ea"/>
              <a:cs typeface="+mn-cs"/>
            </a:rPr>
            <a:t>の補助を受けた医療機関用です。</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①</a:t>
          </a:r>
          <a:r>
            <a:rPr kumimoji="1" lang="en-US" altLang="ja-JP" sz="1400" b="1" i="0" u="none" strike="noStrike" kern="0" cap="none" spc="0" normalizeH="0" baseline="0" noProof="0">
              <a:ln>
                <a:noFill/>
              </a:ln>
              <a:solidFill>
                <a:srgbClr val="FF0000"/>
              </a:solidFill>
              <a:effectLst/>
              <a:uLnTx/>
              <a:uFillTx/>
              <a:latin typeface="+mn-ea"/>
              <a:ea typeface="+mn-ea"/>
              <a:cs typeface="+mn-cs"/>
            </a:rPr>
            <a:t>HEPA</a:t>
          </a:r>
          <a:r>
            <a:rPr kumimoji="1" lang="ja-JP" altLang="en-US" sz="1400" b="1" i="0" u="none" strike="noStrike" kern="0" cap="none" spc="0" normalizeH="0" baseline="0" noProof="0">
              <a:ln>
                <a:noFill/>
              </a:ln>
              <a:solidFill>
                <a:srgbClr val="FF0000"/>
              </a:solidFill>
              <a:effectLst/>
              <a:uLnTx/>
              <a:uFillTx/>
              <a:latin typeface="+mn-ea"/>
              <a:ea typeface="+mn-ea"/>
              <a:cs typeface="+mn-cs"/>
            </a:rPr>
            <a:t>フィルター付き空気清浄機</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②</a:t>
          </a:r>
          <a:r>
            <a:rPr kumimoji="1" lang="en-US" altLang="ja-JP" sz="1400" b="1" i="0" u="none" strike="noStrike" kern="0" cap="none" spc="0" normalizeH="0" baseline="0" noProof="0">
              <a:ln>
                <a:noFill/>
              </a:ln>
              <a:solidFill>
                <a:srgbClr val="FF0000"/>
              </a:solidFill>
              <a:effectLst/>
              <a:uLnTx/>
              <a:uFillTx/>
              <a:latin typeface="+mn-ea"/>
              <a:ea typeface="+mn-ea"/>
              <a:cs typeface="+mn-cs"/>
            </a:rPr>
            <a:t>HEPA</a:t>
          </a:r>
          <a:r>
            <a:rPr kumimoji="1" lang="ja-JP" altLang="en-US" sz="1400" b="1" i="0" u="none" strike="noStrike" kern="0" cap="none" spc="0" normalizeH="0" baseline="0" noProof="0">
              <a:ln>
                <a:noFill/>
              </a:ln>
              <a:solidFill>
                <a:srgbClr val="FF0000"/>
              </a:solidFill>
              <a:effectLst/>
              <a:uLnTx/>
              <a:uFillTx/>
              <a:latin typeface="+mn-ea"/>
              <a:ea typeface="+mn-ea"/>
              <a:cs typeface="+mn-cs"/>
            </a:rPr>
            <a:t>フィルター付きパーテーション</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③個人防護具</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④簡易ベッド</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ea"/>
              <a:ea typeface="+mn-ea"/>
              <a:cs typeface="+mn-cs"/>
            </a:rPr>
            <a:t>⑤簡易診療室</a:t>
          </a: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ea"/>
              <a:ea typeface="+mn-ea"/>
              <a:cs typeface="+mn-cs"/>
            </a:rPr>
            <a:t>PCR</a:t>
          </a:r>
          <a:r>
            <a:rPr kumimoji="1" lang="ja-JP" altLang="en-US" sz="1400" b="1" i="0" u="none" strike="noStrike" kern="0" cap="none" spc="0" normalizeH="0" baseline="0" noProof="0">
              <a:ln>
                <a:noFill/>
              </a:ln>
              <a:solidFill>
                <a:srgbClr val="FF0000"/>
              </a:solidFill>
              <a:effectLst/>
              <a:uLnTx/>
              <a:uFillTx/>
              <a:latin typeface="+mn-ea"/>
              <a:ea typeface="+mn-ea"/>
              <a:cs typeface="+mn-cs"/>
            </a:rPr>
            <a:t>検査機器に関する補助金は別の様式</a:t>
          </a:r>
          <a:r>
            <a:rPr kumimoji="1" lang="ja-JP" altLang="en-US" sz="1400" b="0" i="0" u="none" strike="noStrike" kern="0" cap="none" spc="0" normalizeH="0" baseline="0" noProof="0">
              <a:ln>
                <a:noFill/>
              </a:ln>
              <a:solidFill>
                <a:srgbClr val="FF0000"/>
              </a:solidFill>
              <a:effectLst/>
              <a:uLnTx/>
              <a:uFillTx/>
              <a:latin typeface="+mn-ea"/>
              <a:ea typeface="+mn-ea"/>
              <a:cs typeface="+mn-cs"/>
            </a:rPr>
            <a:t>となりますので御注意ください。</a:t>
          </a:r>
          <a:endParaRPr kumimoji="1" lang="en-US" altLang="ja-JP" sz="1400" b="0"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17</xdr:col>
      <xdr:colOff>169058</xdr:colOff>
      <xdr:row>22</xdr:row>
      <xdr:rowOff>27215</xdr:rowOff>
    </xdr:from>
    <xdr:to>
      <xdr:col>40</xdr:col>
      <xdr:colOff>0</xdr:colOff>
      <xdr:row>26</xdr:row>
      <xdr:rowOff>18143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30487" y="13716001"/>
          <a:ext cx="7423727" cy="194128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400" b="1">
              <a:latin typeface="+mn-ea"/>
              <a:ea typeface="+mn-ea"/>
            </a:rPr>
            <a:t>※</a:t>
          </a:r>
          <a:r>
            <a:rPr kumimoji="1" lang="ja-JP" altLang="en-US" sz="1400" b="1">
              <a:latin typeface="+mn-ea"/>
              <a:ea typeface="+mn-ea"/>
            </a:rPr>
            <a:t>令和４年度愛知県新型コロナウイルス感染症診療・検査医療機関設備整備費補助金を上半期、下半期の</a:t>
          </a:r>
          <a:r>
            <a:rPr kumimoji="1" lang="en-US" altLang="ja-JP" sz="1400" b="1">
              <a:latin typeface="+mn-ea"/>
              <a:ea typeface="+mn-ea"/>
            </a:rPr>
            <a:t>2</a:t>
          </a:r>
          <a:r>
            <a:rPr kumimoji="1" lang="ja-JP" altLang="en-US" sz="1400" b="1">
              <a:latin typeface="+mn-ea"/>
              <a:ea typeface="+mn-ea"/>
            </a:rPr>
            <a:t>回交付決定を受けた医療機関については、両方の補助金額をまとめて仕入控除税額の報告をしていただきます。</a:t>
          </a:r>
          <a:endParaRPr kumimoji="1" lang="en-US" altLang="ja-JP" sz="1400" b="1">
            <a:latin typeface="+mn-ea"/>
            <a:ea typeface="+mn-ea"/>
          </a:endParaRPr>
        </a:p>
        <a:p>
          <a:endParaRPr kumimoji="1" lang="en-US" altLang="ja-JP" sz="1400" b="1">
            <a:latin typeface="+mn-ea"/>
            <a:ea typeface="+mn-ea"/>
          </a:endParaRPr>
        </a:p>
        <a:p>
          <a:r>
            <a:rPr kumimoji="1" lang="ja-JP" altLang="en-US" sz="1400" b="1">
              <a:latin typeface="+mn-ea"/>
              <a:ea typeface="+mn-ea"/>
            </a:rPr>
            <a:t>「交付通知番号①」欄に上半期募集分の番号を入力すると、下半期募集分の交付通知番号②が左の表に自動で反映されます。</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5</xdr:row>
          <xdr:rowOff>107950</xdr:rowOff>
        </xdr:from>
        <xdr:to>
          <xdr:col>7</xdr:col>
          <xdr:colOff>31750</xdr:colOff>
          <xdr:row>5</xdr:row>
          <xdr:rowOff>317500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xdr:row>
          <xdr:rowOff>107950</xdr:rowOff>
        </xdr:from>
        <xdr:to>
          <xdr:col>7</xdr:col>
          <xdr:colOff>31750</xdr:colOff>
          <xdr:row>6</xdr:row>
          <xdr:rowOff>336550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xdr:row>
          <xdr:rowOff>107950</xdr:rowOff>
        </xdr:from>
        <xdr:to>
          <xdr:col>7</xdr:col>
          <xdr:colOff>31750</xdr:colOff>
          <xdr:row>7</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242455</xdr:colOff>
      <xdr:row>15</xdr:row>
      <xdr:rowOff>611910</xdr:rowOff>
    </xdr:from>
    <xdr:to>
      <xdr:col>49</xdr:col>
      <xdr:colOff>385349</xdr:colOff>
      <xdr:row>20</xdr:row>
      <xdr:rowOff>740267</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3392728" y="9190183"/>
          <a:ext cx="5407621" cy="3938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99786</xdr:rowOff>
    </xdr:from>
    <xdr:to>
      <xdr:col>3</xdr:col>
      <xdr:colOff>72571</xdr:colOff>
      <xdr:row>44</xdr:row>
      <xdr:rowOff>226786</xdr:rowOff>
    </xdr:to>
    <xdr:sp macro="" textlink="">
      <xdr:nvSpPr>
        <xdr:cNvPr id="2" name="角丸四角形 5">
          <a:extLst>
            <a:ext uri="{FF2B5EF4-FFF2-40B4-BE49-F238E27FC236}">
              <a16:creationId xmlns:a16="http://schemas.microsoft.com/office/drawing/2014/main" id="{00000000-0008-0000-0300-000002000000}"/>
            </a:ext>
          </a:extLst>
        </xdr:cNvPr>
        <xdr:cNvSpPr/>
      </xdr:nvSpPr>
      <xdr:spPr>
        <a:xfrm>
          <a:off x="63500" y="5098143"/>
          <a:ext cx="825500" cy="5978072"/>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79830</xdr:colOff>
      <xdr:row>18</xdr:row>
      <xdr:rowOff>306294</xdr:rowOff>
    </xdr:from>
    <xdr:to>
      <xdr:col>9</xdr:col>
      <xdr:colOff>31750</xdr:colOff>
      <xdr:row>20</xdr:row>
      <xdr:rowOff>0</xdr:rowOff>
    </xdr:to>
    <xdr:sp macro="" textlink="">
      <xdr:nvSpPr>
        <xdr:cNvPr id="3" name="角丸四角形吹き出し 6">
          <a:extLst>
            <a:ext uri="{FF2B5EF4-FFF2-40B4-BE49-F238E27FC236}">
              <a16:creationId xmlns:a16="http://schemas.microsoft.com/office/drawing/2014/main" id="{00000000-0008-0000-0300-000003000000}"/>
            </a:ext>
          </a:extLst>
        </xdr:cNvPr>
        <xdr:cNvSpPr/>
      </xdr:nvSpPr>
      <xdr:spPr>
        <a:xfrm>
          <a:off x="206830" y="4636994"/>
          <a:ext cx="2549070" cy="550956"/>
        </a:xfrm>
        <a:prstGeom prst="wedgeRoundRectCallout">
          <a:avLst>
            <a:gd name="adj1" fmla="val -30407"/>
            <a:gd name="adj2" fmla="val 7052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３か所から該当するものに〇を入力</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してください。様式４転記用</a:t>
          </a:r>
        </a:p>
      </xdr:txBody>
    </xdr:sp>
    <xdr:clientData/>
  </xdr:twoCellAnchor>
  <xdr:twoCellAnchor>
    <xdr:from>
      <xdr:col>31</xdr:col>
      <xdr:colOff>115852</xdr:colOff>
      <xdr:row>12</xdr:row>
      <xdr:rowOff>156265</xdr:rowOff>
    </xdr:from>
    <xdr:to>
      <xdr:col>43</xdr:col>
      <xdr:colOff>230909</xdr:colOff>
      <xdr:row>26</xdr:row>
      <xdr:rowOff>1698</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1539502" y="3147115"/>
          <a:ext cx="7239757" cy="3833233"/>
          <a:chOff x="9836093" y="2696883"/>
          <a:chExt cx="7315255" cy="3805730"/>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36093" y="2696883"/>
            <a:ext cx="7315255" cy="38057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＜課税売上割合の金額について＞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確定申告書の赤枠の箇所に記載されています。</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a:t>
            </a:r>
            <a:r>
              <a:rPr kumimoji="1" lang="ja-JP" altLang="en-US" sz="1400">
                <a:latin typeface="ＭＳ ゴシック" panose="020B0609070205080204" pitchFamily="49" charset="-128"/>
                <a:ea typeface="ＭＳ ゴシック" panose="020B0609070205080204" pitchFamily="49" charset="-128"/>
              </a:rPr>
              <a:t>確定申告書の「課税資産の譲渡等の対価の額⑮」の金額を入力</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b…</a:t>
            </a:r>
            <a:r>
              <a:rPr kumimoji="1" lang="ja-JP" altLang="en-US" sz="1400">
                <a:latin typeface="ＭＳ ゴシック" panose="020B0609070205080204" pitchFamily="49" charset="-128"/>
                <a:ea typeface="ＭＳ ゴシック" panose="020B0609070205080204" pitchFamily="49" charset="-128"/>
              </a:rPr>
              <a:t>確定申告書の「資産の譲渡等の対価の額⑯」の金額を入力</a:t>
            </a:r>
          </a:p>
        </xdr:txBody>
      </xdr:sp>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0079423" y="3718480"/>
            <a:ext cx="6466329" cy="2698489"/>
          </a:xfrm>
          <a:prstGeom prst="rect">
            <a:avLst/>
          </a:prstGeom>
          <a:ln>
            <a:solidFill>
              <a:sysClr val="windowText" lastClr="000000"/>
            </a:solidFill>
          </a:ln>
        </xdr:spPr>
      </xdr:pic>
    </xdr:grpSp>
    <xdr:clientData/>
  </xdr:twoCellAnchor>
  <xdr:twoCellAnchor>
    <xdr:from>
      <xdr:col>0</xdr:col>
      <xdr:colOff>63500</xdr:colOff>
      <xdr:row>0</xdr:row>
      <xdr:rowOff>36286</xdr:rowOff>
    </xdr:from>
    <xdr:to>
      <xdr:col>0</xdr:col>
      <xdr:colOff>1115786</xdr:colOff>
      <xdr:row>60</xdr:row>
      <xdr:rowOff>54429</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3500" y="36286"/>
          <a:ext cx="1052286" cy="15112093"/>
          <a:chOff x="63500" y="36286"/>
          <a:chExt cx="1052286" cy="14784779"/>
        </a:xfrm>
      </xdr:grpSpPr>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63500" y="36286"/>
            <a:ext cx="1052286" cy="147847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rgbClr val="FF0000"/>
              </a:solidFill>
            </a:endParaRPr>
          </a:p>
        </xdr:txBody>
      </xdr:sp>
      <xdr:sp macro="" textlink="">
        <xdr:nvSpPr>
          <xdr:cNvPr id="13" name="矢印: 上向き折線 12">
            <a:extLst>
              <a:ext uri="{FF2B5EF4-FFF2-40B4-BE49-F238E27FC236}">
                <a16:creationId xmlns:a16="http://schemas.microsoft.com/office/drawing/2014/main" id="{00000000-0008-0000-0300-00000D000000}"/>
              </a:ext>
            </a:extLst>
          </xdr:cNvPr>
          <xdr:cNvSpPr/>
        </xdr:nvSpPr>
        <xdr:spPr>
          <a:xfrm rot="5400000">
            <a:off x="97724" y="1718212"/>
            <a:ext cx="1496374" cy="458108"/>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矢印: 上向き折線 15">
            <a:extLst>
              <a:ext uri="{FF2B5EF4-FFF2-40B4-BE49-F238E27FC236}">
                <a16:creationId xmlns:a16="http://schemas.microsoft.com/office/drawing/2014/main" id="{00000000-0008-0000-0300-000010000000}"/>
              </a:ext>
            </a:extLst>
          </xdr:cNvPr>
          <xdr:cNvSpPr/>
        </xdr:nvSpPr>
        <xdr:spPr>
          <a:xfrm rot="16200000" flipV="1">
            <a:off x="-12575" y="838077"/>
            <a:ext cx="1712438" cy="453572"/>
          </a:xfrm>
          <a:prstGeom prst="bentUpArrow">
            <a:avLst>
              <a:gd name="adj1" fmla="val 25000"/>
              <a:gd name="adj2" fmla="val 30941"/>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1642" y="348838"/>
            <a:ext cx="589643" cy="11669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200" b="1">
                <a:solidFill>
                  <a:srgbClr val="FF0000"/>
                </a:solidFill>
              </a:rPr>
              <a:t>返還額が「ない」又は「ある」場合の</a:t>
            </a:r>
            <a:r>
              <a:rPr kumimoji="1" lang="ja-JP" altLang="en-US" sz="1200" b="1" u="wavyDbl" baseline="0">
                <a:solidFill>
                  <a:srgbClr val="FF0000"/>
                </a:solidFill>
              </a:rPr>
              <a:t>いずれか該当の項目のみ</a:t>
            </a:r>
            <a:r>
              <a:rPr kumimoji="1" lang="ja-JP" altLang="en-US" sz="1200" b="1">
                <a:solidFill>
                  <a:srgbClr val="FF0000"/>
                </a:solidFill>
              </a:rPr>
              <a:t>に必要情報を入力してください。</a:t>
            </a:r>
            <a:endParaRPr kumimoji="1" lang="ja-JP" altLang="en-US" sz="1800" b="1">
              <a:solidFill>
                <a:srgbClr val="FF0000"/>
              </a:solidFill>
            </a:endParaRPr>
          </a:p>
        </xdr:txBody>
      </xdr:sp>
    </xdr:grpSp>
    <xdr:clientData/>
  </xdr:twoCellAnchor>
  <xdr:twoCellAnchor>
    <xdr:from>
      <xdr:col>31</xdr:col>
      <xdr:colOff>115454</xdr:colOff>
      <xdr:row>26</xdr:row>
      <xdr:rowOff>121225</xdr:rowOff>
    </xdr:from>
    <xdr:to>
      <xdr:col>43</xdr:col>
      <xdr:colOff>227720</xdr:colOff>
      <xdr:row>56</xdr:row>
      <xdr:rowOff>57726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11539104" y="7099875"/>
          <a:ext cx="7236966" cy="7131051"/>
          <a:chOff x="12096750" y="8270874"/>
          <a:chExt cx="7208391" cy="6987651"/>
        </a:xfrm>
      </xdr:grpSpPr>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2096750" y="8270874"/>
            <a:ext cx="7208391" cy="698765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＜「■補助金対象経費の内訳」欄について＞</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「補助金対象経費の内訳」欄は、実績報告書（様式３－１）に記載した「対象経費支出済額」の金額を記載してください。（なお、「補助金額＝対象経費支出済額の</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」となった場合は、補助金額を記載することとなります。）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次の設備を購入した場合の記載例</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HEPA</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フィルター付きパーテーション１台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220,000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・簡易ベッド１台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合計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340,000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この場合、対象経費支出済額の合計は次のとおりになります。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○対象経費支出済額の合計　　　　　　  　</a:t>
            </a:r>
            <a:r>
              <a:rPr kumimoji="1" lang="en-US" altLang="ja-JP" sz="12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340,000</a:t>
            </a:r>
            <a:r>
              <a:rPr kumimoji="1" lang="ja-JP" altLang="en-US" sz="12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←この金額が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e</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欄または</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欄の金額となります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○補助金額　　　　　　　　　　　　 　 　</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325,000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HEPA</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フィルター付きパーテーションの基準額が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円のため、</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15,000</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円減額）</a:t>
            </a:r>
          </a:p>
        </xdr:txBody>
      </xdr:sp>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12226047" y="9396477"/>
            <a:ext cx="6741682" cy="3257140"/>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31</xdr:col>
          <xdr:colOff>95250</xdr:colOff>
          <xdr:row>0</xdr:row>
          <xdr:rowOff>111125</xdr:rowOff>
        </xdr:from>
        <xdr:to>
          <xdr:col>42</xdr:col>
          <xdr:colOff>342900</xdr:colOff>
          <xdr:row>5</xdr:row>
          <xdr:rowOff>98425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a:extLst>
                <a:ext uri="{84589F7E-364E-4C9E-8A38-B11213B215E9}">
                  <a14:cameraTool cellRange="$AV$17:$AX$20" spid="_x0000_s2307"/>
                </a:ext>
              </a:extLst>
            </xdr:cNvPicPr>
          </xdr:nvPicPr>
          <xdr:blipFill>
            <a:blip xmlns:r="http://schemas.openxmlformats.org/officeDocument/2006/relationships" r:embed="rId3"/>
            <a:srcRect/>
            <a:stretch>
              <a:fillRect/>
            </a:stretch>
          </xdr:blipFill>
          <xdr:spPr bwMode="auto">
            <a:xfrm>
              <a:off x="11699875" y="111125"/>
              <a:ext cx="6692900" cy="13208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379351</xdr:colOff>
      <xdr:row>31</xdr:row>
      <xdr:rowOff>131948</xdr:rowOff>
    </xdr:from>
    <xdr:to>
      <xdr:col>33</xdr:col>
      <xdr:colOff>494805</xdr:colOff>
      <xdr:row>32</xdr:row>
      <xdr:rowOff>140194</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444351" y="8502403"/>
          <a:ext cx="115454" cy="239155"/>
        </a:xfrm>
        <a:prstGeom prst="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276225</xdr:colOff>
      <xdr:row>31</xdr:row>
      <xdr:rowOff>53975</xdr:rowOff>
    </xdr:from>
    <xdr:to>
      <xdr:col>33</xdr:col>
      <xdr:colOff>546100</xdr:colOff>
      <xdr:row>32</xdr:row>
      <xdr:rowOff>78014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284075" y="8435975"/>
          <a:ext cx="269875" cy="252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明朝B" panose="02020809000000000000" pitchFamily="17" charset="-128"/>
              <a:ea typeface="HG明朝B" panose="02020809000000000000" pitchFamily="17" charset="-128"/>
            </a:rPr>
            <a:t>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100854</xdr:colOff>
      <xdr:row>0</xdr:row>
      <xdr:rowOff>72839</xdr:rowOff>
    </xdr:from>
    <xdr:to>
      <xdr:col>15</xdr:col>
      <xdr:colOff>386602</xdr:colOff>
      <xdr:row>6</xdr:row>
      <xdr:rowOff>140073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202458" y="72839"/>
          <a:ext cx="3703542" cy="1411940"/>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「基本情報」及び「別紙概要」シートに記入いただくと、自動で必要事項が転記されます。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適切に入力されているか確認をお願いします。</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
  <sheetViews>
    <sheetView showGridLines="0" view="pageBreakPreview" zoomScale="70" zoomScaleNormal="100" zoomScaleSheetLayoutView="70" workbookViewId="0">
      <selection activeCell="A16" sqref="A16:K16"/>
    </sheetView>
  </sheetViews>
  <sheetFormatPr defaultColWidth="8.58203125" defaultRowHeight="18" x14ac:dyDescent="0.55000000000000004"/>
  <cols>
    <col min="1" max="10" width="8.83203125" style="42"/>
    <col min="11" max="11" width="7.83203125" style="42" customWidth="1"/>
    <col min="12" max="16384" width="8.58203125" style="43"/>
  </cols>
  <sheetData>
    <row r="1" spans="1:18" s="42" customFormat="1" ht="18.5" thickBot="1" x14ac:dyDescent="0.6"/>
    <row r="2" spans="1:18" s="42" customFormat="1" ht="18.5" thickBot="1" x14ac:dyDescent="0.6">
      <c r="A2" s="126" t="s">
        <v>2</v>
      </c>
      <c r="B2" s="127"/>
      <c r="C2" s="127"/>
      <c r="D2" s="127"/>
      <c r="E2" s="127"/>
      <c r="F2" s="127"/>
      <c r="G2" s="127"/>
      <c r="H2" s="127"/>
      <c r="I2" s="127"/>
      <c r="J2" s="127"/>
      <c r="K2" s="128"/>
    </row>
    <row r="3" spans="1:18" s="42" customFormat="1" x14ac:dyDescent="0.55000000000000004"/>
    <row r="4" spans="1:18" s="42" customFormat="1" ht="25.5" customHeight="1" x14ac:dyDescent="0.55000000000000004">
      <c r="A4" s="131" t="s">
        <v>79</v>
      </c>
      <c r="B4" s="131"/>
      <c r="C4" s="131"/>
      <c r="D4" s="131"/>
      <c r="E4" s="131"/>
      <c r="F4" s="131"/>
      <c r="G4" s="131"/>
      <c r="H4" s="131"/>
      <c r="I4" s="131"/>
      <c r="J4" s="131"/>
      <c r="K4" s="131"/>
    </row>
    <row r="5" spans="1:18" s="42" customFormat="1" ht="43.5" customHeight="1" x14ac:dyDescent="0.55000000000000004">
      <c r="A5" s="130" t="s">
        <v>148</v>
      </c>
      <c r="B5" s="130"/>
      <c r="C5" s="130"/>
      <c r="D5" s="130"/>
      <c r="E5" s="130"/>
      <c r="F5" s="130"/>
      <c r="G5" s="130"/>
      <c r="H5" s="130"/>
      <c r="I5" s="130"/>
      <c r="J5" s="130"/>
      <c r="K5" s="130"/>
    </row>
    <row r="6" spans="1:18" s="42" customFormat="1" ht="25.5" customHeight="1" x14ac:dyDescent="0.55000000000000004">
      <c r="A6" s="130" t="s">
        <v>149</v>
      </c>
      <c r="B6" s="130"/>
      <c r="C6" s="130"/>
      <c r="D6" s="130"/>
      <c r="E6" s="130"/>
      <c r="F6" s="130"/>
      <c r="G6" s="130"/>
      <c r="H6" s="130"/>
      <c r="I6" s="130"/>
      <c r="J6" s="130"/>
      <c r="K6" s="130"/>
    </row>
    <row r="7" spans="1:18" x14ac:dyDescent="0.55000000000000004">
      <c r="A7" s="125" t="s">
        <v>150</v>
      </c>
      <c r="B7" s="125"/>
      <c r="C7" s="125"/>
      <c r="D7" s="125"/>
      <c r="E7" s="125"/>
      <c r="F7" s="125"/>
      <c r="G7" s="125"/>
      <c r="H7" s="125"/>
      <c r="I7" s="125"/>
      <c r="J7" s="125"/>
      <c r="K7" s="125"/>
    </row>
    <row r="8" spans="1:18" x14ac:dyDescent="0.55000000000000004">
      <c r="A8" s="129" t="s">
        <v>125</v>
      </c>
      <c r="B8" s="129"/>
      <c r="C8" s="129"/>
      <c r="D8" s="129"/>
      <c r="E8" s="129"/>
      <c r="F8" s="129"/>
      <c r="G8" s="129"/>
      <c r="H8" s="129"/>
      <c r="I8" s="129"/>
      <c r="J8" s="129"/>
      <c r="K8" s="129"/>
    </row>
    <row r="9" spans="1:18" x14ac:dyDescent="0.55000000000000004">
      <c r="A9" s="129" t="s">
        <v>151</v>
      </c>
      <c r="B9" s="129"/>
      <c r="C9" s="129"/>
      <c r="D9" s="129"/>
      <c r="E9" s="129"/>
      <c r="F9" s="129"/>
      <c r="G9" s="129"/>
      <c r="H9" s="129"/>
      <c r="I9" s="129"/>
      <c r="J9" s="129"/>
      <c r="K9" s="129"/>
    </row>
    <row r="10" spans="1:18" x14ac:dyDescent="0.55000000000000004">
      <c r="A10" s="129" t="s">
        <v>152</v>
      </c>
      <c r="B10" s="129"/>
      <c r="C10" s="129"/>
      <c r="D10" s="129"/>
      <c r="E10" s="129"/>
      <c r="F10" s="129"/>
      <c r="G10" s="129"/>
      <c r="H10" s="129"/>
      <c r="I10" s="129"/>
      <c r="J10" s="129"/>
      <c r="K10" s="129"/>
    </row>
    <row r="11" spans="1:18" x14ac:dyDescent="0.55000000000000004">
      <c r="A11" s="129" t="s">
        <v>153</v>
      </c>
      <c r="B11" s="129"/>
      <c r="C11" s="129"/>
      <c r="D11" s="129"/>
      <c r="E11" s="129"/>
      <c r="F11" s="129"/>
      <c r="G11" s="129"/>
      <c r="H11" s="129"/>
      <c r="I11" s="129"/>
      <c r="J11" s="129"/>
      <c r="K11" s="129"/>
    </row>
    <row r="12" spans="1:18" ht="10" customHeight="1" x14ac:dyDescent="0.55000000000000004">
      <c r="A12" s="44"/>
      <c r="B12" s="44"/>
      <c r="C12" s="44"/>
      <c r="D12" s="44"/>
      <c r="E12" s="44"/>
      <c r="F12" s="44"/>
      <c r="G12" s="44"/>
      <c r="H12" s="44"/>
      <c r="I12" s="44"/>
      <c r="J12" s="44"/>
      <c r="K12" s="44"/>
    </row>
    <row r="13" spans="1:18" s="42" customFormat="1" ht="20.5" customHeight="1" x14ac:dyDescent="0.55000000000000004">
      <c r="A13" s="125" t="s">
        <v>124</v>
      </c>
      <c r="B13" s="125"/>
      <c r="C13" s="125"/>
      <c r="D13" s="125"/>
      <c r="E13" s="125"/>
      <c r="F13" s="125"/>
      <c r="G13" s="125"/>
      <c r="H13" s="125"/>
      <c r="I13" s="125"/>
      <c r="J13" s="125"/>
      <c r="K13" s="125"/>
    </row>
    <row r="14" spans="1:18" s="42" customFormat="1" ht="19.899999999999999" customHeight="1" x14ac:dyDescent="0.55000000000000004">
      <c r="A14" s="129" t="s">
        <v>53</v>
      </c>
      <c r="B14" s="129"/>
      <c r="C14" s="129"/>
      <c r="D14" s="129"/>
      <c r="E14" s="129"/>
      <c r="F14" s="129"/>
      <c r="G14" s="129"/>
      <c r="H14" s="129"/>
      <c r="I14" s="129"/>
      <c r="J14" s="129"/>
      <c r="K14" s="129"/>
      <c r="R14" s="1"/>
    </row>
    <row r="15" spans="1:18" s="42" customFormat="1" ht="19.75" customHeight="1" x14ac:dyDescent="0.55000000000000004">
      <c r="A15" s="129" t="s">
        <v>54</v>
      </c>
      <c r="B15" s="129"/>
      <c r="C15" s="129"/>
      <c r="D15" s="129"/>
      <c r="E15" s="129"/>
      <c r="F15" s="129"/>
      <c r="G15" s="129"/>
      <c r="H15" s="129"/>
      <c r="I15" s="129"/>
      <c r="J15" s="129"/>
      <c r="K15" s="129"/>
    </row>
    <row r="16" spans="1:18" s="42" customFormat="1" ht="19.75" customHeight="1" x14ac:dyDescent="0.55000000000000004">
      <c r="A16" s="125" t="s">
        <v>195</v>
      </c>
      <c r="B16" s="125"/>
      <c r="C16" s="125"/>
      <c r="D16" s="125"/>
      <c r="E16" s="125"/>
      <c r="F16" s="125"/>
      <c r="G16" s="125"/>
      <c r="H16" s="125"/>
      <c r="I16" s="125"/>
      <c r="J16" s="125"/>
      <c r="K16" s="125"/>
    </row>
  </sheetData>
  <sheetProtection algorithmName="SHA-512" hashValue="RKKZRwEmDusm/jl5CEdcXKz48mBTYAar0p5Wm22L8EfctKewp4oB08UZUxf9a7ZnwqEOe61VJ1WPuB5BzRXU3g==" saltValue="zJo38dJ47cYcpS0wMIiqfA==" spinCount="100000" sheet="1" objects="1" scenarios="1"/>
  <mergeCells count="13">
    <mergeCell ref="A7:K7"/>
    <mergeCell ref="A2:K2"/>
    <mergeCell ref="A16:K16"/>
    <mergeCell ref="A15:K15"/>
    <mergeCell ref="A5:K5"/>
    <mergeCell ref="A6:K6"/>
    <mergeCell ref="A4:K4"/>
    <mergeCell ref="A14:K14"/>
    <mergeCell ref="A13:K13"/>
    <mergeCell ref="A8:K8"/>
    <mergeCell ref="A10:K10"/>
    <mergeCell ref="A11:K11"/>
    <mergeCell ref="A9:K9"/>
  </mergeCells>
  <phoneticPr fontId="3"/>
  <pageMargins left="0.61" right="0.2" top="0.74803149606299213" bottom="0.74803149606299213"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
  <sheetViews>
    <sheetView workbookViewId="0"/>
  </sheetViews>
  <sheetFormatPr defaultRowHeight="18" x14ac:dyDescent="0.55000000000000004"/>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Y26"/>
  <sheetViews>
    <sheetView showGridLines="0" tabSelected="1" view="pageBreakPreview" zoomScale="55" zoomScaleNormal="55" zoomScaleSheetLayoutView="55" workbookViewId="0">
      <selection activeCell="S6" sqref="S6:AN8"/>
    </sheetView>
  </sheetViews>
  <sheetFormatPr defaultColWidth="8.58203125" defaultRowHeight="18" x14ac:dyDescent="0.55000000000000004"/>
  <cols>
    <col min="1" max="1" width="1.33203125" style="45" customWidth="1"/>
    <col min="2" max="6" width="4.58203125" style="29" customWidth="1"/>
    <col min="7" max="17" width="4.08203125" style="29" customWidth="1"/>
    <col min="18" max="18" width="5.58203125" style="29" customWidth="1"/>
    <col min="19" max="19" width="4.08203125" style="29" customWidth="1"/>
    <col min="20" max="40" width="4.33203125" style="29" customWidth="1"/>
    <col min="41" max="41" width="1.58203125" style="45" customWidth="1"/>
    <col min="42" max="16384" width="8.58203125" style="45"/>
  </cols>
  <sheetData>
    <row r="1" spans="2:51" ht="18.5" thickBot="1" x14ac:dyDescent="0.6">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2:51" ht="23" thickBot="1" x14ac:dyDescent="0.6">
      <c r="B2" s="182" t="s">
        <v>3</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4"/>
    </row>
    <row r="4" spans="2:51" ht="30" customHeight="1" x14ac:dyDescent="0.55000000000000004">
      <c r="B4" s="187" t="s">
        <v>164</v>
      </c>
      <c r="C4" s="188"/>
      <c r="D4" s="188"/>
      <c r="E4" s="188"/>
      <c r="F4" s="189"/>
      <c r="G4" s="187" t="s">
        <v>163</v>
      </c>
      <c r="H4" s="188"/>
      <c r="I4" s="188"/>
      <c r="J4" s="188"/>
      <c r="K4" s="188"/>
      <c r="L4" s="188"/>
      <c r="M4" s="188"/>
      <c r="N4" s="188"/>
      <c r="O4" s="188"/>
      <c r="P4" s="188"/>
      <c r="Q4" s="189"/>
      <c r="R4" s="87" t="s">
        <v>167</v>
      </c>
      <c r="S4" s="187" t="s">
        <v>166</v>
      </c>
      <c r="T4" s="188"/>
      <c r="U4" s="188"/>
      <c r="V4" s="188"/>
      <c r="W4" s="188"/>
      <c r="X4" s="188"/>
      <c r="Y4" s="188"/>
      <c r="Z4" s="188"/>
      <c r="AA4" s="188"/>
      <c r="AB4" s="188"/>
      <c r="AC4" s="188"/>
      <c r="AD4" s="188"/>
      <c r="AE4" s="188"/>
      <c r="AF4" s="188"/>
      <c r="AG4" s="188"/>
      <c r="AH4" s="188"/>
      <c r="AI4" s="188"/>
      <c r="AJ4" s="188"/>
      <c r="AK4" s="188"/>
      <c r="AL4" s="188"/>
      <c r="AM4" s="188"/>
      <c r="AN4" s="189"/>
    </row>
    <row r="5" spans="2:51" ht="60" customHeight="1" x14ac:dyDescent="0.55000000000000004">
      <c r="B5" s="168" t="s">
        <v>4</v>
      </c>
      <c r="C5" s="168"/>
      <c r="D5" s="168"/>
      <c r="E5" s="168"/>
      <c r="F5" s="168"/>
      <c r="G5" s="179" t="s">
        <v>5</v>
      </c>
      <c r="H5" s="180"/>
      <c r="I5" s="274">
        <v>6</v>
      </c>
      <c r="J5" s="274"/>
      <c r="K5" s="90" t="s">
        <v>6</v>
      </c>
      <c r="L5" s="181"/>
      <c r="M5" s="181"/>
      <c r="N5" s="90" t="s">
        <v>7</v>
      </c>
      <c r="O5" s="181"/>
      <c r="P5" s="181"/>
      <c r="Q5" s="91" t="s">
        <v>8</v>
      </c>
      <c r="R5" s="91" t="str">
        <f xml:space="preserve">
IF(COUNTA(L5,O5)=0,"×",
IF(AND(COUNTA(L5,O5)&gt;0,COUNTA(L5,O5)&lt;2),"×",
IF(COUNTA(L5,O5)=2,"○")))</f>
        <v>×</v>
      </c>
      <c r="S5" s="185" t="str">
        <f xml:space="preserve">
IF(COUNTA(L5,O5)=0,"【要修正】提出日を入力してください。",
IF(AND(COUNTA(L5,O5)&gt;0,COUNTA(L5,O5)&lt;2),"【要修正】入力が不十分です。（２つの欄が全て入力されているかご確認ください。）",
IF(COUNTA(L5,O5)=2,"適切に入力がされました。")))</f>
        <v>【要修正】提出日を入力してください。</v>
      </c>
      <c r="T5" s="186"/>
      <c r="U5" s="186"/>
      <c r="V5" s="186"/>
      <c r="W5" s="186"/>
      <c r="X5" s="186"/>
      <c r="Y5" s="186"/>
      <c r="Z5" s="186"/>
      <c r="AA5" s="186"/>
      <c r="AB5" s="186"/>
      <c r="AC5" s="186"/>
      <c r="AD5" s="186"/>
      <c r="AE5" s="186"/>
      <c r="AF5" s="186"/>
      <c r="AG5" s="186"/>
      <c r="AH5" s="186"/>
      <c r="AI5" s="186"/>
      <c r="AJ5" s="186"/>
      <c r="AK5" s="186"/>
      <c r="AL5" s="186"/>
      <c r="AM5" s="186"/>
      <c r="AN5" s="186"/>
      <c r="AX5" s="47" t="s">
        <v>147</v>
      </c>
    </row>
    <row r="6" spans="2:51" s="48" customFormat="1" ht="35.25" customHeight="1" x14ac:dyDescent="0.55000000000000004">
      <c r="B6" s="132" t="s">
        <v>129</v>
      </c>
      <c r="C6" s="133"/>
      <c r="D6" s="133"/>
      <c r="E6" s="133"/>
      <c r="F6" s="134"/>
      <c r="G6" s="141" t="s">
        <v>130</v>
      </c>
      <c r="H6" s="141"/>
      <c r="I6" s="141"/>
      <c r="J6" s="141"/>
      <c r="K6" s="141"/>
      <c r="L6" s="141"/>
      <c r="M6" s="141"/>
      <c r="N6" s="141"/>
      <c r="O6" s="141"/>
      <c r="P6" s="141"/>
      <c r="Q6" s="141"/>
      <c r="R6" s="143" t="str">
        <f xml:space="preserve">
IF(COUNTIF(AY6:AY8,"○")=0,"×",
IF(COUNTIF(AY6:AY8,"○")=1,"○",
IF(COUNTIF(AY6:AY8,"○")&gt;=2,"×")))</f>
        <v>×</v>
      </c>
      <c r="S6" s="142" t="str">
        <f xml:space="preserve">
IF(COUNTIF(AY6:AY8,"○")=0,"【要修正】いずれかのボックスにチェックを入れてください。",
IF(COUNTIF(AY6:AY8,"○")=1,"適切に入力がされました。",
IF(COUNTIF(AY6:AY8,"○")&gt;=2,"【要修正】いずれか１つのボックスのみにチェックを入れてください。")))</f>
        <v>【要修正】いずれかのボックスにチェックを入れてください。</v>
      </c>
      <c r="T6" s="142"/>
      <c r="U6" s="142"/>
      <c r="V6" s="142"/>
      <c r="W6" s="142"/>
      <c r="X6" s="142"/>
      <c r="Y6" s="142"/>
      <c r="Z6" s="142"/>
      <c r="AA6" s="142"/>
      <c r="AB6" s="142"/>
      <c r="AC6" s="142"/>
      <c r="AD6" s="142"/>
      <c r="AE6" s="142"/>
      <c r="AF6" s="142"/>
      <c r="AG6" s="142"/>
      <c r="AH6" s="142"/>
      <c r="AI6" s="142"/>
      <c r="AJ6" s="142"/>
      <c r="AK6" s="142"/>
      <c r="AL6" s="142"/>
      <c r="AM6" s="142"/>
      <c r="AN6" s="142"/>
      <c r="AX6" s="49" t="b">
        <v>0</v>
      </c>
      <c r="AY6" s="54" t="str">
        <f>IF(AX6=TRUE,"○","×")</f>
        <v>×</v>
      </c>
    </row>
    <row r="7" spans="2:51" s="48" customFormat="1" ht="35.25" customHeight="1" x14ac:dyDescent="0.55000000000000004">
      <c r="B7" s="135"/>
      <c r="C7" s="136"/>
      <c r="D7" s="136"/>
      <c r="E7" s="136"/>
      <c r="F7" s="137"/>
      <c r="G7" s="141" t="s">
        <v>131</v>
      </c>
      <c r="H7" s="141"/>
      <c r="I7" s="141"/>
      <c r="J7" s="141"/>
      <c r="K7" s="141"/>
      <c r="L7" s="141"/>
      <c r="M7" s="141"/>
      <c r="N7" s="141"/>
      <c r="O7" s="141"/>
      <c r="P7" s="141"/>
      <c r="Q7" s="141"/>
      <c r="R7" s="144"/>
      <c r="S7" s="142"/>
      <c r="T7" s="142"/>
      <c r="U7" s="142"/>
      <c r="V7" s="142"/>
      <c r="W7" s="142"/>
      <c r="X7" s="142"/>
      <c r="Y7" s="142"/>
      <c r="Z7" s="142"/>
      <c r="AA7" s="142"/>
      <c r="AB7" s="142"/>
      <c r="AC7" s="142"/>
      <c r="AD7" s="142"/>
      <c r="AE7" s="142"/>
      <c r="AF7" s="142"/>
      <c r="AG7" s="142"/>
      <c r="AH7" s="142"/>
      <c r="AI7" s="142"/>
      <c r="AJ7" s="142"/>
      <c r="AK7" s="142"/>
      <c r="AL7" s="142"/>
      <c r="AM7" s="142"/>
      <c r="AN7" s="142"/>
      <c r="AX7" s="49" t="b">
        <v>0</v>
      </c>
      <c r="AY7" s="54" t="str">
        <f>IF(AX7=TRUE,"○","×")</f>
        <v>×</v>
      </c>
    </row>
    <row r="8" spans="2:51" s="48" customFormat="1" ht="35.25" customHeight="1" x14ac:dyDescent="0.55000000000000004">
      <c r="B8" s="138"/>
      <c r="C8" s="139"/>
      <c r="D8" s="139"/>
      <c r="E8" s="139"/>
      <c r="F8" s="140"/>
      <c r="G8" s="141" t="s">
        <v>132</v>
      </c>
      <c r="H8" s="141"/>
      <c r="I8" s="141"/>
      <c r="J8" s="141"/>
      <c r="K8" s="141"/>
      <c r="L8" s="141"/>
      <c r="M8" s="141"/>
      <c r="N8" s="141"/>
      <c r="O8" s="141"/>
      <c r="P8" s="141"/>
      <c r="Q8" s="141"/>
      <c r="R8" s="145"/>
      <c r="S8" s="142"/>
      <c r="T8" s="142"/>
      <c r="U8" s="142"/>
      <c r="V8" s="142"/>
      <c r="W8" s="142"/>
      <c r="X8" s="142"/>
      <c r="Y8" s="142"/>
      <c r="Z8" s="142"/>
      <c r="AA8" s="142"/>
      <c r="AB8" s="142"/>
      <c r="AC8" s="142"/>
      <c r="AD8" s="142"/>
      <c r="AE8" s="142"/>
      <c r="AF8" s="142"/>
      <c r="AG8" s="142"/>
      <c r="AH8" s="142"/>
      <c r="AI8" s="142"/>
      <c r="AJ8" s="142"/>
      <c r="AK8" s="142"/>
      <c r="AL8" s="142"/>
      <c r="AM8" s="142"/>
      <c r="AN8" s="142"/>
      <c r="AX8" s="49" t="b">
        <v>0</v>
      </c>
      <c r="AY8" s="54" t="str">
        <f>IF(AX8=TRUE,"○","×")</f>
        <v>×</v>
      </c>
    </row>
    <row r="9" spans="2:51" ht="60" customHeight="1" x14ac:dyDescent="0.55000000000000004">
      <c r="B9" s="168" t="s">
        <v>126</v>
      </c>
      <c r="C9" s="168"/>
      <c r="D9" s="168"/>
      <c r="E9" s="168"/>
      <c r="F9" s="168"/>
      <c r="G9" s="169"/>
      <c r="H9" s="170"/>
      <c r="I9" s="170"/>
      <c r="J9" s="170"/>
      <c r="K9" s="170"/>
      <c r="L9" s="170"/>
      <c r="M9" s="170"/>
      <c r="N9" s="170"/>
      <c r="O9" s="170"/>
      <c r="P9" s="170"/>
      <c r="Q9" s="171"/>
      <c r="R9" s="56" t="str">
        <f xml:space="preserve">
IF(COUNTA(G9)=0,"×",
IF(COUNTA(G9)=1,"○"))</f>
        <v>×</v>
      </c>
      <c r="S9" s="146" t="str">
        <f xml:space="preserve">
IF(COUNTA(G9)=0,
"【要修正】法人の場合は法人名、個人事業主の場合は屋号を入力してください。"&amp;CHAR(10)&amp;
"　　≪注意！≫代表の方の氏名は入力しないでください。",
IF(COUNTA(G9)=1,
"適切に入力がされました。"))</f>
        <v>【要修正】法人の場合は法人名、個人事業主の場合は屋号を入力してください。
　　≪注意！≫代表の方の氏名は入力しないでください。</v>
      </c>
      <c r="T9" s="146"/>
      <c r="U9" s="146"/>
      <c r="V9" s="146"/>
      <c r="W9" s="146"/>
      <c r="X9" s="146"/>
      <c r="Y9" s="146"/>
      <c r="Z9" s="146"/>
      <c r="AA9" s="146"/>
      <c r="AB9" s="146"/>
      <c r="AC9" s="146"/>
      <c r="AD9" s="146"/>
      <c r="AE9" s="146"/>
      <c r="AF9" s="146"/>
      <c r="AG9" s="146"/>
      <c r="AH9" s="146"/>
      <c r="AI9" s="146"/>
      <c r="AJ9" s="146"/>
      <c r="AK9" s="146"/>
      <c r="AL9" s="146"/>
      <c r="AM9" s="146"/>
      <c r="AN9" s="146"/>
      <c r="AX9" s="50" t="str">
        <f>ASC(PHONETIC(G9))</f>
        <v/>
      </c>
      <c r="AY9" s="54"/>
    </row>
    <row r="10" spans="2:51" ht="60" customHeight="1" x14ac:dyDescent="0.55000000000000004">
      <c r="B10" s="168" t="s">
        <v>127</v>
      </c>
      <c r="C10" s="168"/>
      <c r="D10" s="168"/>
      <c r="E10" s="168"/>
      <c r="F10" s="168"/>
      <c r="G10" s="169"/>
      <c r="H10" s="170"/>
      <c r="I10" s="170"/>
      <c r="J10" s="170"/>
      <c r="K10" s="170"/>
      <c r="L10" s="170"/>
      <c r="M10" s="170"/>
      <c r="N10" s="170"/>
      <c r="O10" s="170"/>
      <c r="P10" s="170"/>
      <c r="Q10" s="171"/>
      <c r="R10" s="56" t="str">
        <f xml:space="preserve">
IF(COUNTA(G10)=0,"×",
IF(COUNTA(G10)=1,"○"))</f>
        <v>×</v>
      </c>
      <c r="S10" s="148" t="str">
        <f xml:space="preserve">
IF(COUNTA(G10)=0,"【要修正】法人の場合は法人所在地、個人事業主の場合は貴医療機関の所在地を入力してください。",
IF(COUNTA(G10)=1,"適切に入力がされました。"))</f>
        <v>【要修正】法人の場合は法人所在地、個人事業主の場合は貴医療機関の所在地を入力してください。</v>
      </c>
      <c r="T10" s="148"/>
      <c r="U10" s="148"/>
      <c r="V10" s="148"/>
      <c r="W10" s="148"/>
      <c r="X10" s="148"/>
      <c r="Y10" s="148"/>
      <c r="Z10" s="148"/>
      <c r="AA10" s="148"/>
      <c r="AB10" s="148"/>
      <c r="AC10" s="148"/>
      <c r="AD10" s="148"/>
      <c r="AE10" s="148"/>
      <c r="AF10" s="148"/>
      <c r="AG10" s="148"/>
      <c r="AH10" s="148"/>
      <c r="AI10" s="148"/>
      <c r="AJ10" s="148"/>
      <c r="AK10" s="148"/>
      <c r="AL10" s="148"/>
      <c r="AM10" s="148"/>
      <c r="AN10" s="148"/>
    </row>
    <row r="11" spans="2:51" ht="60" customHeight="1" x14ac:dyDescent="0.55000000000000004">
      <c r="B11" s="168" t="s">
        <v>59</v>
      </c>
      <c r="C11" s="168"/>
      <c r="D11" s="168"/>
      <c r="E11" s="168"/>
      <c r="F11" s="168"/>
      <c r="G11" s="169"/>
      <c r="H11" s="170"/>
      <c r="I11" s="170"/>
      <c r="J11" s="170"/>
      <c r="K11" s="170"/>
      <c r="L11" s="170"/>
      <c r="M11" s="170"/>
      <c r="N11" s="170"/>
      <c r="O11" s="170"/>
      <c r="P11" s="170"/>
      <c r="Q11" s="171"/>
      <c r="R11" s="56" t="str">
        <f>IF(COUNTA(G11)=0,"×",
IF(AND(COUNTA(G11)=1,R6="×"),"×",
IF(AND(COUNTA(G11)=1,AY6="○",G9=G11),"×",
IF(AND(COUNTA(G11)=1,AY6="○",G9&lt;&gt;G11),"○",
IF(AND(COUNTA(G11)=1,AY7="○",G9=G11),"○",
IF(AND(COUNTA(G11)=1,AY7="○",G9&lt;&gt;G11),"×",
IF(AND(COUNTA(G11)=1,AY8="○",G9=G11),"×",
IF(AND(COUNTA(G11)=1,AY8="○",G9&lt;&gt;G11),"○"))))))))</f>
        <v>×</v>
      </c>
      <c r="S11" s="147" t="str">
        <f>IF(COUNTA(G11)=0,"【要修正】医療機関の施設名称を入力してください。"&amp;CHAR(10)&amp;
"　≪注意！≫個人事業主の場合は「補助事業者名」欄と同じ名称を入力してください。"&amp;CHAR(10)&amp;
"　≪注意！≫法人の場合は施設名のみ入力してください。（「○○会○○病院」等としない。）",
IF(AND(COUNTA(G11)=1,R6="×"),"【要修正】「法人・個人事業主の別」欄を正しく選択してください。",
IF(AND(COUNTA(G11)=1,AY6="○",G9=G11),"【要修正】法人名ではなく、施設名を入力してください。（「医療法人」等は記載不要）",
IF(AND(COUNTA(G11)=1,AY6="○",G9&lt;&gt;G11),"適切に入力がされました。",
IF(AND(COUNTA(G11)=1,AY7="○",G9=G11),"適切に入力がされました。",
IF(AND(COUNTA(G11)=1,AY7="○",G9&lt;&gt;G11),"【要修正】個人事業主の場合は「補助事業者名」欄と一致するように入力してください。（コピー＆貼り付け入力推奨）",
IF(AND(COUNTA(G11)=1,AY8="○",G9=G11),"【要修正】自治体名ではなく、施設名を入力してください。（自治体名の記載は不要）",
IF(AND(COUNTA(G11)=1,AY8="○",G9&lt;&gt;G11),"適切に入力がされました。"))))))))</f>
        <v>【要修正】医療機関の施設名称を入力してください。
　≪注意！≫個人事業主の場合は「補助事業者名」欄と同じ名称を入力してください。
　≪注意！≫法人の場合は施設名のみ入力してください。（「○○会○○病院」等としない。）</v>
      </c>
      <c r="T11" s="147"/>
      <c r="U11" s="147"/>
      <c r="V11" s="147"/>
      <c r="W11" s="147"/>
      <c r="X11" s="147"/>
      <c r="Y11" s="147"/>
      <c r="Z11" s="147"/>
      <c r="AA11" s="147"/>
      <c r="AB11" s="147"/>
      <c r="AC11" s="147"/>
      <c r="AD11" s="147"/>
      <c r="AE11" s="147"/>
      <c r="AF11" s="147"/>
      <c r="AG11" s="147"/>
      <c r="AH11" s="147"/>
      <c r="AI11" s="147"/>
      <c r="AJ11" s="147"/>
      <c r="AK11" s="147"/>
      <c r="AL11" s="147"/>
      <c r="AM11" s="147"/>
      <c r="AN11" s="147"/>
      <c r="AX11" s="50" t="str">
        <f>ASC(PHONETIC(G11))</f>
        <v/>
      </c>
    </row>
    <row r="12" spans="2:51" ht="60" customHeight="1" x14ac:dyDescent="0.55000000000000004">
      <c r="B12" s="168" t="s">
        <v>71</v>
      </c>
      <c r="C12" s="168"/>
      <c r="D12" s="168"/>
      <c r="E12" s="168"/>
      <c r="F12" s="168"/>
      <c r="G12" s="169"/>
      <c r="H12" s="170"/>
      <c r="I12" s="170"/>
      <c r="J12" s="170"/>
      <c r="K12" s="170"/>
      <c r="L12" s="170"/>
      <c r="M12" s="170"/>
      <c r="N12" s="170"/>
      <c r="O12" s="170"/>
      <c r="P12" s="170"/>
      <c r="Q12" s="171"/>
      <c r="R12" s="56" t="str">
        <f>IF(COUNTA(G12)=0,"×","○")</f>
        <v>×</v>
      </c>
      <c r="S12" s="147" t="str">
        <f>IF(COUNTA(G12)=0,"【要修正】「施設名」欄に入力した施設の所在地を入力してください。","適切に入力がされました。")</f>
        <v>【要修正】「施設名」欄に入力した施設の所在地を入力してください。</v>
      </c>
      <c r="T12" s="149"/>
      <c r="U12" s="149"/>
      <c r="V12" s="149"/>
      <c r="W12" s="149"/>
      <c r="X12" s="149"/>
      <c r="Y12" s="149"/>
      <c r="Z12" s="149"/>
      <c r="AA12" s="149"/>
      <c r="AB12" s="149"/>
      <c r="AC12" s="149"/>
      <c r="AD12" s="149"/>
      <c r="AE12" s="149"/>
      <c r="AF12" s="149"/>
      <c r="AG12" s="149"/>
      <c r="AH12" s="149"/>
      <c r="AI12" s="149"/>
      <c r="AJ12" s="149"/>
      <c r="AK12" s="149"/>
      <c r="AL12" s="149"/>
      <c r="AM12" s="149"/>
      <c r="AN12" s="149"/>
      <c r="AX12" s="48"/>
    </row>
    <row r="13" spans="2:51" ht="60" customHeight="1" x14ac:dyDescent="0.55000000000000004">
      <c r="B13" s="168" t="s">
        <v>58</v>
      </c>
      <c r="C13" s="168"/>
      <c r="D13" s="168"/>
      <c r="E13" s="168"/>
      <c r="F13" s="168"/>
      <c r="G13" s="169"/>
      <c r="H13" s="170"/>
      <c r="I13" s="170"/>
      <c r="J13" s="170"/>
      <c r="K13" s="170"/>
      <c r="L13" s="170"/>
      <c r="M13" s="170"/>
      <c r="N13" s="170"/>
      <c r="O13" s="170"/>
      <c r="P13" s="170"/>
      <c r="Q13" s="171"/>
      <c r="R13" s="56" t="str">
        <f>IF(COUNTA(G13)=0,"×","○")</f>
        <v>×</v>
      </c>
      <c r="S13" s="147" t="str">
        <f>IF(COUNTA(G13)=0,"【要修正】代表者の職名（「理事長」等）を入力してください。","適切に入力がされました。")</f>
        <v>【要修正】代表者の職名（「理事長」等）を入力してください。</v>
      </c>
      <c r="T13" s="149"/>
      <c r="U13" s="149"/>
      <c r="V13" s="149"/>
      <c r="W13" s="149"/>
      <c r="X13" s="149"/>
      <c r="Y13" s="149"/>
      <c r="Z13" s="149"/>
      <c r="AA13" s="149"/>
      <c r="AB13" s="149"/>
      <c r="AC13" s="149"/>
      <c r="AD13" s="149"/>
      <c r="AE13" s="149"/>
      <c r="AF13" s="149"/>
      <c r="AG13" s="149"/>
      <c r="AH13" s="149"/>
      <c r="AI13" s="149"/>
      <c r="AJ13" s="149"/>
      <c r="AK13" s="149"/>
      <c r="AL13" s="149"/>
      <c r="AM13" s="149"/>
      <c r="AN13" s="149"/>
      <c r="AX13" s="48"/>
    </row>
    <row r="14" spans="2:51" ht="60" customHeight="1" x14ac:dyDescent="0.55000000000000004">
      <c r="B14" s="168" t="s">
        <v>26</v>
      </c>
      <c r="C14" s="168"/>
      <c r="D14" s="168"/>
      <c r="E14" s="168"/>
      <c r="F14" s="168"/>
      <c r="G14" s="169"/>
      <c r="H14" s="170"/>
      <c r="I14" s="170"/>
      <c r="J14" s="170"/>
      <c r="K14" s="170"/>
      <c r="L14" s="170"/>
      <c r="M14" s="170"/>
      <c r="N14" s="170"/>
      <c r="O14" s="170"/>
      <c r="P14" s="170"/>
      <c r="Q14" s="171"/>
      <c r="R14" s="56" t="str">
        <f>IF(COUNTA(G14)=0,"×","○")</f>
        <v>×</v>
      </c>
      <c r="S14" s="175" t="str">
        <f>IF(COUNTA(G14)=0,"【要修正】代表者の氏名（例：「愛知　太郎」）を入力してください。","適切に入力がされました。")</f>
        <v>【要修正】代表者の氏名（例：「愛知　太郎」）を入力してください。</v>
      </c>
      <c r="T14" s="176"/>
      <c r="U14" s="176"/>
      <c r="V14" s="176"/>
      <c r="W14" s="176"/>
      <c r="X14" s="176"/>
      <c r="Y14" s="176"/>
      <c r="Z14" s="176"/>
      <c r="AA14" s="176"/>
      <c r="AB14" s="176"/>
      <c r="AC14" s="176"/>
      <c r="AD14" s="176"/>
      <c r="AE14" s="176"/>
      <c r="AF14" s="176"/>
      <c r="AG14" s="176"/>
      <c r="AH14" s="176"/>
      <c r="AI14" s="176"/>
      <c r="AJ14" s="176"/>
      <c r="AK14" s="176"/>
      <c r="AL14" s="176"/>
      <c r="AM14" s="176"/>
      <c r="AN14" s="177"/>
      <c r="AX14" s="50" t="str">
        <f>ASC(PHONETIC(G14))</f>
        <v/>
      </c>
    </row>
    <row r="15" spans="2:51" ht="60" customHeight="1" x14ac:dyDescent="0.55000000000000004">
      <c r="B15" s="168" t="s">
        <v>44</v>
      </c>
      <c r="C15" s="168"/>
      <c r="D15" s="168"/>
      <c r="E15" s="168"/>
      <c r="F15" s="168"/>
      <c r="G15" s="169"/>
      <c r="H15" s="170"/>
      <c r="I15" s="170"/>
      <c r="J15" s="170"/>
      <c r="K15" s="170"/>
      <c r="L15" s="170"/>
      <c r="M15" s="170"/>
      <c r="N15" s="170"/>
      <c r="O15" s="170"/>
      <c r="P15" s="170"/>
      <c r="Q15" s="171"/>
      <c r="R15" s="56" t="str">
        <f t="shared" ref="R15" si="0">IF(COUNTA(G15)=0,"×","○")</f>
        <v>×</v>
      </c>
      <c r="S15" s="175" t="str">
        <f>IF(COUNTA(G15)=0,"【要修正】ご担当される方の所属あるいは職名（医師、事務等）を入力してください。","適切に入力がされました。")</f>
        <v>【要修正】ご担当される方の所属あるいは職名（医師、事務等）を入力してください。</v>
      </c>
      <c r="T15" s="176"/>
      <c r="U15" s="176"/>
      <c r="V15" s="176"/>
      <c r="W15" s="176"/>
      <c r="X15" s="176"/>
      <c r="Y15" s="176"/>
      <c r="Z15" s="176"/>
      <c r="AA15" s="176"/>
      <c r="AB15" s="176"/>
      <c r="AC15" s="176"/>
      <c r="AD15" s="176"/>
      <c r="AE15" s="176"/>
      <c r="AF15" s="176"/>
      <c r="AG15" s="176"/>
      <c r="AH15" s="176"/>
      <c r="AI15" s="176"/>
      <c r="AJ15" s="176"/>
      <c r="AK15" s="176"/>
      <c r="AL15" s="176"/>
      <c r="AM15" s="176"/>
      <c r="AN15" s="177"/>
    </row>
    <row r="16" spans="2:51" ht="60" customHeight="1" x14ac:dyDescent="0.55000000000000004">
      <c r="B16" s="168" t="s">
        <v>45</v>
      </c>
      <c r="C16" s="168"/>
      <c r="D16" s="168"/>
      <c r="E16" s="168"/>
      <c r="F16" s="168"/>
      <c r="G16" s="169"/>
      <c r="H16" s="170"/>
      <c r="I16" s="170"/>
      <c r="J16" s="170"/>
      <c r="K16" s="170"/>
      <c r="L16" s="170"/>
      <c r="M16" s="170"/>
      <c r="N16" s="170"/>
      <c r="O16" s="170"/>
      <c r="P16" s="170"/>
      <c r="Q16" s="171"/>
      <c r="R16" s="56" t="str">
        <f>IF(COUNTA(G16)=0,"×","○")</f>
        <v>×</v>
      </c>
      <c r="S16" s="175" t="str">
        <f>IF(COUNTA(G16)=0,"【要修正】この申請をご担当される方の氏名（フルネーム）を入力してください。（例：愛知　太郎）","適切に入力がされました。")</f>
        <v>【要修正】この申請をご担当される方の氏名（フルネーム）を入力してください。（例：愛知　太郎）</v>
      </c>
      <c r="T16" s="176"/>
      <c r="U16" s="176"/>
      <c r="V16" s="176"/>
      <c r="W16" s="176"/>
      <c r="X16" s="176"/>
      <c r="Y16" s="176"/>
      <c r="Z16" s="176"/>
      <c r="AA16" s="176"/>
      <c r="AB16" s="176"/>
      <c r="AC16" s="176"/>
      <c r="AD16" s="176"/>
      <c r="AE16" s="176"/>
      <c r="AF16" s="176"/>
      <c r="AG16" s="176"/>
      <c r="AH16" s="176"/>
      <c r="AI16" s="176"/>
      <c r="AJ16" s="176"/>
      <c r="AK16" s="176"/>
      <c r="AL16" s="176"/>
      <c r="AM16" s="176"/>
      <c r="AN16" s="177"/>
    </row>
    <row r="17" spans="2:40" ht="60" customHeight="1" x14ac:dyDescent="0.55000000000000004">
      <c r="B17" s="168" t="s">
        <v>42</v>
      </c>
      <c r="C17" s="168"/>
      <c r="D17" s="168"/>
      <c r="E17" s="168"/>
      <c r="F17" s="168"/>
      <c r="G17" s="172"/>
      <c r="H17" s="173"/>
      <c r="I17" s="173"/>
      <c r="J17" s="94" t="s">
        <v>133</v>
      </c>
      <c r="K17" s="173"/>
      <c r="L17" s="173"/>
      <c r="M17" s="173"/>
      <c r="N17" s="94" t="s">
        <v>179</v>
      </c>
      <c r="O17" s="173"/>
      <c r="P17" s="173"/>
      <c r="Q17" s="174"/>
      <c r="R17" s="93" t="str">
        <f xml:space="preserve">
IF(SUM(COUNTA(G17),COUNTA(K17),COUNTA(O17))=0,"×",
IF(AND(SUM(COUNTA(G17),COUNTA(K17),COUNTA(O17))&gt;=1,SUM(COUNTA(G17),COUNTA(K17),COUNTA(O17))&lt;3),
"×",
IF(SUM(COUNTA(G17),COUNTA(K17),COUNTA(O17))=3,"○")))</f>
        <v>×</v>
      </c>
      <c r="S17" s="175" t="str">
        <f xml:space="preserve">
IF(SUM(COUNTA(G17),COUNTA(K17),COUNTA(O17))=0,"【要修正】担当の方に繋がる電話番号を入力してください。",
IF(AND(SUM(COUNTA(G17),COUNTA(K17),COUNTA(O17))&gt;=1,SUM(COUNTA(G17),COUNTA(K17),COUNTA(O17))&lt;3),
"【要修正】入力が不十分です。（３つの欄がいずれも入力されているかご確認ください。）",
IF(SUM(COUNTA(G17),COUNTA(K17),COUNTA(O17))=3,"適切に入力がされました。")))</f>
        <v>【要修正】担当の方に繋がる電話番号を入力してください。</v>
      </c>
      <c r="T17" s="176"/>
      <c r="U17" s="176"/>
      <c r="V17" s="176"/>
      <c r="W17" s="176"/>
      <c r="X17" s="176"/>
      <c r="Y17" s="176"/>
      <c r="Z17" s="176"/>
      <c r="AA17" s="176"/>
      <c r="AB17" s="176"/>
      <c r="AC17" s="176"/>
      <c r="AD17" s="176"/>
      <c r="AE17" s="176"/>
      <c r="AF17" s="176"/>
      <c r="AG17" s="176"/>
      <c r="AH17" s="176"/>
      <c r="AI17" s="176"/>
      <c r="AJ17" s="176"/>
      <c r="AK17" s="176"/>
      <c r="AL17" s="176"/>
      <c r="AM17" s="176"/>
      <c r="AN17" s="177"/>
    </row>
    <row r="18" spans="2:40" ht="60" customHeight="1" x14ac:dyDescent="0.55000000000000004">
      <c r="B18" s="168" t="s">
        <v>66</v>
      </c>
      <c r="C18" s="168"/>
      <c r="D18" s="168"/>
      <c r="E18" s="168"/>
      <c r="F18" s="168"/>
      <c r="G18" s="169"/>
      <c r="H18" s="170"/>
      <c r="I18" s="170"/>
      <c r="J18" s="170"/>
      <c r="K18" s="170"/>
      <c r="L18" s="170"/>
      <c r="M18" s="170"/>
      <c r="N18" s="170"/>
      <c r="O18" s="170"/>
      <c r="P18" s="170"/>
      <c r="Q18" s="171"/>
      <c r="R18" s="86" t="str">
        <f>IF(COUNTA(G18)=0,"× ","○")</f>
        <v xml:space="preserve">× </v>
      </c>
      <c r="S18" s="175" t="str">
        <f>IF(COUNTA(G18)=0,"【要修正】担当の方へ連絡が可能なメールアドレスを入力してください。 ","適切に入力がされました。 ")</f>
        <v xml:space="preserve">【要修正】担当の方へ連絡が可能なメールアドレスを入力してください。 </v>
      </c>
      <c r="T18" s="176"/>
      <c r="U18" s="176"/>
      <c r="V18" s="176"/>
      <c r="W18" s="176"/>
      <c r="X18" s="176"/>
      <c r="Y18" s="176"/>
      <c r="Z18" s="176"/>
      <c r="AA18" s="176"/>
      <c r="AB18" s="176"/>
      <c r="AC18" s="176"/>
      <c r="AD18" s="176"/>
      <c r="AE18" s="176"/>
      <c r="AF18" s="176"/>
      <c r="AG18" s="176"/>
      <c r="AH18" s="176"/>
      <c r="AI18" s="176"/>
      <c r="AJ18" s="176"/>
      <c r="AK18" s="176"/>
      <c r="AL18" s="176"/>
      <c r="AM18" s="176"/>
      <c r="AN18" s="177"/>
    </row>
    <row r="19" spans="2:40" ht="60" customHeight="1" x14ac:dyDescent="0.55000000000000004">
      <c r="B19" s="187" t="s">
        <v>189</v>
      </c>
      <c r="C19" s="156"/>
      <c r="D19" s="156"/>
      <c r="E19" s="156"/>
      <c r="F19" s="157"/>
      <c r="G19" s="154" t="s">
        <v>191</v>
      </c>
      <c r="H19" s="155"/>
      <c r="I19" s="155"/>
      <c r="J19" s="155"/>
      <c r="K19" s="155"/>
      <c r="L19" s="155"/>
      <c r="M19" s="155"/>
      <c r="N19" s="90" t="s">
        <v>56</v>
      </c>
      <c r="O19" s="181"/>
      <c r="P19" s="181"/>
      <c r="Q19" s="91" t="s">
        <v>55</v>
      </c>
      <c r="R19" s="91" t="str">
        <f xml:space="preserve">
IF(COUNTA(O19)=0,"×","○")</f>
        <v>×</v>
      </c>
      <c r="S19" s="166" t="str">
        <f xml:space="preserve">
IF(COUNTA(O19)=0,"【要修正】「交付決定通知書」（右図参照）の右上の番号をプルダウンから選択してください。"&amp;CHAR(10)&amp;
" 　　　　　（手入力も可能です。）",
"適切に入力がされました。")</f>
        <v>【要修正】「交付決定通知書」（右図参照）の右上の番号をプルダウンから選択してください。
 　　　　　（手入力も可能です。）</v>
      </c>
      <c r="T19" s="166"/>
      <c r="U19" s="166"/>
      <c r="V19" s="166"/>
      <c r="W19" s="166"/>
      <c r="X19" s="166"/>
      <c r="Y19" s="166"/>
      <c r="Z19" s="166"/>
      <c r="AA19" s="166"/>
      <c r="AB19" s="166"/>
      <c r="AC19" s="166"/>
      <c r="AD19" s="166"/>
      <c r="AE19" s="166"/>
      <c r="AF19" s="166"/>
      <c r="AG19" s="166"/>
      <c r="AH19" s="166"/>
      <c r="AI19" s="166"/>
      <c r="AJ19" s="166"/>
      <c r="AK19" s="166"/>
      <c r="AL19" s="166"/>
      <c r="AM19" s="166"/>
      <c r="AN19" s="166"/>
    </row>
    <row r="20" spans="2:40" ht="60" customHeight="1" x14ac:dyDescent="0.55000000000000004">
      <c r="B20" s="150" t="s">
        <v>9</v>
      </c>
      <c r="C20" s="151"/>
      <c r="D20" s="151"/>
      <c r="E20" s="151"/>
      <c r="F20" s="152"/>
      <c r="G20" s="163" t="str">
        <f>IF(O19="","",VLOOKUP(O19,'転記用データ (2)'!B2:D1514,3,FALSE))</f>
        <v/>
      </c>
      <c r="H20" s="164"/>
      <c r="I20" s="164"/>
      <c r="J20" s="164"/>
      <c r="K20" s="164"/>
      <c r="L20" s="164"/>
      <c r="M20" s="164"/>
      <c r="N20" s="164"/>
      <c r="O20" s="164"/>
      <c r="P20" s="164"/>
      <c r="Q20" s="165"/>
      <c r="R20" s="91" t="s">
        <v>168</v>
      </c>
      <c r="S20" s="147" t="str">
        <f>"≪入力不要≫交付決定日（又は変更交付決定日）が自動で表示されます。"&amp;CHAR(10)&amp;" （額の確定通知書の日付とは異なります。）"</f>
        <v>≪入力不要≫交付決定日（又は変更交付決定日）が自動で表示されます。
 （額の確定通知書の日付とは異なります。）</v>
      </c>
      <c r="T20" s="149"/>
      <c r="U20" s="149"/>
      <c r="V20" s="149"/>
      <c r="W20" s="149"/>
      <c r="X20" s="149"/>
      <c r="Y20" s="149"/>
      <c r="Z20" s="149"/>
      <c r="AA20" s="149"/>
      <c r="AB20" s="149"/>
      <c r="AC20" s="149"/>
      <c r="AD20" s="149"/>
      <c r="AE20" s="149"/>
      <c r="AF20" s="149"/>
      <c r="AG20" s="149"/>
      <c r="AH20" s="149"/>
      <c r="AI20" s="149"/>
      <c r="AJ20" s="149"/>
      <c r="AK20" s="149"/>
      <c r="AL20" s="149"/>
      <c r="AM20" s="149"/>
      <c r="AN20" s="149"/>
    </row>
    <row r="21" spans="2:40" ht="60" customHeight="1" x14ac:dyDescent="0.55000000000000004">
      <c r="B21" s="150" t="s">
        <v>165</v>
      </c>
      <c r="C21" s="156"/>
      <c r="D21" s="156"/>
      <c r="E21" s="156"/>
      <c r="F21" s="157"/>
      <c r="G21" s="158" t="str">
        <f>IF(O19="","",VLOOKUP(O19,'転記用データ (2)'!B2:D1514,2,FALSE))</f>
        <v/>
      </c>
      <c r="H21" s="159"/>
      <c r="I21" s="159"/>
      <c r="J21" s="159"/>
      <c r="K21" s="159"/>
      <c r="L21" s="159"/>
      <c r="M21" s="159"/>
      <c r="N21" s="159"/>
      <c r="O21" s="159"/>
      <c r="P21" s="159"/>
      <c r="Q21" s="88" t="s">
        <v>10</v>
      </c>
      <c r="R21" s="88" t="s">
        <v>168</v>
      </c>
      <c r="S21" s="167" t="s">
        <v>178</v>
      </c>
      <c r="T21" s="167"/>
      <c r="U21" s="167"/>
      <c r="V21" s="167"/>
      <c r="W21" s="167"/>
      <c r="X21" s="167"/>
      <c r="Y21" s="167"/>
      <c r="Z21" s="167"/>
      <c r="AA21" s="167"/>
      <c r="AB21" s="167"/>
      <c r="AC21" s="167"/>
      <c r="AD21" s="167"/>
      <c r="AE21" s="167"/>
      <c r="AF21" s="167"/>
      <c r="AG21" s="167"/>
      <c r="AH21" s="167"/>
      <c r="AI21" s="167"/>
      <c r="AJ21" s="167"/>
      <c r="AK21" s="167"/>
      <c r="AL21" s="167"/>
      <c r="AM21" s="167"/>
      <c r="AN21" s="167"/>
    </row>
    <row r="22" spans="2:40" s="52" customFormat="1" ht="43.5" customHeight="1" x14ac:dyDescent="0.55000000000000004">
      <c r="B22" s="87"/>
      <c r="C22" s="87"/>
      <c r="D22" s="87"/>
      <c r="E22" s="87"/>
      <c r="F22" s="87"/>
      <c r="G22" s="89"/>
      <c r="H22" s="89"/>
      <c r="I22" s="89"/>
      <c r="J22" s="89"/>
      <c r="K22" s="89"/>
      <c r="L22" s="89"/>
      <c r="M22" s="89"/>
      <c r="N22" s="89"/>
      <c r="O22" s="89"/>
      <c r="P22" s="89"/>
      <c r="Q22" s="87"/>
      <c r="R22" s="55"/>
      <c r="S22" s="51"/>
      <c r="T22" s="51"/>
      <c r="U22" s="51"/>
      <c r="V22" s="51"/>
      <c r="W22" s="51"/>
      <c r="X22" s="51"/>
      <c r="Y22" s="51"/>
      <c r="Z22" s="51"/>
      <c r="AA22" s="51"/>
      <c r="AB22" s="51"/>
      <c r="AC22" s="51"/>
      <c r="AD22" s="51"/>
      <c r="AE22" s="51"/>
      <c r="AF22" s="51"/>
      <c r="AG22" s="51"/>
      <c r="AH22" s="51"/>
      <c r="AI22" s="51"/>
      <c r="AJ22" s="51"/>
      <c r="AK22" s="51"/>
      <c r="AL22" s="51"/>
      <c r="AM22" s="51"/>
      <c r="AN22" s="51"/>
    </row>
    <row r="23" spans="2:40" ht="40" customHeight="1" x14ac:dyDescent="0.55000000000000004">
      <c r="B23" s="160" t="s">
        <v>187</v>
      </c>
      <c r="C23" s="161"/>
      <c r="D23" s="161"/>
      <c r="E23" s="161"/>
      <c r="F23" s="161"/>
      <c r="G23" s="161"/>
      <c r="H23" s="161"/>
      <c r="I23" s="161"/>
      <c r="J23" s="161"/>
      <c r="K23" s="161"/>
      <c r="L23" s="161"/>
      <c r="M23" s="161"/>
      <c r="N23" s="161"/>
      <c r="O23" s="161"/>
      <c r="P23" s="161"/>
      <c r="Q23" s="162"/>
      <c r="R23" s="77"/>
      <c r="S23" s="46"/>
      <c r="T23" s="46"/>
      <c r="U23" s="46"/>
      <c r="V23" s="46"/>
      <c r="W23" s="46"/>
      <c r="X23" s="46"/>
      <c r="Y23" s="46"/>
      <c r="Z23" s="46"/>
      <c r="AA23" s="46"/>
      <c r="AB23" s="46"/>
      <c r="AC23" s="46"/>
      <c r="AD23" s="46"/>
      <c r="AE23" s="46"/>
      <c r="AF23" s="46"/>
      <c r="AG23" s="46"/>
      <c r="AH23" s="46"/>
      <c r="AI23" s="46"/>
      <c r="AJ23" s="46"/>
      <c r="AK23" s="46"/>
      <c r="AL23" s="46"/>
      <c r="AM23" s="46"/>
      <c r="AN23" s="46"/>
    </row>
    <row r="24" spans="2:40" ht="38" customHeight="1" x14ac:dyDescent="0.55000000000000004">
      <c r="B24" s="150" t="s">
        <v>190</v>
      </c>
      <c r="C24" s="151"/>
      <c r="D24" s="151"/>
      <c r="E24" s="151"/>
      <c r="F24" s="152"/>
      <c r="G24" s="154" t="s">
        <v>192</v>
      </c>
      <c r="H24" s="155"/>
      <c r="I24" s="155"/>
      <c r="J24" s="155"/>
      <c r="K24" s="155"/>
      <c r="L24" s="155"/>
      <c r="M24" s="155"/>
      <c r="N24" s="90" t="s">
        <v>56</v>
      </c>
      <c r="O24" s="153" t="str">
        <f>IFERROR(VLOOKUP(O19,'転記用データ (2)'!A2:D1514,2,FALSE),"")</f>
        <v/>
      </c>
      <c r="P24" s="153"/>
      <c r="Q24" s="91" t="s">
        <v>55</v>
      </c>
      <c r="R24" s="85"/>
      <c r="S24" s="78"/>
      <c r="T24" s="53"/>
      <c r="U24" s="53"/>
      <c r="V24" s="53"/>
      <c r="W24" s="53"/>
      <c r="X24" s="53"/>
      <c r="Y24" s="53"/>
      <c r="Z24" s="53"/>
      <c r="AA24" s="53"/>
      <c r="AB24" s="53"/>
      <c r="AC24" s="53"/>
      <c r="AD24" s="53"/>
      <c r="AE24" s="53"/>
      <c r="AF24" s="53"/>
      <c r="AG24" s="53"/>
      <c r="AH24" s="53"/>
      <c r="AI24" s="53"/>
      <c r="AJ24" s="53"/>
      <c r="AK24" s="53"/>
      <c r="AL24" s="53"/>
      <c r="AM24" s="53"/>
      <c r="AN24" s="53"/>
    </row>
    <row r="25" spans="2:40" ht="38" customHeight="1" x14ac:dyDescent="0.55000000000000004">
      <c r="B25" s="150" t="s">
        <v>9</v>
      </c>
      <c r="C25" s="151"/>
      <c r="D25" s="151"/>
      <c r="E25" s="151"/>
      <c r="F25" s="152"/>
      <c r="G25" s="163" t="str">
        <f>IFERROR(VLOOKUP(O19,'転記用データ (2)'!A2:D1514,4,FALSE),"")</f>
        <v/>
      </c>
      <c r="H25" s="164"/>
      <c r="I25" s="164"/>
      <c r="J25" s="164"/>
      <c r="K25" s="164"/>
      <c r="L25" s="164"/>
      <c r="M25" s="164"/>
      <c r="N25" s="164"/>
      <c r="O25" s="164"/>
      <c r="P25" s="164"/>
      <c r="Q25" s="165"/>
      <c r="R25" s="85"/>
      <c r="S25" s="78"/>
      <c r="T25" s="53"/>
      <c r="U25" s="53"/>
      <c r="V25" s="53"/>
      <c r="W25" s="53"/>
      <c r="X25" s="53"/>
      <c r="Y25" s="53"/>
      <c r="Z25" s="53"/>
      <c r="AA25" s="53"/>
      <c r="AB25" s="53"/>
      <c r="AC25" s="53"/>
      <c r="AD25" s="53"/>
      <c r="AE25" s="53"/>
      <c r="AF25" s="53"/>
      <c r="AG25" s="53"/>
      <c r="AH25" s="53"/>
      <c r="AI25" s="53"/>
      <c r="AJ25" s="53"/>
      <c r="AK25" s="53"/>
      <c r="AL25" s="53"/>
      <c r="AM25" s="53"/>
      <c r="AN25" s="53"/>
    </row>
    <row r="26" spans="2:40" ht="38" customHeight="1" x14ac:dyDescent="0.55000000000000004">
      <c r="B26" s="190" t="s">
        <v>180</v>
      </c>
      <c r="C26" s="191"/>
      <c r="D26" s="191"/>
      <c r="E26" s="191"/>
      <c r="F26" s="192"/>
      <c r="G26" s="158">
        <f>IFERROR(VLOOKUP(O19,'転記用データ (2)'!A2:D1514,3,FALSE),0)</f>
        <v>0</v>
      </c>
      <c r="H26" s="159"/>
      <c r="I26" s="159"/>
      <c r="J26" s="159"/>
      <c r="K26" s="159"/>
      <c r="L26" s="159"/>
      <c r="M26" s="159"/>
      <c r="N26" s="159"/>
      <c r="O26" s="159"/>
      <c r="P26" s="159"/>
      <c r="Q26" s="88" t="s">
        <v>10</v>
      </c>
      <c r="R26" s="79"/>
      <c r="S26" s="51"/>
      <c r="T26" s="51"/>
      <c r="U26" s="51"/>
      <c r="V26" s="51"/>
      <c r="W26" s="51"/>
      <c r="X26" s="51"/>
      <c r="Y26" s="51"/>
      <c r="Z26" s="51"/>
      <c r="AA26" s="51"/>
      <c r="AB26" s="51"/>
      <c r="AC26" s="51"/>
      <c r="AD26" s="51"/>
      <c r="AE26" s="51"/>
      <c r="AF26" s="51"/>
      <c r="AG26" s="51"/>
      <c r="AH26" s="51"/>
      <c r="AI26" s="51"/>
      <c r="AJ26" s="51"/>
      <c r="AK26" s="51"/>
      <c r="AL26" s="51"/>
      <c r="AM26" s="51"/>
      <c r="AN26" s="51"/>
    </row>
  </sheetData>
  <sheetProtection algorithmName="SHA-512" hashValue="dDFtU9VQjlV9DdW4ZwXVKKdErn3OweaPu9GOmcODYaQYxCFaFBtbzg7hzzTWjX6OjnB0+1A/0Ir9O+I7mFKd0g==" saltValue="1Jj0zKfB2x52mJF+ZoNWEQ==" spinCount="100000" sheet="1" objects="1" scenarios="1"/>
  <mergeCells count="67">
    <mergeCell ref="B26:F26"/>
    <mergeCell ref="G26:P26"/>
    <mergeCell ref="B9:F9"/>
    <mergeCell ref="G9:Q9"/>
    <mergeCell ref="B19:F19"/>
    <mergeCell ref="O19:P19"/>
    <mergeCell ref="G16:Q16"/>
    <mergeCell ref="B17:F17"/>
    <mergeCell ref="B18:F18"/>
    <mergeCell ref="G18:Q18"/>
    <mergeCell ref="G25:Q25"/>
    <mergeCell ref="B20:F20"/>
    <mergeCell ref="B25:F25"/>
    <mergeCell ref="B14:F14"/>
    <mergeCell ref="G14:Q14"/>
    <mergeCell ref="B11:F11"/>
    <mergeCell ref="B1:AN1"/>
    <mergeCell ref="B5:F5"/>
    <mergeCell ref="G5:H5"/>
    <mergeCell ref="I5:J5"/>
    <mergeCell ref="L5:M5"/>
    <mergeCell ref="O5:P5"/>
    <mergeCell ref="B2:AN2"/>
    <mergeCell ref="S5:AN5"/>
    <mergeCell ref="B4:F4"/>
    <mergeCell ref="G4:Q4"/>
    <mergeCell ref="S4:AN4"/>
    <mergeCell ref="G11:Q11"/>
    <mergeCell ref="B12:F12"/>
    <mergeCell ref="G12:Q12"/>
    <mergeCell ref="B10:F10"/>
    <mergeCell ref="G10:Q10"/>
    <mergeCell ref="S19:AN19"/>
    <mergeCell ref="S20:AN20"/>
    <mergeCell ref="S21:AN21"/>
    <mergeCell ref="B13:F13"/>
    <mergeCell ref="G13:Q13"/>
    <mergeCell ref="B15:F15"/>
    <mergeCell ref="B16:F16"/>
    <mergeCell ref="G15:Q15"/>
    <mergeCell ref="G17:I17"/>
    <mergeCell ref="K17:M17"/>
    <mergeCell ref="O17:Q17"/>
    <mergeCell ref="S14:AN14"/>
    <mergeCell ref="S15:AN15"/>
    <mergeCell ref="S16:AN16"/>
    <mergeCell ref="S17:AN17"/>
    <mergeCell ref="S18:AN18"/>
    <mergeCell ref="B24:F24"/>
    <mergeCell ref="O24:P24"/>
    <mergeCell ref="G19:M19"/>
    <mergeCell ref="G24:M24"/>
    <mergeCell ref="B21:F21"/>
    <mergeCell ref="G21:P21"/>
    <mergeCell ref="B23:Q23"/>
    <mergeCell ref="G20:Q20"/>
    <mergeCell ref="S9:AN9"/>
    <mergeCell ref="S11:AN11"/>
    <mergeCell ref="S10:AN10"/>
    <mergeCell ref="S12:AN12"/>
    <mergeCell ref="S13:AN13"/>
    <mergeCell ref="B6:F8"/>
    <mergeCell ref="G6:Q6"/>
    <mergeCell ref="S6:AN8"/>
    <mergeCell ref="G7:Q7"/>
    <mergeCell ref="G8:Q8"/>
    <mergeCell ref="R6:R8"/>
  </mergeCells>
  <phoneticPr fontId="3"/>
  <conditionalFormatting sqref="R1:R1048576">
    <cfRule type="containsText" dxfId="19" priority="3" operator="containsText" text="×">
      <formula>NOT(ISERROR(SEARCH("×",R1)))</formula>
    </cfRule>
  </conditionalFormatting>
  <conditionalFormatting sqref="S5:AN21">
    <cfRule type="containsText" dxfId="18" priority="1" operator="containsText" text="【要修正】">
      <formula>NOT(ISERROR(SEARCH("【要修正】",S5)))</formula>
    </cfRule>
  </conditionalFormatting>
  <dataValidations count="1">
    <dataValidation type="custom" allowBlank="1" showInputMessage="1" showErrorMessage="1" error="「金」や「円」等の文字は入力しないでください。" sqref="G26:P26 G22:P22" xr:uid="{00000000-0002-0000-0200-000000000000}">
      <formula1>ISNUMBER(G22)</formula1>
    </dataValidation>
  </dataValidations>
  <pageMargins left="0.51" right="0.48" top="0.52" bottom="0.16" header="0.31496062992125984" footer="0.2"/>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95250</xdr:colOff>
                    <xdr:row>5</xdr:row>
                    <xdr:rowOff>107950</xdr:rowOff>
                  </from>
                  <to>
                    <xdr:col>7</xdr:col>
                    <xdr:colOff>31750</xdr:colOff>
                    <xdr:row>5</xdr:row>
                    <xdr:rowOff>317500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88900</xdr:colOff>
                    <xdr:row>6</xdr:row>
                    <xdr:rowOff>107950</xdr:rowOff>
                  </from>
                  <to>
                    <xdr:col>7</xdr:col>
                    <xdr:colOff>31750</xdr:colOff>
                    <xdr:row>6</xdr:row>
                    <xdr:rowOff>336550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88900</xdr:colOff>
                    <xdr:row>7</xdr:row>
                    <xdr:rowOff>107950</xdr:rowOff>
                  </from>
                  <to>
                    <xdr:col>7</xdr:col>
                    <xdr:colOff>31750</xdr:colOff>
                    <xdr:row>7</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テーブル!$C$2:$C$32</xm:f>
          </x14:formula1>
          <xm:sqref>O5:P5</xm:sqref>
        </x14:dataValidation>
        <x14:dataValidation type="list" allowBlank="1" showInputMessage="1" showErrorMessage="1" xr:uid="{00000000-0002-0000-0200-000002000000}">
          <x14:formula1>
            <xm:f>テーブル!$B$2:$B$11</xm:f>
          </x14:formula1>
          <xm:sqref>L5:M5</xm:sqref>
        </x14:dataValidation>
        <x14:dataValidation type="list" allowBlank="1" showInputMessage="1" showErrorMessage="1" error="プルダウンから選択してください。" xr:uid="{00000000-0002-0000-0200-000001000000}">
          <x14:formula1>
            <xm:f>'転記用データ (2)'!$B$2:$B$1514</xm:f>
          </x14:formula1>
          <xm:sqref>O19:P19</xm:sqref>
        </x14:dataValidation>
        <x14:dataValidation type="list" allowBlank="1" showInputMessage="1" showErrorMessage="1" xr:uid="{A89EBB82-78C6-4B6D-A507-DB48A1056F5D}">
          <x14:formula1>
            <xm:f>テーブル!$B$2:$B$3</xm:f>
          </x14:formula1>
          <xm:sqref>I5:J5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C1:AZ62"/>
  <sheetViews>
    <sheetView showGridLines="0" view="pageBreakPreview" zoomScale="82" zoomScaleNormal="100" zoomScaleSheetLayoutView="82" workbookViewId="0">
      <selection activeCell="AS42" sqref="AS42"/>
    </sheetView>
  </sheetViews>
  <sheetFormatPr defaultColWidth="8.58203125" defaultRowHeight="18" x14ac:dyDescent="0.55000000000000004"/>
  <cols>
    <col min="1" max="1" width="15.58203125" style="2" customWidth="1"/>
    <col min="2" max="2" width="1.58203125" style="2" customWidth="1"/>
    <col min="3" max="3" width="9.08203125" style="3" customWidth="1"/>
    <col min="4" max="9" width="4.08203125" style="3" customWidth="1"/>
    <col min="10" max="10" width="6.83203125" style="3" customWidth="1"/>
    <col min="11" max="25" width="4.08203125" style="3" customWidth="1"/>
    <col min="26" max="26" width="4.75" style="3" customWidth="1"/>
    <col min="27" max="30" width="4.08203125" style="3" customWidth="1"/>
    <col min="31" max="31" width="10" style="3" customWidth="1"/>
    <col min="32" max="32" width="4.33203125" style="3" customWidth="1"/>
    <col min="33" max="33" width="3.33203125" style="3" customWidth="1"/>
    <col min="34" max="43" width="8.58203125" style="2"/>
    <col min="44" max="46" width="8.58203125" style="2" customWidth="1"/>
    <col min="47" max="47" width="8.58203125" style="2"/>
    <col min="48" max="48" width="6.83203125" style="2" customWidth="1"/>
    <col min="49" max="49" width="5.5" style="2" customWidth="1"/>
    <col min="50" max="50" width="75.58203125" style="2" customWidth="1"/>
    <col min="51" max="16384" width="8.58203125" style="2"/>
  </cols>
  <sheetData>
    <row r="1" spans="3:52" ht="18.5" thickBot="1" x14ac:dyDescent="0.6">
      <c r="C1" s="2"/>
      <c r="D1" s="4"/>
      <c r="E1" s="4"/>
      <c r="F1" s="4"/>
      <c r="G1" s="4"/>
      <c r="H1" s="4"/>
      <c r="I1" s="4"/>
      <c r="J1" s="4"/>
      <c r="K1" s="4"/>
      <c r="L1" s="4"/>
      <c r="M1" s="4"/>
      <c r="N1" s="4"/>
      <c r="O1" s="4"/>
      <c r="P1" s="4"/>
      <c r="Q1" s="4"/>
      <c r="R1" s="4"/>
      <c r="S1" s="4"/>
      <c r="T1" s="4"/>
      <c r="U1" s="4"/>
      <c r="V1" s="4"/>
      <c r="W1" s="4"/>
      <c r="X1" s="4"/>
      <c r="Y1" s="4"/>
      <c r="Z1" s="4"/>
      <c r="AA1" s="4"/>
      <c r="AB1" s="4"/>
      <c r="AC1" s="4"/>
      <c r="AD1" s="5" t="s">
        <v>49</v>
      </c>
    </row>
    <row r="2" spans="3:52" s="3" customFormat="1" ht="18.5" thickBot="1" x14ac:dyDescent="0.6">
      <c r="C2" s="210" t="s">
        <v>11</v>
      </c>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2"/>
      <c r="AH2" s="2"/>
    </row>
    <row r="3" spans="3:52" s="3" customFormat="1" ht="35.5" customHeight="1" x14ac:dyDescent="0.55000000000000004">
      <c r="C3" s="222" t="s">
        <v>154</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H3" s="2"/>
    </row>
    <row r="4" spans="3:52" ht="15" customHeight="1" x14ac:dyDescent="0.55000000000000004">
      <c r="Z4" s="6"/>
      <c r="AA4" s="6"/>
      <c r="AB4" s="6"/>
      <c r="AC4" s="6"/>
      <c r="AD4" s="7"/>
      <c r="AG4" s="2" t="s">
        <v>181</v>
      </c>
      <c r="AV4" s="218"/>
      <c r="AW4" s="218"/>
      <c r="AX4" s="218"/>
    </row>
    <row r="5" spans="3:52" x14ac:dyDescent="0.55000000000000004">
      <c r="C5" s="75"/>
      <c r="D5" s="81" t="s">
        <v>176</v>
      </c>
      <c r="J5" s="214" t="str">
        <f xml:space="preserve">
IF(AND(C5&lt;&gt;"○",Y5=""),"",
IF(AND(C5&lt;&gt;"○",Y5&lt;&gt;""),"←←こちらで○を選択してください←←",
IF(AND(C5="○",Y5=""),"→→こちらも入力してください→→",
IF(AND(C5="○",Y5&lt;&gt;""),""))))</f>
        <v/>
      </c>
      <c r="K5" s="214"/>
      <c r="L5" s="214"/>
      <c r="M5" s="214"/>
      <c r="N5" s="214"/>
      <c r="O5" s="214"/>
      <c r="P5" s="214"/>
      <c r="Q5" s="82" t="s">
        <v>51</v>
      </c>
      <c r="R5" s="80"/>
      <c r="S5" s="80"/>
      <c r="T5" s="80"/>
      <c r="U5" s="80"/>
      <c r="V5" s="80"/>
      <c r="W5" s="80"/>
      <c r="X5" s="80"/>
      <c r="Y5" s="229"/>
      <c r="Z5" s="230"/>
      <c r="AA5" s="230"/>
      <c r="AB5" s="230"/>
      <c r="AC5" s="230"/>
      <c r="AD5" s="8" t="s">
        <v>10</v>
      </c>
      <c r="AG5" s="3" t="str">
        <f>IF((COUNTIF(C5:C9,"○")+COUNTIF(C22:C44,"○"))&gt;0,"複数選択不可","○")</f>
        <v>○</v>
      </c>
      <c r="AH5" s="3" t="s">
        <v>12</v>
      </c>
      <c r="AV5" s="243" t="s">
        <v>155</v>
      </c>
      <c r="AW5" s="244"/>
      <c r="AX5" s="245"/>
      <c r="AZ5" s="103" t="str">
        <f>IF(C5="","",C5)</f>
        <v/>
      </c>
    </row>
    <row r="6" spans="3:52" ht="17.649999999999999" customHeight="1" x14ac:dyDescent="0.55000000000000004">
      <c r="C6" s="75"/>
      <c r="D6" s="81" t="s">
        <v>175</v>
      </c>
      <c r="Y6" s="241" t="str">
        <f>IF(AND(C7="○",AA7=""),"こちらも入力してください↓","")</f>
        <v/>
      </c>
      <c r="Z6" s="242"/>
      <c r="AA6" s="242"/>
      <c r="AB6" s="242"/>
      <c r="AC6" s="242"/>
      <c r="AD6" s="242"/>
      <c r="AV6" s="27"/>
      <c r="AW6" s="104" t="str">
        <f xml:space="preserve">
IF(COUNTIF(AZ5:AZ44,"○")=0,"×",
IF(COUNTIF(AZ5:AZ44,"○")=1,"○",
IF(COUNTIF(AZ5:AZ44,"○")&gt;=2,"×")))</f>
        <v>×</v>
      </c>
      <c r="AX6" s="28" t="str">
        <f xml:space="preserve">
IF(COUNTIF(AZ5:AZ44,"○")=0,"【要修正】【仕入控除税額（返還額）がない場合】の①～④又は、【仕入控除税額（返還額）がある場合】の①～③のいずれか一つのみ○を選択してください。",
IF(COUNTIF(AZ5:AZ44,"○")=1,"適切に入力されました。",
IF(COUNTIF(AZ5:AZ44,"○")&gt;=2,"【要修正】【仕入控除税額（返還額）がない場合】の①～④又は、【仕入控除税額（返還額）がある場合】の①～③のいずれか一つのみ○を選択してください。")))</f>
        <v>【要修正】【仕入控除税額（返還額）がない場合】の①～④又は、【仕入控除税額（返還額）がある場合】の①～③のいずれか一つのみ○を選択してください。</v>
      </c>
      <c r="AZ6" s="103" t="str">
        <f t="shared" ref="AZ6:AZ7" si="0">IF(C6="","",C6)</f>
        <v/>
      </c>
    </row>
    <row r="7" spans="3:52" x14ac:dyDescent="0.55000000000000004">
      <c r="C7" s="75"/>
      <c r="D7" s="81" t="s">
        <v>174</v>
      </c>
      <c r="X7" s="239" t="s">
        <v>52</v>
      </c>
      <c r="Y7" s="239"/>
      <c r="Z7" s="240"/>
      <c r="AA7" s="227"/>
      <c r="AB7" s="228"/>
      <c r="AC7" s="228"/>
      <c r="AD7" s="8" t="s">
        <v>50</v>
      </c>
      <c r="AV7" s="219" t="s">
        <v>128</v>
      </c>
      <c r="AW7" s="220"/>
      <c r="AX7" s="221"/>
      <c r="AZ7" s="103" t="str">
        <f t="shared" si="0"/>
        <v/>
      </c>
    </row>
    <row r="8" spans="3:52" x14ac:dyDescent="0.55000000000000004">
      <c r="C8" s="75"/>
      <c r="D8" s="81" t="s">
        <v>173</v>
      </c>
      <c r="AD8" s="7"/>
      <c r="AV8" s="27" t="s">
        <v>182</v>
      </c>
      <c r="AW8" s="103" t="str">
        <f xml:space="preserve">
IF(AND(C5="○",COUNTA(Y5)=0,COUNTA(AA7)=0,SUM(K15:O16,L31:N35,L49:T53)=0),"×",
IF(AND(C5="○",COUNTA(Y5)=0,COUNTA(AA7)&gt;=1,SUM(K15:O16,L31:N35,L49:T53)=0),"×",
IF(AND(C5="○",COUNTA(Y5)=0,COUNTA(AA7)&gt;=1,SUM(K15:O16,L31:N35,L49:T53)&gt;=1),"×",
IF(AND(C5="○",COUNTA(Y5)=0,COUNTA(AA7)=0,SUM(K15:O16,L31:N35,L49:T53)&gt;=1),"×",
IF(AND(C5="○",COUNTA(Y5)=1,COUNTA(AA7)=0,SUM(K15:O16,L31:N35,L49:T53)=0),"○",
IF(AND(C5="○",COUNTA(Y5)=1,COUNTA(AA7)&gt;=1,SUM(K15:O16,L31:N35,L49:T53)=0),"×",
IF(AND(C5="○",COUNTA(Y5)=1,COUNTA(AA7)&gt;=1,SUM(K15:O16,L31:N35,L49:T53)&gt;=1),"×",
IF(AND(C5="○",COUNTA(Y5)=1,COUNTA(AA7)=0,SUM(K15:O16,L31:N35,L49:T53)&gt;=1),"×",
"○"))))))))</f>
        <v>○</v>
      </c>
      <c r="AX8" s="28" t="str">
        <f xml:space="preserve">
IF(AND(C5="○",COUNTA(Y5)=0,COUNTA(AA7)=0,SUM(K15:O16,L31:N35,L49:T53)=0),"【要修正】「基準期間における課税売上高」欄を入力してください。",
IF(AND(C5="○",COUNTA(Y5)=0,COUNTA(AA7)&gt;=1,SUM(K15:O16,L31:N35,L49:T53)=0),"【要修正】「特定収入割合」欄は入力不要です。",
IF(AND(C5="○",COUNTA(Y5)=0,COUNTA(AA7)&gt;=1,SUM(K15:O16,L31:N35,L49:T53)&gt;=1),"【要修正】「特定収入割合」欄及び【仕入控除税額（返還額）がある場合】の欄（「課税売上割合」や「補助対象経費の内訳」欄）は入力不要です。",
IF(AND(C5="○",COUNTA(Y5)=0,COUNTA(AA7)=0,SUM(K15:O16,L31:N35,L49:T53)&gt;=1),"【要修正】【仕入控除税額（返還額）がある場合】の欄（「課税売上割合」や「補助対象経費の内訳」欄）は入力不要です。",
IF(AND(C5="○",COUNTA(Y5)=1,COUNTA(AA7)=0,SUM(K15:O16,L31:N35,L49:T53)=0),"適切に入力されました。",
IF(AND(C5="○",COUNTA(Y5)=1,COUNTA(AA7)&gt;=1,SUM(K15:O16,L31:N35,L49:T53)=0),"【要修正】「特定収入割合」欄は入力不要です。",
IF(AND(C5="○",COUNTA(Y5)=1,COUNTA(AA7)&gt;=1,SUM(K15:O16,L31:N35,L49:T53)&gt;=1),"【要修正】「特定収入割合」欄及び【仕入控除税額（返還額）がある場合】の欄（「課税売上割合」や「補助対象経費の内訳」欄）は入力不要です。",
IF(AND(C5="○",COUNTA(Y5)=1,COUNTA(AA7)=0,SUM(K15:O16,L31:N35,L49:T53)&gt;=1),"【要修正】【仕入控除税額（返還額）がある場合】の欄（「課税売上割合」や「補助対象経費の内訳」欄）は入力不要です。",
"該当しない場合は入力不要です。"))))))))</f>
        <v>該当しない場合は入力不要です。</v>
      </c>
      <c r="AZ8" s="103" t="str">
        <f>IF(C8="","",C8)</f>
        <v/>
      </c>
    </row>
    <row r="9" spans="3:52" x14ac:dyDescent="0.55000000000000004">
      <c r="C9" s="41"/>
      <c r="D9" s="81" t="s">
        <v>172</v>
      </c>
      <c r="AD9" s="7"/>
      <c r="AV9" s="27" t="s">
        <v>183</v>
      </c>
      <c r="AW9" s="103" t="str">
        <f xml:space="preserve">
IF(AND(C6="○",COUNTA(Y5)=0,COUNTA(AA7)=0,SUM(K15:O16,L31:N35,L49:T53)=0),"○",
IF(AND(C6="○",COUNTA(Y5)=0,COUNTA(AA7)&gt;=1,SUM(K15:O16,L31:N35,L49:T53)=0),"×",
IF(AND(C6="○",COUNTA(Y5)=0,COUNTA(AA7)&gt;=1,SUM(K15:O16,L31:N35,L49:T53)&gt;=1),"×",
IF(AND(C6="○",COUNTA(Y5)=0,COUNTA(AA7)=0,SUM(K15:O16,L31:N35,L49:T53)&gt;=1),"×",
IF(AND(C6="○",COUNTA(Y5)=1,COUNTA(AA7)=0,SUM(K15:O16,L31:N35,L49:T53)=0),"×",
IF(AND(C6="○",COUNTA(Y5)=1,COUNTA(AA7)&gt;=1,SUM(K15:O16,L31:N35,L49:T53)=0),"×",
IF(AND(C6="○",COUNTA(Y5)=1,COUNTA(AA7)&gt;=1,SUM(K15:O16,L31:N35,L49:T53)&gt;=1),"×",
IF(AND(C6="○",COUNTA(Y5)=1,COUNTA(AA7)=0,SUM(K15:O16,L31:N35,L49:T53)&gt;=1),"×",
"○"))))))))</f>
        <v>○</v>
      </c>
      <c r="AX9" s="28" t="str">
        <f xml:space="preserve">
IF(AND(C6="○",COUNTA(Y5)=0,COUNTA(AA7)=0,SUM(K15:O16,L31:N35,L49:T53)=0),"適切に入力されました。",
IF(AND(C6="○",COUNTA(Y5)=0,COUNTA(AA7)&gt;=1,SUM(K15:O16,L31:N35,L49:T53)=0),"【要修正】「特定収入割合」欄は入力不要です。",
IF(AND(C6="○",COUNTA(Y5)=0,COUNTA(AA7)&gt;=1,SUM(K15:O16,L31:N35,L49:T53)&gt;=1),"【要修正】「特定収入割合」欄及び【仕入控除税額（返還額）がある場合】の欄（「課税売上割合」や「補助対象経費の内訳」欄）は入力不要です。",
IF(AND(C6="○",COUNTA(Y5)=0,COUNTA(AA7)=0,SUM(K15:O16,L31:N35,L49:T53)&gt;=1),"【要修正】【仕入控除税額（返還額）がある場合】の欄（「課税売上割合」や「補助対象経費の内訳」欄）は入力不要です。",
IF(AND(C6="○",COUNTA(Y5)=1,COUNTA(AA7)=0,SUM(K15:O16,L31:N35,L49:T53)=0),"【要修正】「基準期間における課税売上高」欄は入力不要です。",
IF(AND(C6="○",COUNTA(Y5)=1,COUNTA(AA7)&gt;=1,SUM(K15:O16,L31:N35,L49:T53)=0),"【要修正】「特定収入割合」欄は入力不要です。",
IF(AND(C6="○",COUNTA(Y5)=1,COUNTA(AA7)&gt;=1,SUM(K15:O16,L31:N35,L49:T53)&gt;=1),"【要修正】「特定収入割合」欄及び【仕入控除税額（返還額）がある場合】の欄（「課税売上割合」や「補助対象経費の内訳」欄）は入力不要です。",
IF(AND(C6="○",COUNTA(Y5)=1,COUNTA(AA7)=0,SUM(K15:O16,L31:N35,L49:T53)&gt;=1),"【要修正】【仕入控除税額（返還額）がある場合】の欄（「課税売上割合」や「補助対象経費の内訳」欄）は入力不要です。",
"該当しない場合は入力不要です。"))))))))</f>
        <v>該当しない場合は入力不要です。</v>
      </c>
    </row>
    <row r="10" spans="3:52" ht="18.5" thickBot="1" x14ac:dyDescent="0.6">
      <c r="AD10" s="7"/>
      <c r="AV10" s="27" t="s">
        <v>184</v>
      </c>
      <c r="AW10" s="103" t="str">
        <f xml:space="preserve">
IF(AND(C7="○",COUNTA(Y5)=0,COUNTA(AA7)=0,SUM(K15:O16,L31:N35,L49:T53)=0),"×",
IF(AND(C7="○",COUNTA(Y5)=0,COUNTA(AA7)&gt;=1,SUM(K15:O16,L31:N35,L49:T53)=0),"○",
IF(AND(C7="○",COUNTA(Y5)=0,COUNTA(AA7)&gt;=1,SUM(K15:O16,L31:N35,L49:T53)&gt;=1),"×",
IF(AND(C7="○",COUNTA(Y5)=0,COUNTA(AA7)=0,SUM(K15:O16,L31:N35,L49:T53)&gt;=1),"×",
IF(AND(C7="○",COUNTA(Y5)=1,COUNTA(AA7)=0,SUM(K15:O16,L31:N35,L49:T53)=0),"×",
IF(AND(C7="○",COUNTA(Y5)=1,COUNTA(AA7)&gt;=1,SUM(K15:O16,L31:N35,L49:T53)=0),"×",
IF(AND(C7="○",COUNTA(Y5)=1,COUNTA(AA7)&gt;=1,SUM(K15:O16,L31:N35,L49:T53)&gt;=1),"×",
IF(AND(C7="○",COUNTA(Y5)=1,COUNTA(AA7)=0,SUM(K15:O16,L31:N35,L49:T53)&gt;=1),"×",
"○"))))))))</f>
        <v>○</v>
      </c>
      <c r="AX10" s="95" t="str">
        <f xml:space="preserve">
IF(AND(C7="○",COUNTA(Y5)=0,COUNTA(AA7)=0,SUM(K15:O16,L31:N35,L49:T53)=0),"【要修正】「特定収入割合」欄を入力してください。",
IF(AND(C7="○",COUNTA(Y5)=0,COUNTA(AA7)&gt;=1,SUM(K15:O16,L31:N35,L49:T53)=0),"適切に入力されました。",
IF(AND(C7="○",COUNTA(Y5)=0,COUNTA(AA7)&gt;=1,SUM(K15:O16,L31:N35,L49:T53)&gt;=1),"【要修正】【仕入控除税額（返還額）がある場合】の欄（「課税売上割合」や「補助対象経費の内訳」欄）は入力不要です。",
IF(AND(C7="○",COUNTA(Y5)=0,COUNTA(AA7)=0,SUM(K15:O16,L31:N35,L49:T53)&gt;=1),"【要修正】【仕入控除税額（返還額）がある場合】の欄（「課税売上割合」や「補助対象経費の内訳」欄）は入力不要です。",
IF(AND(C7="○",COUNTA(Y5)=1,COUNTA(AA7)=0,SUM(K15:O16,L31:N35,L49:T53)=0),"【要修正】「基準期間における課税売上高」欄は入力不要です。",
IF(AND(C7="○",COUNTA(Y5)=1,COUNTA(AA7)&gt;=1,SUM(K15:O16,L31:N35,L49:T53)=0),"【要修正】「基準期間における課税売上高」欄は入力不要です。",
IF(AND(C7="○",COUNTA(Y5)=1,COUNTA(AA7)&gt;=1,SUM(K15:O16,L31:N35,L49:T53)&gt;=1),"【要修正】「基準期間における課税売上高」欄及び【仕入控除税額（返還額）がある場合】の欄（「課税売上割合」や「補助対象経費の内訳」欄）は入力不要です。",
IF(AND(C7="○",COUNTA(Y5)=1,COUNTA(AA7)=0,SUM(K15:O16,L31:N35,L49:T53)&gt;=1),"【要修正】「基準期間における課税売上高」欄及び【仕入控除税額（返還額）がある場合】の欄（「課税売上割合」や「補助対象経費の内訳」欄）は入力不要です。",
"該当しない場合は入力不要です。"))))))))</f>
        <v>該当しない場合は入力不要です。</v>
      </c>
    </row>
    <row r="11" spans="3:52" ht="18.5" thickBot="1" x14ac:dyDescent="0.6">
      <c r="C11" s="210" t="s">
        <v>25</v>
      </c>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2"/>
      <c r="AV11" s="96" t="s">
        <v>185</v>
      </c>
      <c r="AW11" s="103" t="str">
        <f xml:space="preserve">
IF(AND(C8="○",COUNTA(Y5)=0,COUNTA(AA7)=0,SUM(K15:O16,L31:N35,L49:T53)=0),"○",
IF(AND(C8="○",COUNTA(Y5)=0,COUNTA(AA7)&gt;=1,SUM(K15:O16,L31:N35,L49:T53)=0),"×",
IF(AND(C8="○",COUNTA(Y5)=0,COUNTA(AA7)&gt;=1,SUM(K15:O16,L31:N35,L49:T53)&gt;=1),"×",
IF(AND(C8="○",COUNTA(Y5)=0,COUNTA(AA7)=0,SUM(K15:O16,L31:N35,L49:T53)&gt;=1),"×",
IF(AND(C8="○",COUNTA(Y5)=1,COUNTA(AA7)=0,SUM(K15:O16,L31:N35,L49:T53)=0),"×",
IF(AND(C8="○",COUNTA(Y5)=1,COUNTA(AA7)&gt;=1,SUM(K15:O16,L31:N35,L49:T53)=0),"×",
IF(AND(C8="○",COUNTA(Y5)=1,COUNTA(AA7)&gt;=1,SUM(K15:O16,L31:N35,L49:T53)&gt;=1),"×",
IF(AND(C8="○",COUNTA(Y5)=1,COUNTA(AA7)=0,SUM(K15:O16,L31:N35,L49:T53)&gt;=1),"×",
"○"))))))))</f>
        <v>○</v>
      </c>
      <c r="AX11" s="95" t="str">
        <f xml:space="preserve">
IF(AND(C8="○",COUNTA(Y5)=0,COUNTA(AA7)=0,SUM(K15:O16,L31:N35,L49:T53)=0),"適切に入力されました。",
IF(AND(C8="○",COUNTA(Y5)=0,COUNTA(AA7)&gt;=1,SUM(K15:O16,L31:N35,L49:T53)=0),"【要修正】「特定収入割合」欄は入力不要です。",
IF(AND(C8="○",COUNTA(Y5)=0,COUNTA(AA7)&gt;=1,SUM(K15:O16,L31:N35,L49:T53)&gt;=1),"【要修正】「特定収入割合」欄及び【仕入控除税額（返還額）がある場合】の欄（「課税売上割合」や「補助対象経費の内訳」欄）は入力不要です。",
IF(AND(C8="○",COUNTA(Y5)=0,COUNTA(AA7)=0,SUM(K15:O16,L31:N35,L49:T53)&gt;=1),"【要修正】【仕入控除税額（返還額）がある場合】の欄（「課税売上割合」や「補助対象経費の内訳」欄）は入力不要です。",
IF(AND(C8="○",COUNTA(Y5)=1,COUNTA(AA7)=0,SUM(K15:O16,L31:N35,L49:T53)=0),"【要修正】「基準期間における課税売上高」欄は入力不要です。",
IF(AND(C8="○",COUNTA(Y5)=1,COUNTA(AA7)&gt;=1,SUM(K15:O16,L31:N35,L49:T53)=0),"【要修正】「特定収入割合」欄は入力不要です。",
IF(AND(C8="○",COUNTA(Y5)=1,COUNTA(AA7)&gt;=1,SUM(K15:O16,L31:N35,L49:T53)&gt;=1),"【要修正】「特定収入割合」欄及び【仕入控除税額（返還額）がある場合】の欄（「課税売上割合」や「補助対象経費の内訳」欄）は入力不要です。",
IF(AND(C8="○",COUNTA(Y5)=1,COUNTA(AA7)=0,SUM(K15:O16,L31:N35,L49:T53)&gt;=1),"【要修正】【仕入控除税額（返還額）がある場合】の欄（「課税売上割合」や「補助対象経費の内訳」欄）は入力不要です。",
"該当しない場合は入力不要です。"))))))))</f>
        <v>該当しない場合は入力不要です。</v>
      </c>
    </row>
    <row r="12" spans="3:52" ht="21.5" x14ac:dyDescent="0.55000000000000004">
      <c r="C12" s="29" t="s">
        <v>13</v>
      </c>
      <c r="AV12" s="246" t="s">
        <v>186</v>
      </c>
      <c r="AW12" s="247"/>
      <c r="AX12" s="248"/>
    </row>
    <row r="13" spans="3:52" ht="18" customHeight="1" x14ac:dyDescent="0.55000000000000004">
      <c r="AV13" s="97" t="s">
        <v>182</v>
      </c>
      <c r="AW13" s="102" t="str">
        <f xml:space="preserve">
IF(AND(C22="○",COUNTA(K15:O16)&lt;2,COUNTA(L31:N35)=0,COUNTA(L49:T53)=0),"×",
IF(AND(C22="○",COUNTA(K15:O16)&lt;2,COUNTA(L31:N35)=0,COUNTA(L49:T53)&gt;=1),"×",
IF(AND(C22="○",COUNTA(K15:O16)&lt;2,COUNTA(L31:N35)&gt;=1,COUNTA(L49:T53)=0),"×",
IF(AND(C22="○",COUNTA(K15:O16)&lt;2,COUNTA(L31:N35)&gt;=1,COUNTA(L49:T53)&gt;=1),"×",
IF(AND(C22="○",COUNTA(K15:O16)=2,COUNTA(L31:N35)=0,COUNTA(L49:T53)=0),"○",
IF(AND(C22="○",COUNTA(K15:O16)=2,COUNTA(L31:N35)=0,COUNTA(L49:T53)&gt;=1),"×",
IF(AND(C22="○",COUNTA(K15:O16)=2,COUNTA(L31:N35)&gt;=1,COUNTA(L49:T53)=0),"×",
IF(AND(C22="○",COUNTA(K15:O16)=2,COUNTA(L31:N35)&gt;=1,COUNTA(L49:T53)&gt;=1),"×",
"○"))))))))</f>
        <v>○</v>
      </c>
      <c r="AX13" s="98" t="str">
        <f xml:space="preserve">
IF(AND(C22="○",COUNTA(K15:O16)&lt;2,COUNTA(L31:N35)=0,COUNTA(L49:T53)=0),"【要修正】「課税売上割合」欄を入力してください。",
IF(AND(C22="○",COUNTA(K15:O16)&lt;2,COUNTA(L31:N35)=0,COUNTA(L49:T53)&gt;=1),"【要修正】③の「補助対象経費の内訳」欄は入力不要です。",
IF(AND(C22="○",COUNTA(K15:O16)&lt;2,COUNTA(L31:N35)&gt;=1,COUNTA(L49:T53)=0),"【要修正】②の「補助対象経費の内訳」欄は入力不要です。",
IF(AND(C22="○",COUNTA(K15:O16)&lt;2,COUNTA(L31:N35)&gt;=1,COUNTA(L49:T53)&gt;=1),"【要修正】②、③の「補助対象経費の内訳」欄は入力不要です。",
IF(AND(C22="○",COUNTA(K15:O16)=2,COUNTA(L31:N35)=0,COUNTA(L49:T53)=0),"適切に入力されました。",
IF(AND(C22="○",COUNTA(K15:O16)=2,COUNTA(L31:N35)=0,COUNTA(L49:T53)&gt;=1),"【要修正】③の「補助対象経費の内訳」欄は入力不要です。",
IF(AND(C22="○",COUNTA(K15:O16)=2,COUNTA(L31:N35)&gt;=1,COUNTA(L49:T53)=0),"【要修正】②の「補助対象経費の内訳」欄は入力不要です。",
IF(AND(C22="○",COUNTA(K15:O16)=2,COUNTA(L31:N35)&gt;=1,COUNTA(L49:T53)&gt;=1),"【要修正】②、③の「補助対象経費の内訳」欄は入力不要です。",
"該当しない場合は入力不要です。"))))))))</f>
        <v>該当しない場合は入力不要です。</v>
      </c>
    </row>
    <row r="14" spans="3:52" ht="18" customHeight="1" x14ac:dyDescent="0.55000000000000004">
      <c r="C14" s="3" t="s">
        <v>14</v>
      </c>
      <c r="U14" s="217" t="str">
        <f>IF(AND(U15="",U16=""),"","↓以下の表示は【要修正】事項が解消されると消えます。")</f>
        <v/>
      </c>
      <c r="V14" s="217"/>
      <c r="W14" s="217"/>
      <c r="X14" s="217"/>
      <c r="Y14" s="217"/>
      <c r="Z14" s="217"/>
      <c r="AA14" s="217"/>
      <c r="AB14" s="217"/>
      <c r="AC14" s="217"/>
      <c r="AD14" s="217"/>
      <c r="AV14" s="97" t="s">
        <v>183</v>
      </c>
      <c r="AW14" s="102" t="str">
        <f xml:space="preserve">
IF(AND(C27="○",COUNTA(K15:O16)&lt;2,COUNTA(L31:N35)&lt;5,COUNTA(L49:T53)=0),"×",
IF(AND(C27="○",COUNTA(K15:O16)&lt;2,COUNTA(L31:N35)&lt;5,COUNTA(L49:T53)&gt;=1),"×",
IF(AND(C27="○",COUNTA(K15:O16)&lt;2,COUNTA(L31:N35)=5,COUNTA(L49:T53)=0),"×",
IF(AND(C27="○",COUNTA(K15:O16)&lt;2,COUNTA(L31:N35)=5,COUNTA(L49:T53)&gt;=1),"×",
IF(AND(C27="○",COUNTA(K15:O16)=2,COUNTA(L31:N35)&lt;5,COUNTA(L49:T53)=0),"×",
IF(AND(C27="○",COUNTA(K15:O16)=2,COUNTA(L31:N35)&lt;5,COUNTA(L49:T53)&gt;=1),"×",
IF(AND(C27="○",COUNTA(K15:O16)=2,COUNTA(L31:N35)=5,COUNTA(L49:T53)=0),"○",
IF(AND(C27="○",COUNTA(K15:O16)=2,COUNTA(L31:N35)=5,COUNTA(L49:T53)&gt;=1),"×",
"○"))))))))</f>
        <v>○</v>
      </c>
      <c r="AX14" s="98" t="str">
        <f xml:space="preserve">
IF(AND(C27="○",COUNTA(K15:O16)&lt;2,COUNTA(L31:N35)&lt;5,COUNTA(L49:T53)=0),"【要修正】「課税売上割合」欄及び②の「補助対象経費の内訳」欄を入力してください。",
IF(AND(C27="○",COUNTA(K15:O16)&lt;2,COUNTA(L31:N35)&lt;5,COUNTA(L49:T53)&gt;=1),"【要修正】③の「補助対象経費の内訳」欄は入力不要です。",
IF(AND(C27="○",COUNTA(K15:O16)&lt;2,COUNTA(L31:N35)=5,COUNTA(L49:T53)=0),"【要修正】「課税売上割合」欄を入力してください。",
IF(AND(C27="○",COUNTA(K15:O16)&lt;2,COUNTA(L31:N35)=5,COUNTA(L49:T53)&gt;=1),"【要修正】③の「補助対象経費の内訳」欄は入力不要です。",
IF(AND(C27="○",COUNTA(K15:O16)=2,COUNTA(L31:N35)&lt;5,COUNTA(L49:T53)=0),"【要修正】②の「補助対象経費の内訳」欄を入力してください。",
IF(AND(C27="○",COUNTA(K15:O16)=2,COUNTA(L31:N35)&lt;5,COUNTA(L49:T53)&gt;=1),"【要修正】③の「補助対象経費の内訳」欄は入力不要です。",
IF(AND(C27="○",COUNTA(K15:O16)=2,COUNTA(L31:N35)=5,COUNTA(L49:T53)=0),"適切に入力されました。",
IF(AND(C27="○",COUNTA(K15:O16)=2,COUNTA(L31:N35)=5,COUNTA(L49:T53)&gt;=1),"【要修正】③の「補助対象経費の内訳」欄は入力不要です。",
"該当しない場合は入力不要です。"))))))))</f>
        <v>該当しない場合は入力不要です。</v>
      </c>
    </row>
    <row r="15" spans="3:52" ht="17.649999999999999" customHeight="1" x14ac:dyDescent="0.55000000000000004">
      <c r="D15" s="3" t="s">
        <v>33</v>
      </c>
      <c r="K15" s="229"/>
      <c r="L15" s="230"/>
      <c r="M15" s="230"/>
      <c r="N15" s="230"/>
      <c r="O15" s="230"/>
      <c r="P15" s="8" t="s">
        <v>10</v>
      </c>
      <c r="Q15" s="9" t="s">
        <v>46</v>
      </c>
      <c r="R15" s="107"/>
      <c r="S15" s="107"/>
      <c r="T15" s="107"/>
      <c r="U15" s="252" t="str">
        <f>IF(AND(OR($C$22="○",$C$27="○",$C$44="○"),K15=""),"←【要修正】該当の金額を入力してください。","")</f>
        <v/>
      </c>
      <c r="V15" s="253"/>
      <c r="W15" s="253"/>
      <c r="X15" s="253"/>
      <c r="Y15" s="253"/>
      <c r="Z15" s="253"/>
      <c r="AA15" s="253"/>
      <c r="AB15" s="253"/>
      <c r="AC15" s="253"/>
      <c r="AD15" s="253"/>
      <c r="AV15" s="97" t="s">
        <v>184</v>
      </c>
      <c r="AW15" s="102" t="str">
        <f xml:space="preserve">
IF(AND(C44="○",COUNTA(K15:O16)&lt;2,COUNTA(L31:N35)=0,COUNTA(L49:T53)&lt;15),"×",
IF(AND(C44="○",COUNTA(K15:O16)&lt;2,COUNTA(L31:N35)=0,COUNTA(L49:T53)=15),"×",
IF(AND(C44="○",COUNTA(K15:O16)&lt;2,COUNTA(L31:N35)&gt;=1,COUNTA(L49:T53)&lt;15),"×",
IF(AND(C44="○",COUNTA(K15:O16)&lt;2,COUNTA(L31:N35)&gt;=1,COUNTA(L49:T53)=15),"×",
IF(AND(C44="○",COUNTA(K15:O16)=2,COUNTA(L31:N35)=0,COUNTA(L49:T53)&lt;15),"×",
IF(AND(C44="○",COUNTA(K15:O16)=2,COUNTA(L31:N35)=0,COUNTA(L49:T53)=15),"○",
IF(AND(C44="○",COUNTA(K15:O16)=2,COUNTA(L31:N35)&gt;=1,COUNTA(L49:T53)&lt;15),"×",
IF(AND(C44="○",COUNTA(K15:O16)=2,COUNTA(L31:N35)&gt;=1,COUNTA(L49:T53)=15),"×",
"○"))))))))</f>
        <v>○</v>
      </c>
      <c r="AX15" s="98" t="str">
        <f xml:space="preserve">
IF(AND(C44="○",COUNTA(K15:O16)&lt;2,COUNTA(L31:N35)=0,COUNTA(L49:T53)&lt;15),"【要修正】「課税売上割合」欄及び③の「補助対象経費の内訳」欄を入力してください。",
IF(AND(C44="○",COUNTA(K15:O16)&lt;2,COUNTA(L31:N35)=0,COUNTA(L49:T53)=15),"【要修正】「課税売上割合」欄を入力してください。",
IF(AND(C44="○",COUNTA(K15:O16)&lt;2,COUNTA(L31:N35)&gt;=1,COUNTA(L49:T53)&lt;15),"【要修正】②の「補助対象経費の内訳」欄は入力不要です。",
IF(AND(C44="○",COUNTA(K15:O16)&lt;2,COUNTA(L31:N35)&gt;=1,COUNTA(L49:T53)=15),"【要修正】②の「補助対象経費の内訳」欄は入力不要です。",
IF(AND(C44="○",COUNTA(K15:O16)=2,COUNTA(L31:N35)=0,COUNTA(L49:T53)&lt;15),"【要修正】③の「補助対象経費の内訳」欄を入力してください。",
IF(AND(C44="○",COUNTA(K15:O16)=2,COUNTA(L31:N35)=0,COUNTA(L49:T53)=15),"適切に入力されました。",
IF(AND(C44="○",COUNTA(K15:O16)=2,COUNTA(L31:N35)&gt;=1,COUNTA(L49:T53)&lt;15),"【要修正】②の「補助対象経費の内訳」欄は入力不要です。",
IF(AND(C44="○",COUNTA(K15:O16)=2,COUNTA(L31:N35)&gt;=1,COUNTA(L49:T53)=15),"【要修正】②の「補助対象経費の内訳」欄は入力不要です。",
"該当しない場合は入力不要です。"))))))))</f>
        <v>該当しない場合は入力不要です。</v>
      </c>
    </row>
    <row r="16" spans="3:52" ht="18" customHeight="1" x14ac:dyDescent="0.55000000000000004">
      <c r="D16" s="3" t="s">
        <v>34</v>
      </c>
      <c r="K16" s="229"/>
      <c r="L16" s="230"/>
      <c r="M16" s="230"/>
      <c r="N16" s="230"/>
      <c r="O16" s="230"/>
      <c r="P16" s="8" t="s">
        <v>10</v>
      </c>
      <c r="Q16" s="9" t="s">
        <v>47</v>
      </c>
      <c r="R16" s="107"/>
      <c r="S16" s="107"/>
      <c r="T16" s="107"/>
      <c r="U16" s="252" t="str">
        <f>IF(AND(OR($C$22="○",$C$27="○",$C$44="○"),K16=""),"←【要修正】該当の金額を入力してください。","")</f>
        <v/>
      </c>
      <c r="V16" s="253"/>
      <c r="W16" s="253"/>
      <c r="X16" s="253"/>
      <c r="Y16" s="253"/>
      <c r="Z16" s="253"/>
      <c r="AA16" s="253"/>
      <c r="AB16" s="253"/>
      <c r="AC16" s="253"/>
      <c r="AD16" s="253"/>
      <c r="AV16" s="99"/>
      <c r="AW16" s="99"/>
      <c r="AX16" s="100"/>
    </row>
    <row r="17" spans="3:52" ht="18.75" customHeight="1" thickBot="1" x14ac:dyDescent="0.6">
      <c r="AV17" s="249" t="s">
        <v>156</v>
      </c>
      <c r="AW17" s="249"/>
      <c r="AX17" s="108" t="s">
        <v>162</v>
      </c>
    </row>
    <row r="18" spans="3:52" ht="19" customHeight="1" thickTop="1" thickBot="1" x14ac:dyDescent="0.6">
      <c r="D18" s="3" t="s">
        <v>15</v>
      </c>
      <c r="K18" s="234" t="str">
        <f>IF(K16="","",K15/K16)</f>
        <v/>
      </c>
      <c r="L18" s="235"/>
      <c r="M18" s="235"/>
      <c r="N18" s="235"/>
      <c r="O18" s="235"/>
      <c r="P18" s="236"/>
      <c r="Q18" s="3" t="s">
        <v>16</v>
      </c>
      <c r="AV18" s="251" t="str">
        <f>IF(AND(AW6="○",AW8="○",AW9="○",AW10="○",AW11="○",AW13="○",AW14="○",AW15="○"),"◎",
"×")</f>
        <v>×</v>
      </c>
      <c r="AW18" s="251"/>
      <c r="AX18" s="250" t="str">
        <f>IF(AND(AW6="○",AW8="○",AW9="○",AW10="○",AW11="○",AW13="○",AW14="○",AW15="○"),"適切に入力されました。",
IF(AW6="○","",AX6)&amp;
IF(AW8="○","",AX8)&amp;
IF(AW9="○","",AX9)&amp;
IF(AW10="○","",AX10))&amp;
IF(AW11="○","",AX11)&amp;
IF(AW13="○","",AX13)&amp;
IF(AW14="○","",AX14)&amp;
IF(AW15="○","",AX15)</f>
        <v>【要修正】【仕入控除税額（返還額）がない場合】の①～④又は、【仕入控除税額（返還額）がある場合】の①～③のいずれか一つのみ○を選択してください。</v>
      </c>
    </row>
    <row r="19" spans="3:52" ht="38.25" customHeight="1" thickTop="1" x14ac:dyDescent="0.55000000000000004">
      <c r="K19" s="224" t="s">
        <v>60</v>
      </c>
      <c r="L19" s="224"/>
      <c r="M19" s="224"/>
      <c r="N19" s="224"/>
      <c r="O19" s="224"/>
      <c r="P19" s="224"/>
      <c r="Q19" s="224"/>
      <c r="R19" s="224"/>
      <c r="S19" s="224"/>
      <c r="T19" s="224"/>
      <c r="U19" s="224"/>
      <c r="V19" s="224"/>
      <c r="W19" s="224"/>
      <c r="X19" s="224"/>
      <c r="Y19" s="224"/>
      <c r="Z19" s="224"/>
      <c r="AA19" s="224"/>
      <c r="AB19" s="224"/>
      <c r="AC19" s="224"/>
      <c r="AD19" s="224"/>
      <c r="AV19" s="251"/>
      <c r="AW19" s="251"/>
      <c r="AX19" s="250"/>
    </row>
    <row r="20" spans="3:52" ht="29.5" customHeight="1" x14ac:dyDescent="0.55000000000000004">
      <c r="K20" s="3" t="s">
        <v>61</v>
      </c>
      <c r="AV20" s="251"/>
      <c r="AW20" s="251"/>
      <c r="AX20" s="250"/>
    </row>
    <row r="21" spans="3:52" ht="18.5" thickBot="1" x14ac:dyDescent="0.6">
      <c r="AV21" s="101"/>
      <c r="AW21" s="105"/>
      <c r="AX21" s="107"/>
    </row>
    <row r="22" spans="3:52" ht="36.75" customHeight="1" thickTop="1" thickBot="1" x14ac:dyDescent="0.6">
      <c r="C22" s="76"/>
      <c r="D22" s="237" t="s">
        <v>32</v>
      </c>
      <c r="E22" s="238"/>
      <c r="F22" s="238"/>
      <c r="G22" s="238"/>
      <c r="H22" s="238"/>
      <c r="I22" s="238"/>
      <c r="J22" s="238"/>
      <c r="K22" s="238"/>
      <c r="L22" s="238"/>
      <c r="M22" s="238"/>
      <c r="N22" s="238"/>
      <c r="O22" s="238"/>
      <c r="P22" s="238"/>
      <c r="Q22" s="238"/>
      <c r="R22" s="238"/>
      <c r="S22" s="238"/>
      <c r="T22" s="238"/>
      <c r="U22" s="238"/>
      <c r="AZ22" s="103" t="str">
        <f>IF(C22="","",C22)</f>
        <v/>
      </c>
    </row>
    <row r="23" spans="3:52" ht="19" thickTop="1" thickBot="1" x14ac:dyDescent="0.6">
      <c r="Y23" s="3" t="s">
        <v>36</v>
      </c>
    </row>
    <row r="24" spans="3:52" ht="18.5" thickBot="1" x14ac:dyDescent="0.6">
      <c r="E24" s="3" t="s">
        <v>17</v>
      </c>
      <c r="K24" s="3" t="s">
        <v>18</v>
      </c>
      <c r="Y24" s="231" t="str">
        <f>IF(C22="○",ROUNDDOWN((基本情報!G21+基本情報!G26)*10/110,0),"")</f>
        <v/>
      </c>
      <c r="Z24" s="232"/>
      <c r="AA24" s="232"/>
      <c r="AB24" s="232"/>
      <c r="AC24" s="232"/>
      <c r="AD24" s="233"/>
    </row>
    <row r="25" spans="3:52" ht="22.5" customHeight="1" x14ac:dyDescent="0.55000000000000004"/>
    <row r="26" spans="3:52" ht="22.5" customHeight="1" thickBot="1" x14ac:dyDescent="0.6"/>
    <row r="27" spans="3:52" ht="38.5" customHeight="1" thickTop="1" thickBot="1" x14ac:dyDescent="0.6">
      <c r="C27" s="76"/>
      <c r="D27" s="225" t="s">
        <v>62</v>
      </c>
      <c r="E27" s="226"/>
      <c r="F27" s="226"/>
      <c r="G27" s="226"/>
      <c r="H27" s="226"/>
      <c r="I27" s="226"/>
      <c r="J27" s="226"/>
      <c r="K27" s="226"/>
      <c r="L27" s="226"/>
      <c r="M27" s="226"/>
      <c r="N27" s="226"/>
      <c r="O27" s="226"/>
      <c r="P27" s="226"/>
      <c r="Q27" s="226"/>
      <c r="R27" s="226"/>
      <c r="S27" s="226"/>
      <c r="T27" s="226"/>
      <c r="U27" s="226"/>
      <c r="V27" s="226"/>
      <c r="W27" s="226"/>
      <c r="X27" s="226"/>
      <c r="Y27" s="226"/>
      <c r="Z27" s="106"/>
      <c r="AA27" s="106"/>
      <c r="AB27" s="106"/>
      <c r="AC27" s="10"/>
      <c r="AD27" s="10"/>
      <c r="AZ27" s="103" t="str">
        <f>IF(C27="","",C27)</f>
        <v/>
      </c>
    </row>
    <row r="28" spans="3:52" ht="18.5" thickTop="1" x14ac:dyDescent="0.55000000000000004">
      <c r="E28" s="3" t="s">
        <v>64</v>
      </c>
    </row>
    <row r="29" spans="3:52" ht="17.649999999999999" customHeight="1" x14ac:dyDescent="0.55000000000000004">
      <c r="E29" s="198" t="s">
        <v>19</v>
      </c>
      <c r="F29" s="198"/>
      <c r="G29" s="198"/>
      <c r="H29" s="198"/>
      <c r="I29" s="198"/>
      <c r="J29" s="198"/>
      <c r="K29" s="186"/>
      <c r="L29" s="199" t="s">
        <v>28</v>
      </c>
      <c r="M29" s="199"/>
      <c r="N29" s="199"/>
      <c r="O29" s="199" t="s">
        <v>20</v>
      </c>
      <c r="P29" s="199"/>
      <c r="Q29" s="199"/>
      <c r="R29" s="199" t="s">
        <v>65</v>
      </c>
      <c r="S29" s="199"/>
      <c r="T29" s="199"/>
      <c r="AF29" s="2"/>
      <c r="AG29" s="2"/>
    </row>
    <row r="30" spans="3:52" x14ac:dyDescent="0.55000000000000004">
      <c r="E30" s="198"/>
      <c r="F30" s="198"/>
      <c r="G30" s="198"/>
      <c r="H30" s="198"/>
      <c r="I30" s="198"/>
      <c r="J30" s="198"/>
      <c r="K30" s="186"/>
      <c r="L30" s="199"/>
      <c r="M30" s="199"/>
      <c r="N30" s="199"/>
      <c r="O30" s="199"/>
      <c r="P30" s="199"/>
      <c r="Q30" s="199"/>
      <c r="R30" s="199"/>
      <c r="S30" s="199"/>
      <c r="T30" s="199"/>
      <c r="U30" s="216" t="str">
        <f>IF(AND(U31="",U32="",U33="",U34="",U35=""),"","↓以下の表示は【要修正】事項が解消されると消えます。")</f>
        <v/>
      </c>
      <c r="V30" s="217"/>
      <c r="W30" s="217"/>
      <c r="X30" s="217"/>
      <c r="Y30" s="217"/>
      <c r="Z30" s="217"/>
      <c r="AA30" s="217"/>
      <c r="AB30" s="217"/>
      <c r="AC30" s="217"/>
      <c r="AD30" s="217"/>
      <c r="AE30" s="2"/>
      <c r="AF30" s="2"/>
      <c r="AG30" s="2"/>
    </row>
    <row r="31" spans="3:52" x14ac:dyDescent="0.55000000000000004">
      <c r="E31" s="193" t="s">
        <v>157</v>
      </c>
      <c r="F31" s="193"/>
      <c r="G31" s="193"/>
      <c r="H31" s="193"/>
      <c r="I31" s="193"/>
      <c r="J31" s="193"/>
      <c r="K31" s="194"/>
      <c r="L31" s="203"/>
      <c r="M31" s="203"/>
      <c r="N31" s="203"/>
      <c r="O31" s="213"/>
      <c r="P31" s="213"/>
      <c r="Q31" s="213"/>
      <c r="R31" s="205">
        <f>SUM(L31:Q31)</f>
        <v>0</v>
      </c>
      <c r="S31" s="205"/>
      <c r="T31" s="205"/>
      <c r="U31" s="216" t="str">
        <f>IF(AND($C$27="○",L31=""),"←【要修正】金額(ない場合は0)を入力してください。","")</f>
        <v/>
      </c>
      <c r="V31" s="217"/>
      <c r="W31" s="217"/>
      <c r="X31" s="217"/>
      <c r="Y31" s="217"/>
      <c r="Z31" s="217"/>
      <c r="AA31" s="217"/>
      <c r="AB31" s="217"/>
      <c r="AC31" s="217"/>
      <c r="AD31" s="217"/>
      <c r="AE31" s="2"/>
      <c r="AF31" s="2"/>
      <c r="AG31" s="2"/>
    </row>
    <row r="32" spans="3:52" x14ac:dyDescent="0.55000000000000004">
      <c r="E32" s="193" t="s">
        <v>158</v>
      </c>
      <c r="F32" s="193"/>
      <c r="G32" s="193"/>
      <c r="H32" s="193"/>
      <c r="I32" s="193"/>
      <c r="J32" s="193"/>
      <c r="K32" s="194"/>
      <c r="L32" s="203"/>
      <c r="M32" s="203"/>
      <c r="N32" s="203"/>
      <c r="O32" s="213"/>
      <c r="P32" s="213"/>
      <c r="Q32" s="213"/>
      <c r="R32" s="205">
        <f>SUM(L32:Q32)</f>
        <v>0</v>
      </c>
      <c r="S32" s="205"/>
      <c r="T32" s="205"/>
      <c r="U32" s="216" t="str">
        <f t="shared" ref="U32:U35" si="1">IF(AND($C$27="○",L32=""),"←【要修正】金額(ない場合は0)を入力してください。","")</f>
        <v/>
      </c>
      <c r="V32" s="217"/>
      <c r="W32" s="217"/>
      <c r="X32" s="217"/>
      <c r="Y32" s="217"/>
      <c r="Z32" s="217"/>
      <c r="AA32" s="217"/>
      <c r="AB32" s="217"/>
      <c r="AC32" s="217"/>
      <c r="AD32" s="217"/>
      <c r="AE32" s="2"/>
      <c r="AF32" s="2"/>
      <c r="AG32" s="2"/>
    </row>
    <row r="33" spans="3:52" x14ac:dyDescent="0.55000000000000004">
      <c r="E33" s="193" t="s">
        <v>159</v>
      </c>
      <c r="F33" s="193"/>
      <c r="G33" s="193"/>
      <c r="H33" s="193"/>
      <c r="I33" s="193"/>
      <c r="J33" s="193"/>
      <c r="K33" s="194"/>
      <c r="L33" s="203"/>
      <c r="M33" s="203"/>
      <c r="N33" s="203"/>
      <c r="O33" s="213"/>
      <c r="P33" s="213"/>
      <c r="Q33" s="213"/>
      <c r="R33" s="205">
        <f>SUM(L33:Q33)</f>
        <v>0</v>
      </c>
      <c r="S33" s="205"/>
      <c r="T33" s="205"/>
      <c r="U33" s="216" t="str">
        <f t="shared" si="1"/>
        <v/>
      </c>
      <c r="V33" s="217"/>
      <c r="W33" s="217"/>
      <c r="X33" s="217"/>
      <c r="Y33" s="217"/>
      <c r="Z33" s="217"/>
      <c r="AA33" s="217"/>
      <c r="AB33" s="217"/>
      <c r="AC33" s="217"/>
      <c r="AD33" s="217"/>
      <c r="AE33" s="2"/>
      <c r="AF33" s="2"/>
      <c r="AG33" s="2"/>
    </row>
    <row r="34" spans="3:52" x14ac:dyDescent="0.55000000000000004">
      <c r="E34" s="193" t="s">
        <v>160</v>
      </c>
      <c r="F34" s="193"/>
      <c r="G34" s="193"/>
      <c r="H34" s="193"/>
      <c r="I34" s="193"/>
      <c r="J34" s="193"/>
      <c r="K34" s="194"/>
      <c r="L34" s="203"/>
      <c r="M34" s="203"/>
      <c r="N34" s="203"/>
      <c r="O34" s="213"/>
      <c r="P34" s="213"/>
      <c r="Q34" s="213"/>
      <c r="R34" s="205">
        <f>SUM(L34:Q34)</f>
        <v>0</v>
      </c>
      <c r="S34" s="205"/>
      <c r="T34" s="205"/>
      <c r="U34" s="216" t="str">
        <f t="shared" si="1"/>
        <v/>
      </c>
      <c r="V34" s="217"/>
      <c r="W34" s="217"/>
      <c r="X34" s="217"/>
      <c r="Y34" s="217"/>
      <c r="Z34" s="217"/>
      <c r="AA34" s="217"/>
      <c r="AB34" s="217"/>
      <c r="AC34" s="217"/>
      <c r="AD34" s="217"/>
      <c r="AE34" s="2"/>
      <c r="AF34" s="2"/>
      <c r="AG34" s="2"/>
    </row>
    <row r="35" spans="3:52" x14ac:dyDescent="0.55000000000000004">
      <c r="E35" s="193" t="s">
        <v>161</v>
      </c>
      <c r="F35" s="193"/>
      <c r="G35" s="193"/>
      <c r="H35" s="193"/>
      <c r="I35" s="193"/>
      <c r="J35" s="193"/>
      <c r="K35" s="194"/>
      <c r="L35" s="203"/>
      <c r="M35" s="203"/>
      <c r="N35" s="203"/>
      <c r="O35" s="213"/>
      <c r="P35" s="213"/>
      <c r="Q35" s="213"/>
      <c r="R35" s="205">
        <f>SUM(L35:Q35)</f>
        <v>0</v>
      </c>
      <c r="S35" s="205"/>
      <c r="T35" s="205"/>
      <c r="U35" s="216" t="str">
        <f t="shared" si="1"/>
        <v/>
      </c>
      <c r="V35" s="217"/>
      <c r="W35" s="217"/>
      <c r="X35" s="217"/>
      <c r="Y35" s="217"/>
      <c r="Z35" s="217"/>
      <c r="AA35" s="217"/>
      <c r="AB35" s="217"/>
      <c r="AC35" s="217"/>
      <c r="AD35" s="217"/>
      <c r="AE35" s="2"/>
      <c r="AF35" s="2"/>
      <c r="AG35" s="2"/>
    </row>
    <row r="36" spans="3:52" ht="17.649999999999999" customHeight="1" x14ac:dyDescent="0.55000000000000004">
      <c r="E36" s="215" t="s">
        <v>65</v>
      </c>
      <c r="F36" s="215"/>
      <c r="G36" s="215"/>
      <c r="H36" s="215"/>
      <c r="I36" s="215"/>
      <c r="J36" s="215"/>
      <c r="K36" s="215"/>
      <c r="L36" s="205">
        <f>SUM(L31:N35)</f>
        <v>0</v>
      </c>
      <c r="M36" s="205"/>
      <c r="N36" s="205"/>
      <c r="O36" s="205">
        <f>SUM(O31:Q35)</f>
        <v>0</v>
      </c>
      <c r="P36" s="205"/>
      <c r="Q36" s="205"/>
      <c r="R36" s="205">
        <f>SUM(R31:T35)</f>
        <v>0</v>
      </c>
      <c r="S36" s="205"/>
      <c r="T36" s="205"/>
      <c r="AE36" s="2"/>
      <c r="AF36" s="2"/>
      <c r="AG36" s="2"/>
    </row>
    <row r="37" spans="3:52" x14ac:dyDescent="0.55000000000000004">
      <c r="L37" s="206" t="s">
        <v>21</v>
      </c>
      <c r="M37" s="206"/>
      <c r="N37" s="206"/>
      <c r="O37" s="206"/>
      <c r="P37" s="206"/>
      <c r="Q37" s="206"/>
      <c r="R37" s="206" t="s">
        <v>27</v>
      </c>
      <c r="S37" s="206"/>
      <c r="T37" s="206"/>
      <c r="AE37" s="2"/>
      <c r="AF37" s="2"/>
      <c r="AG37" s="2"/>
    </row>
    <row r="38" spans="3:52" ht="18.5" thickBot="1" x14ac:dyDescent="0.6">
      <c r="K38" s="105"/>
      <c r="L38" s="105"/>
      <c r="M38" s="105"/>
      <c r="N38" s="105"/>
      <c r="O38" s="105"/>
      <c r="P38" s="105"/>
      <c r="Q38" s="105"/>
      <c r="R38" s="105"/>
      <c r="S38" s="105"/>
      <c r="T38" s="105"/>
      <c r="U38" s="105"/>
      <c r="V38" s="105"/>
      <c r="Y38" s="3" t="s">
        <v>35</v>
      </c>
      <c r="AE38" s="2"/>
      <c r="AF38" s="2"/>
      <c r="AG38" s="2"/>
    </row>
    <row r="39" spans="3:52" ht="18.5" thickBot="1" x14ac:dyDescent="0.6">
      <c r="E39" s="80" t="s">
        <v>170</v>
      </c>
      <c r="F39" s="80"/>
      <c r="G39" s="80"/>
      <c r="H39" s="80"/>
      <c r="I39" s="80"/>
      <c r="J39" s="80"/>
      <c r="K39" s="80" t="s">
        <v>57</v>
      </c>
      <c r="L39" s="80"/>
      <c r="M39" s="80"/>
      <c r="N39" s="80"/>
      <c r="O39" s="80"/>
      <c r="P39" s="80"/>
      <c r="Q39" s="80"/>
      <c r="R39" s="80"/>
      <c r="S39" s="80"/>
      <c r="T39" s="80"/>
      <c r="U39" s="80"/>
      <c r="V39" s="80"/>
      <c r="W39" s="80"/>
      <c r="X39" s="80"/>
      <c r="Y39" s="207" t="str">
        <f>IFERROR(ROUNDDOWN((基本情報!G21+基本情報!G26)*10/110*K18*L36/R36,0),"")</f>
        <v/>
      </c>
      <c r="Z39" s="208"/>
      <c r="AA39" s="208"/>
      <c r="AB39" s="208"/>
      <c r="AC39" s="208"/>
      <c r="AD39" s="209"/>
      <c r="AE39" s="2"/>
      <c r="AF39" s="2"/>
      <c r="AG39" s="2"/>
    </row>
    <row r="40" spans="3:52" ht="18" customHeight="1" x14ac:dyDescent="0.55000000000000004"/>
    <row r="42" spans="3:52" ht="11.5" customHeight="1" x14ac:dyDescent="0.55000000000000004"/>
    <row r="43" spans="3:52" ht="11.5" customHeight="1" thickBot="1" x14ac:dyDescent="0.6"/>
    <row r="44" spans="3:52" ht="36.75" customHeight="1" thickTop="1" thickBot="1" x14ac:dyDescent="0.6">
      <c r="C44" s="76"/>
      <c r="D44" s="225" t="s">
        <v>63</v>
      </c>
      <c r="E44" s="226"/>
      <c r="F44" s="226"/>
      <c r="G44" s="226"/>
      <c r="H44" s="226"/>
      <c r="I44" s="226"/>
      <c r="J44" s="226"/>
      <c r="K44" s="226"/>
      <c r="L44" s="226"/>
      <c r="M44" s="226"/>
      <c r="N44" s="226"/>
      <c r="O44" s="226"/>
      <c r="P44" s="226"/>
      <c r="Q44" s="226"/>
      <c r="R44" s="226"/>
      <c r="S44" s="226"/>
      <c r="T44" s="226"/>
      <c r="U44" s="226"/>
      <c r="V44" s="226"/>
      <c r="W44" s="226"/>
      <c r="X44" s="226"/>
      <c r="Y44" s="226"/>
      <c r="Z44" s="106"/>
      <c r="AA44" s="106"/>
      <c r="AB44" s="106"/>
      <c r="AC44" s="11"/>
      <c r="AD44" s="11"/>
      <c r="AZ44" s="103" t="str">
        <f>IF(C44="","",C44)</f>
        <v/>
      </c>
    </row>
    <row r="45" spans="3:52" ht="18.5" thickTop="1" x14ac:dyDescent="0.55000000000000004">
      <c r="E45" s="3" t="s">
        <v>64</v>
      </c>
    </row>
    <row r="46" spans="3:52" ht="18" customHeight="1" x14ac:dyDescent="0.55000000000000004">
      <c r="E46" s="198" t="s">
        <v>19</v>
      </c>
      <c r="F46" s="198"/>
      <c r="G46" s="198"/>
      <c r="H46" s="198"/>
      <c r="I46" s="198"/>
      <c r="J46" s="198"/>
      <c r="K46" s="186"/>
      <c r="L46" s="198" t="s">
        <v>28</v>
      </c>
      <c r="M46" s="198"/>
      <c r="N46" s="198"/>
      <c r="O46" s="198"/>
      <c r="P46" s="198"/>
      <c r="Q46" s="198"/>
      <c r="R46" s="198"/>
      <c r="S46" s="198"/>
      <c r="T46" s="198"/>
      <c r="U46" s="199" t="s">
        <v>20</v>
      </c>
      <c r="V46" s="199"/>
      <c r="W46" s="199"/>
      <c r="X46" s="198" t="s">
        <v>65</v>
      </c>
      <c r="Y46" s="198"/>
      <c r="Z46" s="198"/>
      <c r="AF46" s="2"/>
      <c r="AG46" s="2"/>
    </row>
    <row r="47" spans="3:52" ht="17.649999999999999" customHeight="1" x14ac:dyDescent="0.55000000000000004">
      <c r="E47" s="198"/>
      <c r="F47" s="198"/>
      <c r="G47" s="198"/>
      <c r="H47" s="198"/>
      <c r="I47" s="198"/>
      <c r="J47" s="198"/>
      <c r="K47" s="186"/>
      <c r="L47" s="199" t="s">
        <v>22</v>
      </c>
      <c r="M47" s="199"/>
      <c r="N47" s="199"/>
      <c r="O47" s="199" t="s">
        <v>23</v>
      </c>
      <c r="P47" s="199"/>
      <c r="Q47" s="199"/>
      <c r="R47" s="199" t="s">
        <v>24</v>
      </c>
      <c r="S47" s="199"/>
      <c r="T47" s="199"/>
      <c r="U47" s="199"/>
      <c r="V47" s="199"/>
      <c r="W47" s="199"/>
      <c r="X47" s="198"/>
      <c r="Y47" s="198"/>
      <c r="Z47" s="198"/>
      <c r="AE47" s="2"/>
      <c r="AF47" s="2"/>
      <c r="AG47" s="2"/>
    </row>
    <row r="48" spans="3:52" x14ac:dyDescent="0.55000000000000004">
      <c r="E48" s="198"/>
      <c r="F48" s="198"/>
      <c r="G48" s="198"/>
      <c r="H48" s="198"/>
      <c r="I48" s="198"/>
      <c r="J48" s="198"/>
      <c r="K48" s="186"/>
      <c r="L48" s="199"/>
      <c r="M48" s="199"/>
      <c r="N48" s="199"/>
      <c r="O48" s="199"/>
      <c r="P48" s="199"/>
      <c r="Q48" s="199"/>
      <c r="R48" s="199"/>
      <c r="S48" s="199"/>
      <c r="T48" s="199"/>
      <c r="U48" s="199"/>
      <c r="V48" s="199"/>
      <c r="W48" s="199"/>
      <c r="X48" s="198"/>
      <c r="Y48" s="198"/>
      <c r="Z48" s="198"/>
      <c r="AA48" s="196" t="str">
        <f>IF(AND(AA49="",AA50="",AA51="",AA52="",AA53=""),"","↓以下の表示は【要修正】事項が解消されると消えます。")</f>
        <v/>
      </c>
      <c r="AB48" s="197"/>
      <c r="AC48" s="197"/>
      <c r="AD48" s="197"/>
      <c r="AE48" s="197"/>
      <c r="AF48" s="2"/>
      <c r="AG48" s="2"/>
    </row>
    <row r="49" spans="5:33" x14ac:dyDescent="0.55000000000000004">
      <c r="E49" s="195" t="s">
        <v>157</v>
      </c>
      <c r="F49" s="195"/>
      <c r="G49" s="195"/>
      <c r="H49" s="195"/>
      <c r="I49" s="195"/>
      <c r="J49" s="195"/>
      <c r="K49" s="186"/>
      <c r="L49" s="200"/>
      <c r="M49" s="201"/>
      <c r="N49" s="202"/>
      <c r="O49" s="203"/>
      <c r="P49" s="203"/>
      <c r="Q49" s="203"/>
      <c r="R49" s="203"/>
      <c r="S49" s="203"/>
      <c r="T49" s="203"/>
      <c r="U49" s="204"/>
      <c r="V49" s="204"/>
      <c r="W49" s="204"/>
      <c r="X49" s="205">
        <f>SUM(L49:W49)</f>
        <v>0</v>
      </c>
      <c r="Y49" s="205"/>
      <c r="Z49" s="205"/>
      <c r="AA49" s="196" t="str">
        <f>IF(AND($C$44="○",COUNTA(L49:T49)&lt;3),"←【要修正】金額(ない場合は0)を入力してください。","")</f>
        <v/>
      </c>
      <c r="AB49" s="197"/>
      <c r="AC49" s="197"/>
      <c r="AD49" s="197"/>
      <c r="AE49" s="197"/>
      <c r="AF49" s="2"/>
      <c r="AG49" s="2"/>
    </row>
    <row r="50" spans="5:33" x14ac:dyDescent="0.55000000000000004">
      <c r="E50" s="193" t="s">
        <v>158</v>
      </c>
      <c r="F50" s="193"/>
      <c r="G50" s="193"/>
      <c r="H50" s="193"/>
      <c r="I50" s="193"/>
      <c r="J50" s="193"/>
      <c r="K50" s="194"/>
      <c r="L50" s="200"/>
      <c r="M50" s="201"/>
      <c r="N50" s="202"/>
      <c r="O50" s="203"/>
      <c r="P50" s="203"/>
      <c r="Q50" s="203"/>
      <c r="R50" s="203"/>
      <c r="S50" s="203"/>
      <c r="T50" s="203"/>
      <c r="U50" s="204"/>
      <c r="V50" s="204"/>
      <c r="W50" s="204"/>
      <c r="X50" s="205">
        <f t="shared" ref="X50:X52" si="2">SUM(L50:W50)</f>
        <v>0</v>
      </c>
      <c r="Y50" s="205"/>
      <c r="Z50" s="205"/>
      <c r="AA50" s="196" t="str">
        <f t="shared" ref="AA50:AA52" si="3">IF(AND($C$44="○",COUNTA(L50:T50)&lt;3),"←【要修正】金額(ない場合は0)を入力してください。","")</f>
        <v/>
      </c>
      <c r="AB50" s="197"/>
      <c r="AC50" s="197"/>
      <c r="AD50" s="197"/>
      <c r="AE50" s="197"/>
      <c r="AF50" s="2"/>
      <c r="AG50" s="2"/>
    </row>
    <row r="51" spans="5:33" x14ac:dyDescent="0.55000000000000004">
      <c r="E51" s="195" t="s">
        <v>159</v>
      </c>
      <c r="F51" s="195"/>
      <c r="G51" s="195"/>
      <c r="H51" s="195"/>
      <c r="I51" s="195"/>
      <c r="J51" s="195"/>
      <c r="K51" s="186"/>
      <c r="L51" s="200"/>
      <c r="M51" s="201"/>
      <c r="N51" s="202"/>
      <c r="O51" s="203"/>
      <c r="P51" s="203"/>
      <c r="Q51" s="203"/>
      <c r="R51" s="203"/>
      <c r="S51" s="203"/>
      <c r="T51" s="203"/>
      <c r="U51" s="204"/>
      <c r="V51" s="204"/>
      <c r="W51" s="204"/>
      <c r="X51" s="205">
        <f t="shared" si="2"/>
        <v>0</v>
      </c>
      <c r="Y51" s="205"/>
      <c r="Z51" s="205"/>
      <c r="AA51" s="196" t="str">
        <f t="shared" si="3"/>
        <v/>
      </c>
      <c r="AB51" s="197"/>
      <c r="AC51" s="197"/>
      <c r="AD51" s="197"/>
      <c r="AE51" s="197"/>
      <c r="AF51" s="2"/>
      <c r="AG51" s="2"/>
    </row>
    <row r="52" spans="5:33" x14ac:dyDescent="0.55000000000000004">
      <c r="E52" s="195" t="s">
        <v>160</v>
      </c>
      <c r="F52" s="195"/>
      <c r="G52" s="195"/>
      <c r="H52" s="195"/>
      <c r="I52" s="195"/>
      <c r="J52" s="195"/>
      <c r="K52" s="186"/>
      <c r="L52" s="200"/>
      <c r="M52" s="201"/>
      <c r="N52" s="202"/>
      <c r="O52" s="203"/>
      <c r="P52" s="203"/>
      <c r="Q52" s="203"/>
      <c r="R52" s="203"/>
      <c r="S52" s="203"/>
      <c r="T52" s="203"/>
      <c r="U52" s="204"/>
      <c r="V52" s="204"/>
      <c r="W52" s="204"/>
      <c r="X52" s="205">
        <f t="shared" si="2"/>
        <v>0</v>
      </c>
      <c r="Y52" s="205"/>
      <c r="Z52" s="205"/>
      <c r="AA52" s="196" t="str">
        <f t="shared" si="3"/>
        <v/>
      </c>
      <c r="AB52" s="197"/>
      <c r="AC52" s="197"/>
      <c r="AD52" s="197"/>
      <c r="AE52" s="197"/>
      <c r="AF52" s="2"/>
      <c r="AG52" s="2"/>
    </row>
    <row r="53" spans="5:33" x14ac:dyDescent="0.55000000000000004">
      <c r="E53" s="195" t="s">
        <v>161</v>
      </c>
      <c r="F53" s="195"/>
      <c r="G53" s="195"/>
      <c r="H53" s="195"/>
      <c r="I53" s="195"/>
      <c r="J53" s="195"/>
      <c r="K53" s="186"/>
      <c r="L53" s="200"/>
      <c r="M53" s="201"/>
      <c r="N53" s="202"/>
      <c r="O53" s="203"/>
      <c r="P53" s="203"/>
      <c r="Q53" s="203"/>
      <c r="R53" s="203"/>
      <c r="S53" s="203"/>
      <c r="T53" s="203"/>
      <c r="U53" s="204"/>
      <c r="V53" s="204"/>
      <c r="W53" s="204"/>
      <c r="X53" s="205">
        <f>SUM(L53:W53)</f>
        <v>0</v>
      </c>
      <c r="Y53" s="205"/>
      <c r="Z53" s="205"/>
      <c r="AA53" s="196" t="str">
        <f>IF(AND($C$44="○",COUNTA(L53:T53)&lt;3),"←【要修正】金額(ない場合は0)を入力してください。","")</f>
        <v/>
      </c>
      <c r="AB53" s="197"/>
      <c r="AC53" s="197"/>
      <c r="AD53" s="197"/>
      <c r="AE53" s="197"/>
      <c r="AF53" s="2"/>
      <c r="AG53" s="2"/>
    </row>
    <row r="54" spans="5:33" x14ac:dyDescent="0.55000000000000004">
      <c r="E54" s="198" t="s">
        <v>65</v>
      </c>
      <c r="F54" s="198"/>
      <c r="G54" s="198"/>
      <c r="H54" s="198"/>
      <c r="I54" s="198"/>
      <c r="J54" s="198"/>
      <c r="K54" s="186"/>
      <c r="L54" s="205">
        <f>SUM(L49:N53)</f>
        <v>0</v>
      </c>
      <c r="M54" s="205"/>
      <c r="N54" s="205"/>
      <c r="O54" s="205">
        <f>SUM(O49:Q53)</f>
        <v>0</v>
      </c>
      <c r="P54" s="205"/>
      <c r="Q54" s="205"/>
      <c r="R54" s="205">
        <f>SUM(R49:T53)</f>
        <v>0</v>
      </c>
      <c r="S54" s="205"/>
      <c r="T54" s="205"/>
      <c r="U54" s="205">
        <f>SUM(U49:W53)</f>
        <v>0</v>
      </c>
      <c r="V54" s="205"/>
      <c r="W54" s="205"/>
      <c r="X54" s="205">
        <f>SUM(X49:Z53)</f>
        <v>0</v>
      </c>
      <c r="Y54" s="205"/>
      <c r="Z54" s="205"/>
      <c r="AE54" s="2"/>
      <c r="AF54" s="2"/>
      <c r="AG54" s="2"/>
    </row>
    <row r="55" spans="5:33" x14ac:dyDescent="0.55000000000000004">
      <c r="L55" s="206" t="s">
        <v>29</v>
      </c>
      <c r="M55" s="206"/>
      <c r="N55" s="206"/>
      <c r="O55" s="206" t="s">
        <v>30</v>
      </c>
      <c r="P55" s="206"/>
      <c r="Q55" s="206"/>
      <c r="X55" s="206" t="s">
        <v>31</v>
      </c>
      <c r="Y55" s="206"/>
      <c r="Z55" s="206"/>
      <c r="AE55" s="2"/>
      <c r="AF55" s="2"/>
      <c r="AG55" s="2"/>
    </row>
    <row r="56" spans="5:33" x14ac:dyDescent="0.55000000000000004">
      <c r="AC56" s="2"/>
      <c r="AD56" s="2"/>
      <c r="AE56" s="2"/>
      <c r="AF56" s="2"/>
      <c r="AG56" s="2"/>
    </row>
    <row r="57" spans="5:33" ht="18.5" thickBot="1" x14ac:dyDescent="0.6">
      <c r="E57" s="80" t="s">
        <v>170</v>
      </c>
      <c r="F57" s="80"/>
      <c r="G57" s="80"/>
      <c r="H57" s="80"/>
      <c r="I57" s="80"/>
      <c r="J57" s="80"/>
      <c r="K57" s="12" t="s">
        <v>48</v>
      </c>
      <c r="Y57" s="3" t="s">
        <v>36</v>
      </c>
      <c r="AE57" s="2"/>
      <c r="AF57" s="2"/>
      <c r="AG57" s="2"/>
    </row>
    <row r="58" spans="5:33" ht="18" customHeight="1" thickBot="1" x14ac:dyDescent="0.6">
      <c r="K58" s="12" t="s">
        <v>171</v>
      </c>
      <c r="Y58" s="207" t="str">
        <f>IFERROR((ROUNDDOWN((基本情報!G21+基本情報!G26)*10/110*L54/X54,0)+ROUNDDOWN((基本情報!G21+基本情報!G26)*10/110*K18*O54/X54,0)),"")</f>
        <v/>
      </c>
      <c r="Z58" s="208"/>
      <c r="AA58" s="208"/>
      <c r="AB58" s="208"/>
      <c r="AC58" s="208"/>
      <c r="AD58" s="209"/>
    </row>
    <row r="61" spans="5:33" ht="7.5" customHeight="1" x14ac:dyDescent="0.55000000000000004">
      <c r="AB61" s="13"/>
      <c r="AC61" s="13"/>
    </row>
    <row r="62" spans="5:33" ht="15" customHeight="1" x14ac:dyDescent="0.55000000000000004"/>
  </sheetData>
  <sheetProtection algorithmName="SHA-512" hashValue="J/nG7sM9L4SN5hkB8l5NpeSu8ASz9G11Gw0xgKZnyZBxH+3aR9mMa3B+/NMt6pFoK9eGV3UvC5+if4fwRhspLw==" saltValue="4/+H8gz6vY9gHuMYrUwO1g==" spinCount="100000" sheet="1" objects="1" scenarios="1"/>
  <mergeCells count="117">
    <mergeCell ref="AV12:AX12"/>
    <mergeCell ref="AV17:AW17"/>
    <mergeCell ref="AX18:AX20"/>
    <mergeCell ref="AV18:AW20"/>
    <mergeCell ref="U30:AD30"/>
    <mergeCell ref="U34:AD34"/>
    <mergeCell ref="U35:AD35"/>
    <mergeCell ref="U15:AD15"/>
    <mergeCell ref="U16:AD16"/>
    <mergeCell ref="E31:K31"/>
    <mergeCell ref="E32:K32"/>
    <mergeCell ref="E33:K33"/>
    <mergeCell ref="E34:K34"/>
    <mergeCell ref="E35:K35"/>
    <mergeCell ref="L32:N32"/>
    <mergeCell ref="O32:Q32"/>
    <mergeCell ref="E46:K48"/>
    <mergeCell ref="E49:K49"/>
    <mergeCell ref="AV4:AX4"/>
    <mergeCell ref="AV7:AX7"/>
    <mergeCell ref="C3:AD3"/>
    <mergeCell ref="K19:AD19"/>
    <mergeCell ref="D44:Y44"/>
    <mergeCell ref="D27:Y27"/>
    <mergeCell ref="AA7:AC7"/>
    <mergeCell ref="Y5:AC5"/>
    <mergeCell ref="Y24:AD24"/>
    <mergeCell ref="L29:N30"/>
    <mergeCell ref="O29:Q30"/>
    <mergeCell ref="R29:T30"/>
    <mergeCell ref="L31:N31"/>
    <mergeCell ref="O31:Q31"/>
    <mergeCell ref="R31:T31"/>
    <mergeCell ref="K16:O16"/>
    <mergeCell ref="K18:P18"/>
    <mergeCell ref="D22:U22"/>
    <mergeCell ref="K15:O15"/>
    <mergeCell ref="X7:Z7"/>
    <mergeCell ref="Y6:AD6"/>
    <mergeCell ref="U31:AD31"/>
    <mergeCell ref="AV5:AX5"/>
    <mergeCell ref="R37:T37"/>
    <mergeCell ref="C2:AD2"/>
    <mergeCell ref="C11:AD11"/>
    <mergeCell ref="Y39:AD39"/>
    <mergeCell ref="L34:N34"/>
    <mergeCell ref="O34:Q34"/>
    <mergeCell ref="R34:T34"/>
    <mergeCell ref="L35:N35"/>
    <mergeCell ref="O35:Q35"/>
    <mergeCell ref="R35:T35"/>
    <mergeCell ref="L33:N33"/>
    <mergeCell ref="O33:Q33"/>
    <mergeCell ref="R33:T33"/>
    <mergeCell ref="R32:T32"/>
    <mergeCell ref="J5:P5"/>
    <mergeCell ref="E36:K36"/>
    <mergeCell ref="E29:K30"/>
    <mergeCell ref="U32:AD32"/>
    <mergeCell ref="U33:AD33"/>
    <mergeCell ref="U14:AD14"/>
    <mergeCell ref="L36:N36"/>
    <mergeCell ref="O36:Q36"/>
    <mergeCell ref="R36:T36"/>
    <mergeCell ref="L37:N37"/>
    <mergeCell ref="O37:Q37"/>
    <mergeCell ref="E52:K52"/>
    <mergeCell ref="L55:N55"/>
    <mergeCell ref="O55:Q55"/>
    <mergeCell ref="X55:Z55"/>
    <mergeCell ref="R53:T53"/>
    <mergeCell ref="U53:W53"/>
    <mergeCell ref="X53:Z53"/>
    <mergeCell ref="Y58:AD58"/>
    <mergeCell ref="L54:N54"/>
    <mergeCell ref="O54:Q54"/>
    <mergeCell ref="R54:T54"/>
    <mergeCell ref="U54:W54"/>
    <mergeCell ref="X54:Z54"/>
    <mergeCell ref="L53:N53"/>
    <mergeCell ref="O53:Q53"/>
    <mergeCell ref="E53:K53"/>
    <mergeCell ref="E54:K54"/>
    <mergeCell ref="X49:Z49"/>
    <mergeCell ref="L50:N50"/>
    <mergeCell ref="O50:Q50"/>
    <mergeCell ref="R50:T50"/>
    <mergeCell ref="U50:W50"/>
    <mergeCell ref="X50:Z50"/>
    <mergeCell ref="L51:N51"/>
    <mergeCell ref="O51:Q51"/>
    <mergeCell ref="R51:T51"/>
    <mergeCell ref="U51:W51"/>
    <mergeCell ref="E50:K50"/>
    <mergeCell ref="E51:K51"/>
    <mergeCell ref="AA48:AE48"/>
    <mergeCell ref="AA53:AE53"/>
    <mergeCell ref="AA52:AE52"/>
    <mergeCell ref="AA51:AE51"/>
    <mergeCell ref="AA50:AE50"/>
    <mergeCell ref="AA49:AE49"/>
    <mergeCell ref="L46:T46"/>
    <mergeCell ref="U46:W48"/>
    <mergeCell ref="X46:Z48"/>
    <mergeCell ref="L47:N48"/>
    <mergeCell ref="O47:Q48"/>
    <mergeCell ref="R47:T48"/>
    <mergeCell ref="L52:N52"/>
    <mergeCell ref="O52:Q52"/>
    <mergeCell ref="R52:T52"/>
    <mergeCell ref="U52:W52"/>
    <mergeCell ref="X52:Z52"/>
    <mergeCell ref="X51:Z51"/>
    <mergeCell ref="L49:N49"/>
    <mergeCell ref="O49:Q49"/>
    <mergeCell ref="R49:T49"/>
    <mergeCell ref="U49:W49"/>
  </mergeCells>
  <phoneticPr fontId="3"/>
  <conditionalFormatting sqref="C5 Y5">
    <cfRule type="expression" dxfId="17" priority="27">
      <formula>SUM(COUNTIF($AZ$6:$AZ$44,"○"))&gt;=1</formula>
    </cfRule>
  </conditionalFormatting>
  <conditionalFormatting sqref="C6">
    <cfRule type="expression" dxfId="16" priority="26">
      <formula>SUM(COUNTIF($C$5,"○"),COUNTIF($AZ$7:$AZ$44,"○"))&gt;=1</formula>
    </cfRule>
  </conditionalFormatting>
  <conditionalFormatting sqref="C7 AA7">
    <cfRule type="expression" dxfId="15" priority="25">
      <formula>SUM(COUNTIF($AZ$5:$AZ$6,"○"),COUNTIF($AZ$8:$AZ$44,"○"))&gt;=1</formula>
    </cfRule>
  </conditionalFormatting>
  <conditionalFormatting sqref="C8">
    <cfRule type="expression" dxfId="14" priority="24">
      <formula>SUM(COUNTIF($AZ$5:$AZ$7,"○"),COUNTIF($AZ$22:$AZ$44,"○"))&gt;=1</formula>
    </cfRule>
  </conditionalFormatting>
  <conditionalFormatting sqref="C9 C27 C44">
    <cfRule type="containsText" dxfId="13" priority="35" operator="containsText" text="複数選択不可">
      <formula>NOT(ISERROR(SEARCH("複数選択不可",C9)))</formula>
    </cfRule>
  </conditionalFormatting>
  <conditionalFormatting sqref="C22">
    <cfRule type="expression" dxfId="12" priority="14">
      <formula>SUM(COUNTIF($AZ$5:$AZ$8,"○"),COUNTIF($AZ$27:$AZ$44,"○"))&gt;=1</formula>
    </cfRule>
  </conditionalFormatting>
  <conditionalFormatting sqref="C27 L31:N35">
    <cfRule type="expression" dxfId="11" priority="13">
      <formula>SUM(COUNTIF($AZ$5:$AZ$22,"○"),COUNTIF($AZ$44,"○"))&gt;=1</formula>
    </cfRule>
  </conditionalFormatting>
  <conditionalFormatting sqref="C44 L49:T53">
    <cfRule type="expression" dxfId="10" priority="12">
      <formula>COUNTIF($AZ$5:$AZ$27,"○")&gt;=1</formula>
    </cfRule>
  </conditionalFormatting>
  <conditionalFormatting sqref="J5:P5">
    <cfRule type="containsText" dxfId="9" priority="22" operator="containsText" text="こちら">
      <formula>NOT(ISERROR(SEARCH("こちら",J5)))</formula>
    </cfRule>
  </conditionalFormatting>
  <conditionalFormatting sqref="K15:K16 K18">
    <cfRule type="expression" dxfId="8" priority="17">
      <formula>COUNTIF($AZ$5:$AZ$8,"○")&gt;=1</formula>
    </cfRule>
  </conditionalFormatting>
  <conditionalFormatting sqref="U14:AD16">
    <cfRule type="containsText" dxfId="7" priority="9" operator="containsText" text="要修正">
      <formula>NOT(ISERROR(SEARCH("要修正",U14)))</formula>
    </cfRule>
  </conditionalFormatting>
  <conditionalFormatting sqref="U30:AD35">
    <cfRule type="containsText" dxfId="6" priority="8" operator="containsText" text="要修正">
      <formula>NOT(ISERROR(SEARCH("要修正",U30)))</formula>
    </cfRule>
  </conditionalFormatting>
  <conditionalFormatting sqref="Y6:AD6">
    <cfRule type="containsText" dxfId="5" priority="19" operator="containsText" text="こちら">
      <formula>NOT(ISERROR(SEARCH("こちら",Y6)))</formula>
    </cfRule>
  </conditionalFormatting>
  <conditionalFormatting sqref="AA48:AE53">
    <cfRule type="containsText" dxfId="4" priority="4" operator="containsText" text="【要修正】">
      <formula>NOT(ISERROR(SEARCH("【要修正】",AA48)))</formula>
    </cfRule>
  </conditionalFormatting>
  <conditionalFormatting sqref="AV18">
    <cfRule type="containsText" dxfId="3" priority="2" operator="containsText" text="×">
      <formula>NOT(ISERROR(SEARCH("×",AV18)))</formula>
    </cfRule>
  </conditionalFormatting>
  <conditionalFormatting sqref="AV16:AW16">
    <cfRule type="cellIs" dxfId="2" priority="31" operator="equal">
      <formula>"×"</formula>
    </cfRule>
  </conditionalFormatting>
  <conditionalFormatting sqref="AW13:AX13">
    <cfRule type="containsText" dxfId="1" priority="3" operator="containsText" text="要修正">
      <formula>NOT(ISERROR(SEARCH("要修正",AW13)))</formula>
    </cfRule>
  </conditionalFormatting>
  <conditionalFormatting sqref="AX18">
    <cfRule type="containsText" dxfId="0" priority="1" operator="containsText" text="【要修正】">
      <formula>NOT(ISERROR(SEARCH("【要修正】",AX18)))</formula>
    </cfRule>
  </conditionalFormatting>
  <dataValidations xWindow="9" yWindow="1022" count="2">
    <dataValidation type="list" allowBlank="1" showInputMessage="1" showErrorMessage="1" sqref="C44 C27 C22 C9" xr:uid="{00000000-0002-0000-0300-000000000000}">
      <formula1>$AG$5</formula1>
    </dataValidation>
    <dataValidation type="list" allowBlank="1" showInputMessage="1" showErrorMessage="1" promptTitle="返還額がない場合" prompt="いずれか１つの該当する欄で「○」を選択してください。_x000a_※選択すると他の欄はグレー表示されます。（入力しないでください。）" sqref="C5:C8" xr:uid="{00000000-0002-0000-0300-000001000000}">
      <formula1>$AG$5</formula1>
    </dataValidation>
  </dataValidations>
  <pageMargins left="0.69" right="0.13" top="0.35" bottom="0.16" header="0.31496062992125984" footer="0.2"/>
  <pageSetup paperSize="9" scale="64" orientation="portrait" r:id="rId1"/>
  <colBreaks count="1" manualBreakCount="1">
    <brk id="30"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E38"/>
  <sheetViews>
    <sheetView showGridLines="0" view="pageBreakPreview" zoomScale="85" zoomScaleNormal="100" zoomScaleSheetLayoutView="85" workbookViewId="0">
      <selection activeCell="O15" sqref="O15"/>
    </sheetView>
  </sheetViews>
  <sheetFormatPr defaultColWidth="8.58203125" defaultRowHeight="20" x14ac:dyDescent="0.55000000000000004"/>
  <cols>
    <col min="1" max="4" width="8" style="67" customWidth="1"/>
    <col min="5" max="5" width="12.75" style="67" customWidth="1"/>
    <col min="6" max="6" width="2.58203125" style="67" customWidth="1"/>
    <col min="7" max="10" width="8.83203125" style="67"/>
    <col min="11" max="16" width="8.58203125" style="59"/>
    <col min="17" max="18" width="8.08203125" style="59" customWidth="1"/>
    <col min="19" max="31" width="12.33203125" style="59" customWidth="1"/>
    <col min="32" max="16384" width="8.58203125" style="59"/>
  </cols>
  <sheetData>
    <row r="1" spans="1:31" ht="18" x14ac:dyDescent="0.55000000000000004">
      <c r="A1" s="57" t="s">
        <v>67</v>
      </c>
      <c r="B1" s="58"/>
      <c r="C1" s="58"/>
      <c r="D1" s="58"/>
      <c r="E1" s="58"/>
      <c r="F1" s="58"/>
      <c r="G1" s="58"/>
      <c r="H1" s="58"/>
      <c r="I1" s="254" t="str">
        <f>IF(基本情報!R19="○","診療検査第"&amp;基本情報!O19&amp;"号","")</f>
        <v/>
      </c>
      <c r="J1" s="254"/>
      <c r="Q1" s="60"/>
      <c r="R1" s="60"/>
      <c r="S1" s="60"/>
      <c r="T1" s="60"/>
      <c r="U1" s="60"/>
      <c r="V1" s="60"/>
      <c r="W1" s="60"/>
      <c r="X1" s="60"/>
      <c r="Y1" s="60"/>
      <c r="Z1" s="60"/>
      <c r="AA1" s="60"/>
      <c r="AB1" s="60"/>
      <c r="AC1" s="60"/>
      <c r="AD1" s="60"/>
      <c r="AE1" s="60"/>
    </row>
    <row r="2" spans="1:31" ht="18" x14ac:dyDescent="0.55000000000000004">
      <c r="A2" s="58"/>
      <c r="B2" s="58"/>
      <c r="C2" s="58"/>
      <c r="D2" s="58"/>
      <c r="E2" s="58"/>
      <c r="F2" s="58"/>
      <c r="G2" s="58"/>
      <c r="H2" s="58"/>
      <c r="I2" s="255"/>
      <c r="J2" s="255"/>
      <c r="Q2" s="258"/>
      <c r="R2" s="258"/>
      <c r="S2" s="61"/>
      <c r="T2" s="61"/>
      <c r="U2" s="61"/>
      <c r="V2" s="61"/>
      <c r="W2" s="61"/>
      <c r="X2" s="61"/>
      <c r="Y2" s="61"/>
      <c r="Z2" s="61"/>
      <c r="AA2" s="61"/>
      <c r="AB2" s="62"/>
      <c r="AC2" s="62"/>
      <c r="AD2" s="62"/>
      <c r="AE2" s="62"/>
    </row>
    <row r="3" spans="1:31" ht="18" x14ac:dyDescent="0.55000000000000004">
      <c r="A3" s="63"/>
      <c r="B3" s="63"/>
      <c r="C3" s="63"/>
      <c r="D3" s="63"/>
      <c r="E3" s="63"/>
      <c r="F3" s="63"/>
      <c r="G3" s="59"/>
      <c r="H3" s="260" t="str">
        <f>IF(基本情報!R5="○","令和 "&amp;基本情報!I5&amp;" 年 "&amp;基本情報!L5&amp;" 月 "&amp;基本情報!O5&amp;" 日 ","令和　　年　　月　　日")</f>
        <v>令和　　年　　月　　日</v>
      </c>
      <c r="I3" s="261"/>
      <c r="J3" s="261"/>
      <c r="Q3" s="64"/>
      <c r="R3" s="64"/>
      <c r="S3" s="64"/>
      <c r="T3" s="65"/>
      <c r="U3" s="65"/>
      <c r="V3" s="65"/>
      <c r="W3" s="64"/>
      <c r="X3" s="64"/>
      <c r="Y3" s="65"/>
      <c r="Z3" s="65"/>
      <c r="AA3" s="65"/>
      <c r="AB3" s="64"/>
      <c r="AC3" s="64"/>
      <c r="AD3" s="64"/>
      <c r="AE3" s="64"/>
    </row>
    <row r="4" spans="1:31" ht="18" x14ac:dyDescent="0.55000000000000004">
      <c r="A4" s="63"/>
      <c r="B4" s="63"/>
      <c r="C4" s="63"/>
      <c r="D4" s="63"/>
      <c r="E4" s="63"/>
      <c r="F4" s="63"/>
      <c r="G4" s="63"/>
      <c r="H4" s="63"/>
      <c r="I4" s="63"/>
      <c r="J4" s="63"/>
    </row>
    <row r="5" spans="1:31" ht="18" x14ac:dyDescent="0.55000000000000004">
      <c r="A5" s="66" t="s">
        <v>37</v>
      </c>
      <c r="B5" s="66"/>
      <c r="C5" s="66"/>
      <c r="D5" s="66"/>
      <c r="E5" s="63"/>
      <c r="F5" s="63"/>
      <c r="G5" s="63"/>
      <c r="H5" s="63"/>
      <c r="I5" s="63"/>
      <c r="J5" s="63"/>
    </row>
    <row r="6" spans="1:31" ht="18" x14ac:dyDescent="0.55000000000000004">
      <c r="A6" s="63"/>
      <c r="B6" s="63"/>
      <c r="C6" s="63"/>
      <c r="D6" s="63"/>
      <c r="E6" s="63"/>
      <c r="F6" s="63"/>
      <c r="G6" s="63"/>
      <c r="H6" s="63"/>
      <c r="I6" s="63"/>
      <c r="J6" s="63"/>
    </row>
    <row r="7" spans="1:31" ht="18" x14ac:dyDescent="0.55000000000000004">
      <c r="A7" s="63"/>
      <c r="B7" s="63"/>
      <c r="C7" s="63"/>
      <c r="D7" s="63"/>
      <c r="E7" s="63"/>
      <c r="F7" s="63"/>
      <c r="G7" s="63"/>
      <c r="H7" s="63"/>
      <c r="I7" s="63"/>
      <c r="J7" s="63"/>
    </row>
    <row r="8" spans="1:31" x14ac:dyDescent="0.55000000000000004">
      <c r="A8" s="63"/>
      <c r="B8" s="63"/>
      <c r="C8" s="63"/>
      <c r="E8" s="68" t="s">
        <v>169</v>
      </c>
      <c r="F8" s="84"/>
      <c r="G8" s="256" t="str">
        <f>IF(基本情報!G10="","(入力シートから自動転記されます)",基本情報!G10)</f>
        <v>(入力シートから自動転記されます)</v>
      </c>
      <c r="H8" s="256"/>
      <c r="I8" s="256"/>
      <c r="J8" s="256"/>
    </row>
    <row r="9" spans="1:31" x14ac:dyDescent="0.55000000000000004">
      <c r="A9" s="63"/>
      <c r="B9" s="63"/>
      <c r="C9" s="63"/>
      <c r="E9" s="68" t="s">
        <v>39</v>
      </c>
      <c r="F9" s="84"/>
      <c r="G9" s="256" t="str">
        <f>IF(基本情報!G9="","(入力シートから自動転記されます)",基本情報!G9)</f>
        <v>(入力シートから自動転記されます)</v>
      </c>
      <c r="H9" s="256"/>
      <c r="I9" s="256"/>
      <c r="J9" s="256"/>
    </row>
    <row r="10" spans="1:31" x14ac:dyDescent="0.55000000000000004">
      <c r="A10" s="63"/>
      <c r="B10" s="63"/>
      <c r="C10" s="63"/>
      <c r="E10" s="68" t="s">
        <v>68</v>
      </c>
      <c r="F10" s="84"/>
      <c r="G10" s="256" t="str">
        <f>IF(基本情報!G13="","(入力シートから自動転記されます)",基本情報!G13&amp;"　"&amp;基本情報!G14)</f>
        <v>(入力シートから自動転記されます)</v>
      </c>
      <c r="H10" s="256"/>
      <c r="I10" s="256"/>
      <c r="J10" s="256"/>
    </row>
    <row r="11" spans="1:31" ht="18" x14ac:dyDescent="0.55000000000000004">
      <c r="A11" s="63"/>
      <c r="B11" s="63"/>
      <c r="C11" s="63"/>
      <c r="D11" s="63"/>
      <c r="E11" s="63"/>
      <c r="F11" s="63"/>
      <c r="G11" s="63"/>
      <c r="H11" s="63"/>
      <c r="I11" s="63"/>
      <c r="J11" s="63"/>
      <c r="L11" s="69"/>
    </row>
    <row r="12" spans="1:31" ht="18" x14ac:dyDescent="0.55000000000000004">
      <c r="A12" s="63"/>
      <c r="B12" s="63"/>
      <c r="C12" s="63"/>
      <c r="D12" s="63"/>
      <c r="E12" s="63"/>
      <c r="F12" s="63"/>
      <c r="G12" s="63"/>
      <c r="H12" s="63"/>
      <c r="I12" s="63"/>
      <c r="J12" s="63"/>
    </row>
    <row r="13" spans="1:31" ht="18" x14ac:dyDescent="0.55000000000000004">
      <c r="A13" s="66" t="s">
        <v>194</v>
      </c>
      <c r="B13" s="66"/>
      <c r="C13" s="66"/>
      <c r="D13" s="66"/>
      <c r="E13" s="66"/>
      <c r="F13" s="66"/>
      <c r="G13" s="66"/>
      <c r="H13" s="66"/>
      <c r="I13" s="66"/>
      <c r="J13" s="66"/>
    </row>
    <row r="14" spans="1:31" ht="18" x14ac:dyDescent="0.55000000000000004">
      <c r="A14" s="63"/>
      <c r="B14" s="63"/>
      <c r="C14" s="63"/>
      <c r="D14" s="63"/>
      <c r="E14" s="63"/>
      <c r="F14" s="63"/>
      <c r="G14" s="63"/>
      <c r="H14" s="63"/>
      <c r="I14" s="63"/>
      <c r="J14" s="63"/>
    </row>
    <row r="15" spans="1:31" ht="18" x14ac:dyDescent="0.55000000000000004">
      <c r="A15" s="63"/>
      <c r="B15" s="63"/>
      <c r="C15" s="63"/>
      <c r="D15" s="63"/>
      <c r="E15" s="63"/>
      <c r="F15" s="63"/>
      <c r="G15" s="63"/>
      <c r="H15" s="63"/>
      <c r="I15" s="63"/>
      <c r="J15" s="63"/>
    </row>
    <row r="16" spans="1:31" ht="13.5" customHeight="1" x14ac:dyDescent="0.55000000000000004">
      <c r="A16" s="257" t="str">
        <f>IF(基本情報!O19="","　令和　　年　　月　　日","　"&amp;TEXT(基本情報!G20,"ggge年mm月dd日")&amp;IF(基本情報!G25="","","及び"&amp;TEXT(基本情報!G25,"ggge年mm月dd日")))&amp;"付けで交付決定を受けた新型コロナウイルス感染症診療・検査医療機関設備整備費補助金について、当該交付要綱第１２の規定により下記のとおり報告します。"</f>
        <v>　令和　　年　　月　　日付けで交付決定を受けた新型コロナウイルス感染症診療・検査医療機関設備整備費補助金について、当該交付要綱第１２の規定により下記のとおり報告します。</v>
      </c>
      <c r="B16" s="257"/>
      <c r="C16" s="257"/>
      <c r="D16" s="257"/>
      <c r="E16" s="257"/>
      <c r="F16" s="257"/>
      <c r="G16" s="257"/>
      <c r="H16" s="257"/>
      <c r="I16" s="257"/>
      <c r="J16" s="257"/>
    </row>
    <row r="17" spans="1:10" ht="13.5" customHeight="1" x14ac:dyDescent="0.55000000000000004">
      <c r="A17" s="257"/>
      <c r="B17" s="257"/>
      <c r="C17" s="257"/>
      <c r="D17" s="257"/>
      <c r="E17" s="257"/>
      <c r="F17" s="257"/>
      <c r="G17" s="257"/>
      <c r="H17" s="257"/>
      <c r="I17" s="257"/>
      <c r="J17" s="257"/>
    </row>
    <row r="18" spans="1:10" ht="13.5" customHeight="1" x14ac:dyDescent="0.55000000000000004">
      <c r="A18" s="257"/>
      <c r="B18" s="257"/>
      <c r="C18" s="257"/>
      <c r="D18" s="257"/>
      <c r="E18" s="257"/>
      <c r="F18" s="257"/>
      <c r="G18" s="257"/>
      <c r="H18" s="257"/>
      <c r="I18" s="257"/>
      <c r="J18" s="257"/>
    </row>
    <row r="19" spans="1:10" ht="13.5" customHeight="1" x14ac:dyDescent="0.55000000000000004">
      <c r="A19" s="257"/>
      <c r="B19" s="257"/>
      <c r="C19" s="257"/>
      <c r="D19" s="257"/>
      <c r="E19" s="257"/>
      <c r="F19" s="257"/>
      <c r="G19" s="257"/>
      <c r="H19" s="257"/>
      <c r="I19" s="257"/>
      <c r="J19" s="257"/>
    </row>
    <row r="20" spans="1:10" ht="24" customHeight="1" x14ac:dyDescent="0.55000000000000004">
      <c r="A20" s="63"/>
      <c r="B20" s="63"/>
      <c r="C20" s="63"/>
      <c r="D20" s="63"/>
      <c r="E20" s="70" t="s">
        <v>69</v>
      </c>
      <c r="F20" s="70"/>
      <c r="G20" s="63"/>
      <c r="H20" s="63"/>
      <c r="I20" s="63"/>
      <c r="J20" s="63"/>
    </row>
    <row r="21" spans="1:10" ht="18" x14ac:dyDescent="0.55000000000000004">
      <c r="A21" s="63" t="s">
        <v>70</v>
      </c>
      <c r="B21" s="63"/>
      <c r="C21" s="63"/>
      <c r="D21" s="63"/>
      <c r="E21" s="70"/>
      <c r="F21" s="70"/>
      <c r="G21" s="63"/>
      <c r="H21" s="63"/>
      <c r="I21" s="63"/>
      <c r="J21" s="63"/>
    </row>
    <row r="22" spans="1:10" ht="18" x14ac:dyDescent="0.55000000000000004">
      <c r="A22" s="256" t="str">
        <f>IF(基本情報!G11="","(入力シートから自動転記されます)","　　"&amp;基本情報!G11)</f>
        <v>(入力シートから自動転記されます)</v>
      </c>
      <c r="B22" s="256"/>
      <c r="C22" s="256"/>
      <c r="D22" s="256"/>
      <c r="E22" s="256"/>
      <c r="F22" s="256"/>
      <c r="G22" s="256"/>
      <c r="H22" s="256"/>
      <c r="I22" s="256"/>
      <c r="J22" s="256"/>
    </row>
    <row r="23" spans="1:10" ht="18" customHeight="1" x14ac:dyDescent="0.55000000000000004">
      <c r="A23" s="256" t="str">
        <f>IF(基本情報!G12="","(入力シートから自動転記されます)","　　"&amp;基本情報!G12)</f>
        <v>(入力シートから自動転記されます)</v>
      </c>
      <c r="B23" s="256"/>
      <c r="C23" s="256"/>
      <c r="D23" s="256"/>
      <c r="E23" s="256"/>
      <c r="F23" s="256"/>
      <c r="G23" s="256"/>
      <c r="H23" s="256"/>
      <c r="I23" s="256"/>
      <c r="J23" s="256"/>
    </row>
    <row r="24" spans="1:10" ht="18" x14ac:dyDescent="0.55000000000000004">
      <c r="A24" s="63"/>
      <c r="B24" s="63"/>
      <c r="C24" s="63"/>
      <c r="D24" s="63"/>
      <c r="E24" s="70"/>
      <c r="F24" s="70"/>
      <c r="G24" s="63"/>
      <c r="H24" s="63"/>
      <c r="I24" s="63"/>
      <c r="J24" s="63"/>
    </row>
    <row r="25" spans="1:10" ht="18" x14ac:dyDescent="0.55000000000000004">
      <c r="A25" s="63" t="s">
        <v>72</v>
      </c>
      <c r="B25" s="63"/>
      <c r="C25" s="63"/>
      <c r="D25" s="63"/>
      <c r="E25" s="63"/>
      <c r="F25" s="63"/>
      <c r="G25" s="63"/>
      <c r="H25" s="63"/>
      <c r="I25" s="63"/>
      <c r="J25" s="63"/>
    </row>
    <row r="26" spans="1:10" ht="18" x14ac:dyDescent="0.55000000000000004">
      <c r="A26" s="63"/>
      <c r="B26" s="63"/>
      <c r="C26" s="63"/>
      <c r="D26" s="63"/>
      <c r="E26" s="59"/>
      <c r="F26" s="59"/>
      <c r="G26" s="71" t="s">
        <v>0</v>
      </c>
      <c r="H26" s="262" t="str">
        <f>IF(基本情報!G21="","(入力シートから自動転記されます)",基本情報!G21+基本情報!G26)</f>
        <v>(入力シートから自動転記されます)</v>
      </c>
      <c r="I26" s="263"/>
      <c r="J26" s="63" t="s">
        <v>1</v>
      </c>
    </row>
    <row r="27" spans="1:10" ht="18" x14ac:dyDescent="0.55000000000000004">
      <c r="A27" s="63"/>
      <c r="B27" s="63"/>
      <c r="C27" s="63"/>
      <c r="D27" s="63"/>
      <c r="E27" s="63"/>
      <c r="F27" s="63"/>
      <c r="G27" s="63"/>
      <c r="H27" s="63"/>
      <c r="I27" s="63"/>
      <c r="J27" s="63"/>
    </row>
    <row r="28" spans="1:10" ht="18" x14ac:dyDescent="0.55000000000000004">
      <c r="A28" s="63" t="s">
        <v>73</v>
      </c>
      <c r="B28" s="63"/>
      <c r="C28" s="63"/>
      <c r="D28" s="63"/>
      <c r="E28" s="63"/>
      <c r="F28" s="63"/>
      <c r="G28" s="63"/>
      <c r="H28" s="63"/>
      <c r="I28" s="63"/>
      <c r="J28" s="63"/>
    </row>
    <row r="29" spans="1:10" ht="18" x14ac:dyDescent="0.55000000000000004">
      <c r="A29" s="63" t="s">
        <v>38</v>
      </c>
      <c r="B29" s="63"/>
      <c r="C29" s="63"/>
      <c r="D29" s="63"/>
      <c r="E29" s="63"/>
      <c r="F29" s="63"/>
      <c r="G29" s="63"/>
      <c r="H29" s="63"/>
      <c r="I29" s="63"/>
      <c r="J29" s="63"/>
    </row>
    <row r="30" spans="1:10" ht="18" x14ac:dyDescent="0.55000000000000004">
      <c r="A30" s="63"/>
      <c r="B30" s="63"/>
      <c r="C30" s="63"/>
      <c r="D30" s="63"/>
      <c r="E30" s="59"/>
      <c r="F30" s="59"/>
      <c r="G30" s="71" t="s">
        <v>0</v>
      </c>
      <c r="H30" s="262" t="str">
        <f>IF(OR(別紙概要!C5="○",別紙概要!C6="○",別紙概要!C7="○",別紙概要!C8="○",別紙概要!C9="○"),0,IF(別紙概要!C22="○",別紙概要!Y24,IF(別紙概要!C27="○",別紙概要!Y39,IF(別紙概要!C44="○",別紙概要!Y58,"(入力シートから自動転記されます)"))))</f>
        <v>(入力シートから自動転記されます)</v>
      </c>
      <c r="I30" s="263"/>
      <c r="J30" s="63" t="s">
        <v>1</v>
      </c>
    </row>
    <row r="31" spans="1:10" ht="18" x14ac:dyDescent="0.55000000000000004">
      <c r="A31" s="63"/>
      <c r="B31" s="63"/>
      <c r="C31" s="63"/>
      <c r="D31" s="63"/>
      <c r="E31" s="63"/>
      <c r="F31" s="63"/>
      <c r="G31" s="63"/>
      <c r="H31" s="63"/>
      <c r="I31" s="63"/>
      <c r="J31" s="63"/>
    </row>
    <row r="32" spans="1:10" ht="18" x14ac:dyDescent="0.55000000000000004">
      <c r="A32" s="63" t="s">
        <v>74</v>
      </c>
      <c r="B32" s="72"/>
      <c r="C32" s="72"/>
      <c r="D32" s="72"/>
      <c r="E32" s="72"/>
      <c r="F32" s="72"/>
      <c r="G32" s="72"/>
      <c r="H32" s="72"/>
      <c r="I32" s="72"/>
      <c r="J32" s="72"/>
    </row>
    <row r="33" spans="1:10" ht="35.25" customHeight="1" x14ac:dyDescent="0.55000000000000004">
      <c r="A33" s="259" t="s">
        <v>75</v>
      </c>
      <c r="B33" s="259"/>
      <c r="C33" s="259"/>
      <c r="D33" s="259"/>
      <c r="E33" s="259"/>
      <c r="F33" s="259"/>
      <c r="G33" s="259"/>
      <c r="H33" s="259"/>
      <c r="I33" s="259"/>
      <c r="J33" s="259"/>
    </row>
    <row r="34" spans="1:10" ht="18" x14ac:dyDescent="0.55000000000000004">
      <c r="A34" s="73"/>
      <c r="B34" s="73"/>
      <c r="C34" s="73"/>
      <c r="D34" s="73"/>
      <c r="E34" s="73"/>
      <c r="F34" s="83"/>
      <c r="G34" s="74"/>
      <c r="H34" s="74"/>
      <c r="I34" s="74"/>
      <c r="J34" s="74"/>
    </row>
    <row r="35" spans="1:10" x14ac:dyDescent="0.55000000000000004">
      <c r="E35" s="84" t="s">
        <v>40</v>
      </c>
      <c r="F35" s="84"/>
      <c r="G35" s="256" t="str">
        <f>IF(基本情報!G15="","(入力シートから自動転記されます)",基本情報!G15)</f>
        <v>(入力シートから自動転記されます)</v>
      </c>
      <c r="H35" s="256"/>
      <c r="I35" s="256"/>
      <c r="J35" s="256"/>
    </row>
    <row r="36" spans="1:10" x14ac:dyDescent="0.55000000000000004">
      <c r="E36" s="84" t="s">
        <v>41</v>
      </c>
      <c r="F36" s="84"/>
      <c r="G36" s="256" t="str">
        <f>IF(基本情報!G16="","(入力シートから自動転記されます)",基本情報!G16)</f>
        <v>(入力シートから自動転記されます)</v>
      </c>
      <c r="H36" s="256"/>
      <c r="I36" s="256"/>
      <c r="J36" s="256"/>
    </row>
    <row r="37" spans="1:10" ht="18" customHeight="1" x14ac:dyDescent="0.55000000000000004">
      <c r="E37" s="84" t="s">
        <v>42</v>
      </c>
      <c r="F37" s="84"/>
      <c r="G37" s="256" t="str">
        <f>IF(基本情報!G17="","(入力シートから自動転記されます)",ASC(基本情報!G17&amp;"-"&amp;基本情報!K17&amp;"-"&amp;基本情報!O17))</f>
        <v>(入力シートから自動転記されます)</v>
      </c>
      <c r="H37" s="256"/>
      <c r="I37" s="256"/>
      <c r="J37" s="256"/>
    </row>
    <row r="38" spans="1:10" ht="18" customHeight="1" x14ac:dyDescent="0.55000000000000004">
      <c r="E38" s="92" t="s">
        <v>43</v>
      </c>
      <c r="F38" s="92"/>
      <c r="G38" s="256" t="str">
        <f>IF(基本情報!G18="","(入力シートから自動転記されます)",基本情報!G18)</f>
        <v>(入力シートから自動転記されます)</v>
      </c>
      <c r="H38" s="256"/>
      <c r="I38" s="256"/>
      <c r="J38" s="256"/>
    </row>
  </sheetData>
  <sheetProtection algorithmName="SHA-512" hashValue="U9HmJ7/iGVMkHDrEyuxrLvND2M7F00d14wykJ8T0tGkGv3vljL7RIQ1vaq+z+dZrMKgdsJ/d/0910Nnl1xVr2g==" saltValue="/U4Z1KTF7DuxFlluurj3tQ==" spinCount="100000" sheet="1" objects="1" scenarios="1"/>
  <mergeCells count="17">
    <mergeCell ref="Q2:R2"/>
    <mergeCell ref="G35:J35"/>
    <mergeCell ref="G36:J36"/>
    <mergeCell ref="G37:J37"/>
    <mergeCell ref="G38:J38"/>
    <mergeCell ref="A33:J33"/>
    <mergeCell ref="H3:J3"/>
    <mergeCell ref="H26:I26"/>
    <mergeCell ref="H30:I30"/>
    <mergeCell ref="A22:J22"/>
    <mergeCell ref="A23:J23"/>
    <mergeCell ref="I1:J1"/>
    <mergeCell ref="I2:J2"/>
    <mergeCell ref="G9:J9"/>
    <mergeCell ref="G10:J10"/>
    <mergeCell ref="A16:J19"/>
    <mergeCell ref="G8:J8"/>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2"/>
  <sheetViews>
    <sheetView workbookViewId="0">
      <selection activeCell="B12" sqref="B12"/>
    </sheetView>
  </sheetViews>
  <sheetFormatPr defaultRowHeight="18" x14ac:dyDescent="0.55000000000000004"/>
  <sheetData>
    <row r="1" spans="1:3" x14ac:dyDescent="0.55000000000000004">
      <c r="A1" t="s">
        <v>177</v>
      </c>
      <c r="B1" t="s">
        <v>115</v>
      </c>
      <c r="C1" t="s">
        <v>116</v>
      </c>
    </row>
    <row r="2" spans="1:3" x14ac:dyDescent="0.55000000000000004">
      <c r="B2">
        <v>6</v>
      </c>
      <c r="C2">
        <v>1</v>
      </c>
    </row>
    <row r="3" spans="1:3" x14ac:dyDescent="0.55000000000000004">
      <c r="B3">
        <v>7</v>
      </c>
      <c r="C3">
        <v>2</v>
      </c>
    </row>
    <row r="4" spans="1:3" x14ac:dyDescent="0.55000000000000004">
      <c r="B4">
        <v>8</v>
      </c>
      <c r="C4">
        <v>3</v>
      </c>
    </row>
    <row r="5" spans="1:3" x14ac:dyDescent="0.55000000000000004">
      <c r="B5">
        <v>9</v>
      </c>
      <c r="C5">
        <v>4</v>
      </c>
    </row>
    <row r="6" spans="1:3" x14ac:dyDescent="0.55000000000000004">
      <c r="B6">
        <v>10</v>
      </c>
      <c r="C6">
        <v>5</v>
      </c>
    </row>
    <row r="7" spans="1:3" x14ac:dyDescent="0.55000000000000004">
      <c r="B7">
        <v>11</v>
      </c>
      <c r="C7">
        <v>6</v>
      </c>
    </row>
    <row r="8" spans="1:3" x14ac:dyDescent="0.55000000000000004">
      <c r="B8">
        <v>12</v>
      </c>
      <c r="C8">
        <v>7</v>
      </c>
    </row>
    <row r="9" spans="1:3" x14ac:dyDescent="0.55000000000000004">
      <c r="B9">
        <v>1</v>
      </c>
      <c r="C9">
        <v>8</v>
      </c>
    </row>
    <row r="10" spans="1:3" x14ac:dyDescent="0.55000000000000004">
      <c r="B10">
        <v>2</v>
      </c>
      <c r="C10">
        <v>9</v>
      </c>
    </row>
    <row r="11" spans="1:3" x14ac:dyDescent="0.55000000000000004">
      <c r="B11">
        <v>3</v>
      </c>
      <c r="C11">
        <v>10</v>
      </c>
    </row>
    <row r="12" spans="1:3" x14ac:dyDescent="0.55000000000000004">
      <c r="C12">
        <v>11</v>
      </c>
    </row>
    <row r="13" spans="1:3" x14ac:dyDescent="0.55000000000000004">
      <c r="C13">
        <v>12</v>
      </c>
    </row>
    <row r="14" spans="1:3" x14ac:dyDescent="0.55000000000000004">
      <c r="C14">
        <v>13</v>
      </c>
    </row>
    <row r="15" spans="1:3" x14ac:dyDescent="0.55000000000000004">
      <c r="C15">
        <v>14</v>
      </c>
    </row>
    <row r="16" spans="1:3" x14ac:dyDescent="0.55000000000000004">
      <c r="C16">
        <v>15</v>
      </c>
    </row>
    <row r="17" spans="3:3" x14ac:dyDescent="0.55000000000000004">
      <c r="C17">
        <v>16</v>
      </c>
    </row>
    <row r="18" spans="3:3" x14ac:dyDescent="0.55000000000000004">
      <c r="C18">
        <v>17</v>
      </c>
    </row>
    <row r="19" spans="3:3" x14ac:dyDescent="0.55000000000000004">
      <c r="C19">
        <v>18</v>
      </c>
    </row>
    <row r="20" spans="3:3" x14ac:dyDescent="0.55000000000000004">
      <c r="C20">
        <v>19</v>
      </c>
    </row>
    <row r="21" spans="3:3" x14ac:dyDescent="0.55000000000000004">
      <c r="C21">
        <v>20</v>
      </c>
    </row>
    <row r="22" spans="3:3" x14ac:dyDescent="0.55000000000000004">
      <c r="C22">
        <v>21</v>
      </c>
    </row>
    <row r="23" spans="3:3" x14ac:dyDescent="0.55000000000000004">
      <c r="C23">
        <v>22</v>
      </c>
    </row>
    <row r="24" spans="3:3" x14ac:dyDescent="0.55000000000000004">
      <c r="C24">
        <v>23</v>
      </c>
    </row>
    <row r="25" spans="3:3" x14ac:dyDescent="0.55000000000000004">
      <c r="C25">
        <v>24</v>
      </c>
    </row>
    <row r="26" spans="3:3" x14ac:dyDescent="0.55000000000000004">
      <c r="C26">
        <v>25</v>
      </c>
    </row>
    <row r="27" spans="3:3" x14ac:dyDescent="0.55000000000000004">
      <c r="C27">
        <v>26</v>
      </c>
    </row>
    <row r="28" spans="3:3" x14ac:dyDescent="0.55000000000000004">
      <c r="C28">
        <v>27</v>
      </c>
    </row>
    <row r="29" spans="3:3" x14ac:dyDescent="0.55000000000000004">
      <c r="C29">
        <v>28</v>
      </c>
    </row>
    <row r="30" spans="3:3" x14ac:dyDescent="0.55000000000000004">
      <c r="C30">
        <v>29</v>
      </c>
    </row>
    <row r="31" spans="3:3" x14ac:dyDescent="0.55000000000000004">
      <c r="C31">
        <v>30</v>
      </c>
    </row>
    <row r="32" spans="3:3" x14ac:dyDescent="0.55000000000000004">
      <c r="C32">
        <v>31</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7D353-3D5F-498E-9238-DA099268CAC1}">
  <dimension ref="A1:J1514"/>
  <sheetViews>
    <sheetView topLeftCell="A1479" zoomScale="70" zoomScaleNormal="70" workbookViewId="0">
      <selection activeCell="H1420" sqref="H1420"/>
    </sheetView>
  </sheetViews>
  <sheetFormatPr defaultRowHeight="18" x14ac:dyDescent="0.55000000000000004"/>
  <cols>
    <col min="1" max="2" width="12.33203125" bestFit="1" customWidth="1"/>
    <col min="3" max="3" width="12.33203125" style="14" customWidth="1"/>
    <col min="4" max="4" width="20.33203125" style="15" bestFit="1" customWidth="1"/>
    <col min="5" max="5" width="40.6640625" customWidth="1"/>
    <col min="6" max="6" width="46.25" customWidth="1"/>
    <col min="7" max="7" width="29.58203125" customWidth="1"/>
    <col min="8" max="8" width="29.75" customWidth="1"/>
    <col min="9" max="9" width="28" customWidth="1"/>
    <col min="10" max="10" width="31.9140625" customWidth="1"/>
  </cols>
  <sheetData>
    <row r="1" spans="1:10" x14ac:dyDescent="0.55000000000000004">
      <c r="A1" s="16" t="s">
        <v>188</v>
      </c>
      <c r="B1" s="16" t="s">
        <v>76</v>
      </c>
      <c r="C1" s="17" t="s">
        <v>77</v>
      </c>
      <c r="D1" s="16" t="s">
        <v>78</v>
      </c>
      <c r="E1" s="112"/>
      <c r="F1" s="112"/>
      <c r="G1" s="112"/>
      <c r="H1" s="112"/>
      <c r="I1" s="112"/>
      <c r="J1" s="112"/>
    </row>
    <row r="2" spans="1:10" x14ac:dyDescent="0.55000000000000004">
      <c r="A2" s="18"/>
      <c r="B2" s="18">
        <v>1</v>
      </c>
      <c r="C2" s="19">
        <v>611000</v>
      </c>
      <c r="D2" s="109">
        <v>44769</v>
      </c>
      <c r="E2" s="113"/>
      <c r="F2" s="114"/>
    </row>
    <row r="3" spans="1:10" x14ac:dyDescent="0.55000000000000004">
      <c r="A3" s="18"/>
      <c r="B3" s="18">
        <v>2</v>
      </c>
      <c r="C3" s="19">
        <v>510000</v>
      </c>
      <c r="D3" s="109">
        <v>44769</v>
      </c>
      <c r="E3" s="113"/>
      <c r="F3" s="114"/>
    </row>
    <row r="4" spans="1:10" x14ac:dyDescent="0.55000000000000004">
      <c r="A4" s="18"/>
      <c r="B4" s="18">
        <v>3</v>
      </c>
      <c r="C4" s="19">
        <v>27000</v>
      </c>
      <c r="D4" s="113">
        <v>44832</v>
      </c>
      <c r="E4" s="113"/>
      <c r="F4" s="114"/>
    </row>
    <row r="5" spans="1:10" x14ac:dyDescent="0.55000000000000004">
      <c r="A5" s="18"/>
      <c r="B5" s="18">
        <v>6</v>
      </c>
      <c r="C5" s="19">
        <v>121000</v>
      </c>
      <c r="D5" s="109">
        <v>44769</v>
      </c>
      <c r="E5" s="113"/>
      <c r="F5" s="114"/>
    </row>
    <row r="6" spans="1:10" x14ac:dyDescent="0.55000000000000004">
      <c r="A6" s="18"/>
      <c r="B6" s="18">
        <v>8</v>
      </c>
      <c r="C6" s="19">
        <v>1614000</v>
      </c>
      <c r="D6" s="113">
        <v>44832</v>
      </c>
      <c r="E6" s="113"/>
      <c r="F6" s="114"/>
    </row>
    <row r="7" spans="1:10" x14ac:dyDescent="0.55000000000000004">
      <c r="A7" s="18"/>
      <c r="B7" s="18">
        <v>10</v>
      </c>
      <c r="C7" s="19">
        <v>414000</v>
      </c>
      <c r="D7" s="109">
        <v>44769</v>
      </c>
      <c r="E7" s="113"/>
      <c r="F7" s="114"/>
    </row>
    <row r="8" spans="1:10" x14ac:dyDescent="0.55000000000000004">
      <c r="A8" s="18"/>
      <c r="B8" s="18">
        <v>11</v>
      </c>
      <c r="C8" s="19">
        <v>819000</v>
      </c>
      <c r="D8" s="109">
        <v>44769</v>
      </c>
      <c r="E8" s="113"/>
      <c r="F8" s="114"/>
    </row>
    <row r="9" spans="1:10" x14ac:dyDescent="0.55000000000000004">
      <c r="A9" s="18"/>
      <c r="B9" s="18">
        <v>12</v>
      </c>
      <c r="C9" s="19">
        <v>402000</v>
      </c>
      <c r="D9" s="109">
        <v>44769</v>
      </c>
      <c r="E9" s="113"/>
      <c r="F9" s="114"/>
    </row>
    <row r="10" spans="1:10" x14ac:dyDescent="0.55000000000000004">
      <c r="A10" s="18"/>
      <c r="B10" s="18">
        <v>13</v>
      </c>
      <c r="C10" s="19">
        <v>528000</v>
      </c>
      <c r="D10" s="109">
        <v>44769</v>
      </c>
      <c r="E10" s="113"/>
      <c r="F10" s="114"/>
    </row>
    <row r="11" spans="1:10" x14ac:dyDescent="0.55000000000000004">
      <c r="A11" s="18"/>
      <c r="B11" s="18">
        <v>15</v>
      </c>
      <c r="C11" s="19">
        <v>875000</v>
      </c>
      <c r="D11" s="109">
        <v>44769</v>
      </c>
      <c r="E11" s="113"/>
      <c r="F11" s="114"/>
    </row>
    <row r="12" spans="1:10" x14ac:dyDescent="0.55000000000000004">
      <c r="A12" s="18"/>
      <c r="B12" s="18">
        <v>16</v>
      </c>
      <c r="C12" s="19">
        <v>398000</v>
      </c>
      <c r="D12" s="113">
        <v>44832</v>
      </c>
      <c r="E12" s="113"/>
      <c r="F12" s="114"/>
    </row>
    <row r="13" spans="1:10" x14ac:dyDescent="0.55000000000000004">
      <c r="A13" s="18"/>
      <c r="B13" s="18">
        <v>17</v>
      </c>
      <c r="C13" s="19">
        <v>204000</v>
      </c>
      <c r="D13" s="113">
        <v>44832</v>
      </c>
      <c r="E13" s="113"/>
      <c r="F13" s="114"/>
    </row>
    <row r="14" spans="1:10" x14ac:dyDescent="0.55000000000000004">
      <c r="A14" s="18"/>
      <c r="B14" s="18">
        <v>18</v>
      </c>
      <c r="C14" s="19">
        <v>375000</v>
      </c>
      <c r="D14" s="109">
        <v>44769</v>
      </c>
      <c r="E14" s="113"/>
      <c r="F14" s="114"/>
    </row>
    <row r="15" spans="1:10" x14ac:dyDescent="0.55000000000000004">
      <c r="A15" s="18"/>
      <c r="B15" s="18">
        <v>19</v>
      </c>
      <c r="C15" s="19">
        <v>339000</v>
      </c>
      <c r="D15" s="109">
        <v>44769</v>
      </c>
      <c r="E15" s="113"/>
      <c r="F15" s="114"/>
    </row>
    <row r="16" spans="1:10" x14ac:dyDescent="0.55000000000000004">
      <c r="A16" s="18"/>
      <c r="B16" s="18">
        <v>20</v>
      </c>
      <c r="C16" s="19">
        <v>366000</v>
      </c>
      <c r="D16" s="109">
        <v>44769</v>
      </c>
      <c r="E16" s="113"/>
      <c r="F16" s="114"/>
    </row>
    <row r="17" spans="1:6" x14ac:dyDescent="0.55000000000000004">
      <c r="A17" s="18"/>
      <c r="B17" s="18">
        <v>21</v>
      </c>
      <c r="C17" s="19">
        <v>0</v>
      </c>
      <c r="D17" s="109">
        <v>44769</v>
      </c>
      <c r="E17" s="113"/>
      <c r="F17" s="114"/>
    </row>
    <row r="18" spans="1:6" x14ac:dyDescent="0.55000000000000004">
      <c r="A18" s="18"/>
      <c r="B18" s="18">
        <v>22</v>
      </c>
      <c r="C18" s="19">
        <v>975000</v>
      </c>
      <c r="D18" s="109">
        <v>44769</v>
      </c>
      <c r="E18" s="113"/>
      <c r="F18" s="114"/>
    </row>
    <row r="19" spans="1:6" x14ac:dyDescent="0.55000000000000004">
      <c r="A19" s="18"/>
      <c r="B19" s="18">
        <v>23</v>
      </c>
      <c r="C19" s="19">
        <v>1059000</v>
      </c>
      <c r="D19" s="109">
        <v>44769</v>
      </c>
      <c r="E19" s="113"/>
      <c r="F19" s="114"/>
    </row>
    <row r="20" spans="1:6" x14ac:dyDescent="0.55000000000000004">
      <c r="A20" s="18"/>
      <c r="B20" s="18">
        <v>24</v>
      </c>
      <c r="C20" s="19">
        <v>155000</v>
      </c>
      <c r="D20" s="109">
        <v>44769</v>
      </c>
      <c r="E20" s="113"/>
      <c r="F20" s="114"/>
    </row>
    <row r="21" spans="1:6" x14ac:dyDescent="0.55000000000000004">
      <c r="A21" s="18"/>
      <c r="B21" s="18">
        <v>25</v>
      </c>
      <c r="C21" s="19">
        <v>67000</v>
      </c>
      <c r="D21" s="109">
        <v>44769</v>
      </c>
      <c r="E21" s="113"/>
      <c r="F21" s="114"/>
    </row>
    <row r="22" spans="1:6" x14ac:dyDescent="0.55000000000000004">
      <c r="A22" s="18"/>
      <c r="B22" s="18">
        <v>26</v>
      </c>
      <c r="C22" s="19">
        <v>188000</v>
      </c>
      <c r="D22" s="109">
        <v>44769</v>
      </c>
      <c r="E22" s="113"/>
      <c r="F22" s="114"/>
    </row>
    <row r="23" spans="1:6" x14ac:dyDescent="0.55000000000000004">
      <c r="A23" s="18"/>
      <c r="B23" s="18">
        <v>27</v>
      </c>
      <c r="C23" s="19">
        <v>230000</v>
      </c>
      <c r="D23" s="109">
        <v>44769</v>
      </c>
      <c r="E23" s="113"/>
      <c r="F23" s="114"/>
    </row>
    <row r="24" spans="1:6" x14ac:dyDescent="0.55000000000000004">
      <c r="A24" s="18"/>
      <c r="B24" s="18">
        <v>28</v>
      </c>
      <c r="C24" s="19">
        <v>0</v>
      </c>
      <c r="D24" s="109">
        <v>44769</v>
      </c>
      <c r="E24" s="113"/>
      <c r="F24" s="114"/>
    </row>
    <row r="25" spans="1:6" x14ac:dyDescent="0.55000000000000004">
      <c r="A25" s="18"/>
      <c r="B25" s="18">
        <v>29</v>
      </c>
      <c r="C25" s="19">
        <v>1314000</v>
      </c>
      <c r="D25" s="109">
        <v>44769</v>
      </c>
      <c r="E25" s="113"/>
      <c r="F25" s="114"/>
    </row>
    <row r="26" spans="1:6" x14ac:dyDescent="0.55000000000000004">
      <c r="A26" s="18"/>
      <c r="B26" s="18">
        <v>30</v>
      </c>
      <c r="C26" s="19">
        <v>2355000</v>
      </c>
      <c r="D26" s="113">
        <v>44832</v>
      </c>
      <c r="E26" s="113"/>
      <c r="F26" s="114"/>
    </row>
    <row r="27" spans="1:6" x14ac:dyDescent="0.55000000000000004">
      <c r="A27" s="18"/>
      <c r="B27" s="18">
        <v>31</v>
      </c>
      <c r="C27" s="19">
        <v>517000</v>
      </c>
      <c r="D27" s="109">
        <v>44769</v>
      </c>
      <c r="E27" s="113"/>
      <c r="F27" s="114"/>
    </row>
    <row r="28" spans="1:6" x14ac:dyDescent="0.55000000000000004">
      <c r="A28" s="18"/>
      <c r="B28" s="18">
        <v>32</v>
      </c>
      <c r="C28" s="19">
        <v>506000</v>
      </c>
      <c r="D28" s="109">
        <v>44769</v>
      </c>
      <c r="E28" s="113"/>
      <c r="F28" s="114"/>
    </row>
    <row r="29" spans="1:6" x14ac:dyDescent="0.55000000000000004">
      <c r="A29" s="18"/>
      <c r="B29" s="18">
        <v>33</v>
      </c>
      <c r="C29" s="19">
        <v>1110000</v>
      </c>
      <c r="D29" s="109">
        <v>44769</v>
      </c>
      <c r="E29" s="113"/>
      <c r="F29" s="114"/>
    </row>
    <row r="30" spans="1:6" x14ac:dyDescent="0.55000000000000004">
      <c r="A30" s="18"/>
      <c r="B30" s="18">
        <v>34</v>
      </c>
      <c r="C30" s="19">
        <v>686000</v>
      </c>
      <c r="D30" s="109">
        <v>44769</v>
      </c>
      <c r="E30" s="113"/>
      <c r="F30" s="114"/>
    </row>
    <row r="31" spans="1:6" x14ac:dyDescent="0.55000000000000004">
      <c r="A31" s="18"/>
      <c r="B31" s="18">
        <v>35</v>
      </c>
      <c r="C31" s="19">
        <v>149000</v>
      </c>
      <c r="D31" s="109">
        <v>44769</v>
      </c>
      <c r="E31" s="113"/>
      <c r="F31" s="114"/>
    </row>
    <row r="32" spans="1:6" x14ac:dyDescent="0.55000000000000004">
      <c r="A32" s="18"/>
      <c r="B32" s="18">
        <v>36</v>
      </c>
      <c r="C32" s="19">
        <v>1050000</v>
      </c>
      <c r="D32" s="109">
        <v>44769</v>
      </c>
      <c r="E32" s="113"/>
      <c r="F32" s="114"/>
    </row>
    <row r="33" spans="1:6" x14ac:dyDescent="0.55000000000000004">
      <c r="A33" s="18"/>
      <c r="B33" s="18">
        <v>37</v>
      </c>
      <c r="C33" s="19">
        <v>124000</v>
      </c>
      <c r="D33" s="109">
        <v>44769</v>
      </c>
      <c r="E33" s="113"/>
      <c r="F33" s="114"/>
    </row>
    <row r="34" spans="1:6" x14ac:dyDescent="0.55000000000000004">
      <c r="A34" s="18"/>
      <c r="B34" s="18">
        <v>38</v>
      </c>
      <c r="C34" s="19">
        <v>238000</v>
      </c>
      <c r="D34" s="109">
        <v>44769</v>
      </c>
      <c r="E34" s="113"/>
      <c r="F34" s="114"/>
    </row>
    <row r="35" spans="1:6" x14ac:dyDescent="0.55000000000000004">
      <c r="A35" s="18"/>
      <c r="B35" s="18">
        <v>39</v>
      </c>
      <c r="C35" s="19">
        <v>409000</v>
      </c>
      <c r="D35" s="109">
        <v>44769</v>
      </c>
      <c r="E35" s="113"/>
      <c r="F35" s="114"/>
    </row>
    <row r="36" spans="1:6" x14ac:dyDescent="0.55000000000000004">
      <c r="A36" s="18"/>
      <c r="B36" s="18">
        <v>40</v>
      </c>
      <c r="C36" s="19">
        <v>80000</v>
      </c>
      <c r="D36" s="109">
        <v>44769</v>
      </c>
      <c r="E36" s="113"/>
      <c r="F36" s="114"/>
    </row>
    <row r="37" spans="1:6" x14ac:dyDescent="0.55000000000000004">
      <c r="A37" s="18"/>
      <c r="B37" s="18">
        <v>41</v>
      </c>
      <c r="C37" s="19">
        <v>155000</v>
      </c>
      <c r="D37" s="109">
        <v>44769</v>
      </c>
      <c r="E37" s="113"/>
      <c r="F37" s="114"/>
    </row>
    <row r="38" spans="1:6" x14ac:dyDescent="0.55000000000000004">
      <c r="A38" s="18"/>
      <c r="B38" s="18">
        <v>42</v>
      </c>
      <c r="C38" s="19">
        <v>148000</v>
      </c>
      <c r="D38" s="109">
        <v>44769</v>
      </c>
      <c r="E38" s="113"/>
      <c r="F38" s="114"/>
    </row>
    <row r="39" spans="1:6" x14ac:dyDescent="0.55000000000000004">
      <c r="A39" s="18"/>
      <c r="B39" s="18">
        <v>43</v>
      </c>
      <c r="C39" s="19">
        <v>540000</v>
      </c>
      <c r="D39" s="109">
        <v>44769</v>
      </c>
      <c r="E39" s="113"/>
      <c r="F39" s="114"/>
    </row>
    <row r="40" spans="1:6" x14ac:dyDescent="0.55000000000000004">
      <c r="A40" s="18"/>
      <c r="B40" s="18">
        <v>45</v>
      </c>
      <c r="C40" s="19">
        <v>1024000</v>
      </c>
      <c r="D40" s="109">
        <v>44769</v>
      </c>
      <c r="E40" s="113"/>
      <c r="F40" s="114"/>
    </row>
    <row r="41" spans="1:6" x14ac:dyDescent="0.55000000000000004">
      <c r="A41" s="18"/>
      <c r="B41" s="18">
        <v>47</v>
      </c>
      <c r="C41" s="19">
        <v>759000</v>
      </c>
      <c r="D41" s="109">
        <v>44769</v>
      </c>
      <c r="E41" s="113"/>
      <c r="F41" s="114"/>
    </row>
    <row r="42" spans="1:6" x14ac:dyDescent="0.55000000000000004">
      <c r="A42" s="18"/>
      <c r="B42" s="18">
        <v>49</v>
      </c>
      <c r="C42" s="19">
        <v>277000</v>
      </c>
      <c r="D42" s="109">
        <v>44769</v>
      </c>
      <c r="E42" s="113"/>
      <c r="F42" s="114"/>
    </row>
    <row r="43" spans="1:6" x14ac:dyDescent="0.55000000000000004">
      <c r="A43" s="18"/>
      <c r="B43" s="18">
        <v>51</v>
      </c>
      <c r="C43" s="19">
        <v>160000</v>
      </c>
      <c r="D43" s="109">
        <v>44769</v>
      </c>
      <c r="E43" s="113"/>
      <c r="F43" s="114"/>
    </row>
    <row r="44" spans="1:6" x14ac:dyDescent="0.55000000000000004">
      <c r="A44" s="18"/>
      <c r="B44" s="18">
        <v>52</v>
      </c>
      <c r="C44" s="19">
        <v>865000</v>
      </c>
      <c r="D44" s="109">
        <v>44769</v>
      </c>
      <c r="E44" s="113"/>
      <c r="F44" s="114"/>
    </row>
    <row r="45" spans="1:6" x14ac:dyDescent="0.55000000000000004">
      <c r="A45" s="18"/>
      <c r="B45" s="18">
        <v>53</v>
      </c>
      <c r="C45" s="19">
        <v>187000</v>
      </c>
      <c r="D45" s="109">
        <v>44769</v>
      </c>
      <c r="E45" s="113"/>
      <c r="F45" s="114"/>
    </row>
    <row r="46" spans="1:6" x14ac:dyDescent="0.55000000000000004">
      <c r="A46" s="18"/>
      <c r="B46" s="18">
        <v>54</v>
      </c>
      <c r="C46" s="19">
        <v>52000</v>
      </c>
      <c r="D46" s="109">
        <v>44769</v>
      </c>
      <c r="E46" s="113"/>
      <c r="F46" s="114"/>
    </row>
    <row r="47" spans="1:6" x14ac:dyDescent="0.55000000000000004">
      <c r="A47" s="18"/>
      <c r="B47" s="18">
        <v>55</v>
      </c>
      <c r="C47" s="19">
        <v>32000</v>
      </c>
      <c r="D47" s="109">
        <v>44769</v>
      </c>
      <c r="E47" s="113"/>
      <c r="F47" s="114"/>
    </row>
    <row r="48" spans="1:6" x14ac:dyDescent="0.55000000000000004">
      <c r="A48" s="18"/>
      <c r="B48" s="18">
        <v>56</v>
      </c>
      <c r="C48" s="19">
        <v>55000</v>
      </c>
      <c r="D48" s="109">
        <v>44769</v>
      </c>
      <c r="E48" s="113"/>
      <c r="F48" s="114"/>
    </row>
    <row r="49" spans="1:6" x14ac:dyDescent="0.55000000000000004">
      <c r="A49" s="18"/>
      <c r="B49" s="18">
        <v>57</v>
      </c>
      <c r="C49" s="19">
        <v>1036000</v>
      </c>
      <c r="D49" s="113">
        <v>44832</v>
      </c>
      <c r="E49" s="113"/>
      <c r="F49" s="114"/>
    </row>
    <row r="50" spans="1:6" x14ac:dyDescent="0.55000000000000004">
      <c r="A50" s="18"/>
      <c r="B50" s="18">
        <v>58</v>
      </c>
      <c r="C50" s="19">
        <v>949000</v>
      </c>
      <c r="D50" s="109">
        <v>44769</v>
      </c>
      <c r="E50" s="113"/>
      <c r="F50" s="114"/>
    </row>
    <row r="51" spans="1:6" x14ac:dyDescent="0.55000000000000004">
      <c r="A51" s="18"/>
      <c r="B51" s="18">
        <v>59</v>
      </c>
      <c r="C51" s="19">
        <v>1159000</v>
      </c>
      <c r="D51" s="109">
        <v>44769</v>
      </c>
      <c r="E51" s="113"/>
      <c r="F51" s="114"/>
    </row>
    <row r="52" spans="1:6" x14ac:dyDescent="0.55000000000000004">
      <c r="A52" s="18"/>
      <c r="B52" s="18">
        <v>60</v>
      </c>
      <c r="C52" s="19">
        <v>133000</v>
      </c>
      <c r="D52" s="109">
        <v>44769</v>
      </c>
      <c r="E52" s="113"/>
      <c r="F52" s="114"/>
    </row>
    <row r="53" spans="1:6" x14ac:dyDescent="0.55000000000000004">
      <c r="A53" s="18"/>
      <c r="B53" s="18">
        <v>61</v>
      </c>
      <c r="C53" s="19">
        <v>1289000</v>
      </c>
      <c r="D53" s="109">
        <v>44769</v>
      </c>
      <c r="E53" s="113"/>
      <c r="F53" s="114"/>
    </row>
    <row r="54" spans="1:6" x14ac:dyDescent="0.55000000000000004">
      <c r="A54" s="18"/>
      <c r="B54" s="18">
        <v>62</v>
      </c>
      <c r="C54" s="19">
        <v>49000</v>
      </c>
      <c r="D54" s="109">
        <v>44769</v>
      </c>
      <c r="E54" s="113"/>
      <c r="F54" s="114"/>
    </row>
    <row r="55" spans="1:6" x14ac:dyDescent="0.55000000000000004">
      <c r="A55" s="18"/>
      <c r="B55" s="18">
        <v>63</v>
      </c>
      <c r="C55" s="19">
        <v>289000</v>
      </c>
      <c r="D55" s="109">
        <v>44769</v>
      </c>
      <c r="E55" s="113"/>
      <c r="F55" s="114"/>
    </row>
    <row r="56" spans="1:6" x14ac:dyDescent="0.55000000000000004">
      <c r="A56" s="18"/>
      <c r="B56" s="18">
        <v>64</v>
      </c>
      <c r="C56" s="19">
        <v>104000</v>
      </c>
      <c r="D56" s="109">
        <v>44769</v>
      </c>
      <c r="E56" s="113"/>
      <c r="F56" s="114"/>
    </row>
    <row r="57" spans="1:6" x14ac:dyDescent="0.55000000000000004">
      <c r="A57" s="18"/>
      <c r="B57" s="18">
        <v>65</v>
      </c>
      <c r="C57" s="19">
        <v>0</v>
      </c>
      <c r="D57" s="109">
        <v>44769</v>
      </c>
      <c r="E57" s="113"/>
      <c r="F57" s="114"/>
    </row>
    <row r="58" spans="1:6" x14ac:dyDescent="0.55000000000000004">
      <c r="A58" s="18"/>
      <c r="B58" s="18">
        <v>66</v>
      </c>
      <c r="C58" s="19">
        <v>901000</v>
      </c>
      <c r="D58" s="109">
        <v>44769</v>
      </c>
      <c r="E58" s="113"/>
      <c r="F58" s="114"/>
    </row>
    <row r="59" spans="1:6" x14ac:dyDescent="0.55000000000000004">
      <c r="A59" s="18"/>
      <c r="B59" s="18">
        <v>68</v>
      </c>
      <c r="C59" s="19">
        <v>9000</v>
      </c>
      <c r="D59" s="109">
        <v>44769</v>
      </c>
      <c r="E59" s="113"/>
      <c r="F59" s="114"/>
    </row>
    <row r="60" spans="1:6" x14ac:dyDescent="0.55000000000000004">
      <c r="A60" s="18"/>
      <c r="B60" s="18">
        <v>69</v>
      </c>
      <c r="C60" s="19">
        <v>541000</v>
      </c>
      <c r="D60" s="109">
        <v>44769</v>
      </c>
      <c r="E60" s="113"/>
      <c r="F60" s="114"/>
    </row>
    <row r="61" spans="1:6" x14ac:dyDescent="0.55000000000000004">
      <c r="A61" s="18"/>
      <c r="B61" s="18">
        <v>70</v>
      </c>
      <c r="C61" s="19">
        <v>68000</v>
      </c>
      <c r="D61" s="109">
        <v>44769</v>
      </c>
      <c r="E61" s="113"/>
      <c r="F61" s="114"/>
    </row>
    <row r="62" spans="1:6" x14ac:dyDescent="0.55000000000000004">
      <c r="A62" s="18"/>
      <c r="B62" s="18">
        <v>71</v>
      </c>
      <c r="C62" s="19">
        <v>591000</v>
      </c>
      <c r="D62" s="109">
        <v>44769</v>
      </c>
      <c r="E62" s="113"/>
      <c r="F62" s="114"/>
    </row>
    <row r="63" spans="1:6" x14ac:dyDescent="0.55000000000000004">
      <c r="A63" s="18"/>
      <c r="B63" s="18">
        <v>72</v>
      </c>
      <c r="C63" s="19">
        <v>726000</v>
      </c>
      <c r="D63" s="109">
        <v>44769</v>
      </c>
      <c r="E63" s="113"/>
      <c r="F63" s="114"/>
    </row>
    <row r="64" spans="1:6" x14ac:dyDescent="0.55000000000000004">
      <c r="A64" s="18"/>
      <c r="B64" s="18">
        <v>73</v>
      </c>
      <c r="C64" s="19">
        <v>391000</v>
      </c>
      <c r="D64" s="109">
        <v>44769</v>
      </c>
      <c r="E64" s="113"/>
      <c r="F64" s="114"/>
    </row>
    <row r="65" spans="1:6" x14ac:dyDescent="0.55000000000000004">
      <c r="A65" s="18"/>
      <c r="B65" s="18">
        <v>74</v>
      </c>
      <c r="C65" s="19">
        <v>37000</v>
      </c>
      <c r="D65" s="109">
        <v>44769</v>
      </c>
      <c r="E65" s="113"/>
      <c r="F65" s="114"/>
    </row>
    <row r="66" spans="1:6" x14ac:dyDescent="0.55000000000000004">
      <c r="A66" s="18"/>
      <c r="B66" s="18">
        <v>76</v>
      </c>
      <c r="C66" s="19">
        <v>886000</v>
      </c>
      <c r="D66" s="109">
        <v>44769</v>
      </c>
      <c r="E66" s="113"/>
      <c r="F66" s="114"/>
    </row>
    <row r="67" spans="1:6" x14ac:dyDescent="0.55000000000000004">
      <c r="A67" s="18"/>
      <c r="B67" s="18">
        <v>77</v>
      </c>
      <c r="C67" s="19">
        <v>641000</v>
      </c>
      <c r="D67" s="109">
        <v>44769</v>
      </c>
      <c r="E67" s="113"/>
      <c r="F67" s="114"/>
    </row>
    <row r="68" spans="1:6" x14ac:dyDescent="0.55000000000000004">
      <c r="A68" s="18"/>
      <c r="B68" s="18">
        <v>78</v>
      </c>
      <c r="C68" s="19">
        <v>513000</v>
      </c>
      <c r="D68" s="109">
        <v>44769</v>
      </c>
      <c r="E68" s="113"/>
      <c r="F68" s="114"/>
    </row>
    <row r="69" spans="1:6" x14ac:dyDescent="0.55000000000000004">
      <c r="A69" s="18"/>
      <c r="B69" s="18">
        <v>79</v>
      </c>
      <c r="C69" s="19">
        <v>295000</v>
      </c>
      <c r="D69" s="109">
        <v>44769</v>
      </c>
      <c r="E69" s="113"/>
      <c r="F69" s="114"/>
    </row>
    <row r="70" spans="1:6" x14ac:dyDescent="0.55000000000000004">
      <c r="A70" s="18"/>
      <c r="B70" s="18">
        <v>80</v>
      </c>
      <c r="C70" s="19">
        <v>409000</v>
      </c>
      <c r="D70" s="109">
        <v>44769</v>
      </c>
      <c r="E70" s="113"/>
      <c r="F70" s="114"/>
    </row>
    <row r="71" spans="1:6" x14ac:dyDescent="0.55000000000000004">
      <c r="A71" s="18"/>
      <c r="B71" s="18">
        <v>81</v>
      </c>
      <c r="C71" s="19">
        <v>251000</v>
      </c>
      <c r="D71" s="109">
        <v>44769</v>
      </c>
      <c r="E71" s="113"/>
      <c r="F71" s="114"/>
    </row>
    <row r="72" spans="1:6" x14ac:dyDescent="0.55000000000000004">
      <c r="A72" s="18"/>
      <c r="B72" s="18">
        <v>82</v>
      </c>
      <c r="C72" s="19">
        <v>314000</v>
      </c>
      <c r="D72" s="109">
        <v>44769</v>
      </c>
      <c r="E72" s="113"/>
      <c r="F72" s="114"/>
    </row>
    <row r="73" spans="1:6" x14ac:dyDescent="0.55000000000000004">
      <c r="A73" s="18"/>
      <c r="B73" s="18">
        <v>83</v>
      </c>
      <c r="C73" s="19">
        <v>714000</v>
      </c>
      <c r="D73" s="109">
        <v>44769</v>
      </c>
      <c r="E73" s="113"/>
      <c r="F73" s="114"/>
    </row>
    <row r="74" spans="1:6" x14ac:dyDescent="0.55000000000000004">
      <c r="A74" s="18"/>
      <c r="B74" s="18">
        <v>84</v>
      </c>
      <c r="C74" s="19">
        <v>118000</v>
      </c>
      <c r="D74" s="109">
        <v>44769</v>
      </c>
      <c r="E74" s="113"/>
      <c r="F74" s="114"/>
    </row>
    <row r="75" spans="1:6" x14ac:dyDescent="0.55000000000000004">
      <c r="A75" s="18"/>
      <c r="B75" s="18">
        <v>85</v>
      </c>
      <c r="C75" s="19">
        <v>674000</v>
      </c>
      <c r="D75" s="109">
        <v>44769</v>
      </c>
      <c r="E75" s="113"/>
      <c r="F75" s="114"/>
    </row>
    <row r="76" spans="1:6" x14ac:dyDescent="0.55000000000000004">
      <c r="A76" s="18"/>
      <c r="B76" s="18">
        <v>86</v>
      </c>
      <c r="C76" s="19">
        <v>1521000</v>
      </c>
      <c r="D76" s="113">
        <v>44832</v>
      </c>
      <c r="E76" s="113"/>
      <c r="F76" s="114"/>
    </row>
    <row r="77" spans="1:6" x14ac:dyDescent="0.55000000000000004">
      <c r="A77" s="18"/>
      <c r="B77" s="18">
        <v>87</v>
      </c>
      <c r="C77" s="19">
        <v>143000</v>
      </c>
      <c r="D77" s="113">
        <v>44832</v>
      </c>
      <c r="E77" s="113"/>
      <c r="F77" s="114"/>
    </row>
    <row r="78" spans="1:6" x14ac:dyDescent="0.55000000000000004">
      <c r="A78" s="18"/>
      <c r="B78" s="18">
        <v>88</v>
      </c>
      <c r="C78" s="19">
        <v>1183000</v>
      </c>
      <c r="D78" s="109">
        <v>44769</v>
      </c>
      <c r="E78" s="113"/>
      <c r="F78" s="114"/>
    </row>
    <row r="79" spans="1:6" x14ac:dyDescent="0.55000000000000004">
      <c r="A79" s="18"/>
      <c r="B79" s="18">
        <v>89</v>
      </c>
      <c r="C79" s="19">
        <v>255000</v>
      </c>
      <c r="D79" s="109">
        <v>44769</v>
      </c>
      <c r="E79" s="113"/>
      <c r="F79" s="114"/>
    </row>
    <row r="80" spans="1:6" x14ac:dyDescent="0.55000000000000004">
      <c r="A80" s="18"/>
      <c r="B80" s="18">
        <v>90</v>
      </c>
      <c r="C80" s="19">
        <v>528000</v>
      </c>
      <c r="D80" s="109">
        <v>44769</v>
      </c>
      <c r="E80" s="113"/>
      <c r="F80" s="114"/>
    </row>
    <row r="81" spans="1:6" x14ac:dyDescent="0.55000000000000004">
      <c r="A81" s="18"/>
      <c r="B81" s="18">
        <v>92</v>
      </c>
      <c r="C81" s="19">
        <v>56000</v>
      </c>
      <c r="D81" s="109">
        <v>44769</v>
      </c>
      <c r="E81" s="113"/>
      <c r="F81" s="114"/>
    </row>
    <row r="82" spans="1:6" x14ac:dyDescent="0.55000000000000004">
      <c r="A82" s="18"/>
      <c r="B82" s="18">
        <v>93</v>
      </c>
      <c r="C82" s="19">
        <v>207000</v>
      </c>
      <c r="D82" s="109">
        <v>44769</v>
      </c>
      <c r="E82" s="113"/>
      <c r="F82" s="114"/>
    </row>
    <row r="83" spans="1:6" x14ac:dyDescent="0.55000000000000004">
      <c r="A83" s="18"/>
      <c r="B83" s="18">
        <v>95</v>
      </c>
      <c r="C83" s="19">
        <v>85000</v>
      </c>
      <c r="D83" s="109">
        <v>44769</v>
      </c>
      <c r="E83" s="113"/>
      <c r="F83" s="114"/>
    </row>
    <row r="84" spans="1:6" x14ac:dyDescent="0.55000000000000004">
      <c r="A84" s="18"/>
      <c r="B84" s="18">
        <v>96</v>
      </c>
      <c r="C84" s="19">
        <v>651000</v>
      </c>
      <c r="D84" s="113">
        <v>44832</v>
      </c>
      <c r="E84" s="113"/>
      <c r="F84" s="114"/>
    </row>
    <row r="85" spans="1:6" x14ac:dyDescent="0.55000000000000004">
      <c r="A85" s="18"/>
      <c r="B85" s="18">
        <v>97</v>
      </c>
      <c r="C85" s="19">
        <v>128000</v>
      </c>
      <c r="D85" s="109">
        <v>44769</v>
      </c>
      <c r="E85" s="113"/>
      <c r="F85" s="114"/>
    </row>
    <row r="86" spans="1:6" x14ac:dyDescent="0.55000000000000004">
      <c r="A86" s="18"/>
      <c r="B86" s="18">
        <v>98</v>
      </c>
      <c r="C86" s="19">
        <v>1092000</v>
      </c>
      <c r="D86" s="109">
        <v>44769</v>
      </c>
      <c r="E86" s="113"/>
      <c r="F86" s="114"/>
    </row>
    <row r="87" spans="1:6" x14ac:dyDescent="0.55000000000000004">
      <c r="A87" s="18"/>
      <c r="B87" s="18">
        <v>99</v>
      </c>
      <c r="C87" s="19">
        <v>905000</v>
      </c>
      <c r="D87" s="109">
        <v>44769</v>
      </c>
      <c r="E87" s="113"/>
      <c r="F87" s="114"/>
    </row>
    <row r="88" spans="1:6" x14ac:dyDescent="0.55000000000000004">
      <c r="A88" s="18"/>
      <c r="B88" s="18">
        <v>100</v>
      </c>
      <c r="C88" s="19">
        <v>920000</v>
      </c>
      <c r="D88" s="113">
        <v>44832</v>
      </c>
      <c r="E88" s="113"/>
      <c r="F88" s="114"/>
    </row>
    <row r="89" spans="1:6" x14ac:dyDescent="0.55000000000000004">
      <c r="A89" s="18"/>
      <c r="B89" s="18">
        <v>101</v>
      </c>
      <c r="C89" s="19">
        <v>766000</v>
      </c>
      <c r="D89" s="109">
        <v>44769</v>
      </c>
      <c r="E89" s="113"/>
      <c r="F89" s="114"/>
    </row>
    <row r="90" spans="1:6" x14ac:dyDescent="0.55000000000000004">
      <c r="A90" s="18"/>
      <c r="B90" s="18">
        <v>102</v>
      </c>
      <c r="C90" s="19">
        <v>91000</v>
      </c>
      <c r="D90" s="109">
        <v>44769</v>
      </c>
      <c r="E90" s="113"/>
      <c r="F90" s="114"/>
    </row>
    <row r="91" spans="1:6" x14ac:dyDescent="0.55000000000000004">
      <c r="A91" s="18"/>
      <c r="B91" s="18">
        <v>103</v>
      </c>
      <c r="C91" s="19">
        <v>232000</v>
      </c>
      <c r="D91" s="109">
        <v>44769</v>
      </c>
      <c r="E91" s="113"/>
      <c r="F91" s="114"/>
    </row>
    <row r="92" spans="1:6" x14ac:dyDescent="0.55000000000000004">
      <c r="A92" s="18"/>
      <c r="B92" s="18">
        <v>104</v>
      </c>
      <c r="C92" s="19">
        <v>2627000</v>
      </c>
      <c r="D92" s="109">
        <v>44769</v>
      </c>
      <c r="E92" s="113"/>
      <c r="F92" s="114"/>
    </row>
    <row r="93" spans="1:6" x14ac:dyDescent="0.55000000000000004">
      <c r="A93" s="18"/>
      <c r="B93" s="18">
        <v>105</v>
      </c>
      <c r="C93" s="19">
        <v>1014000</v>
      </c>
      <c r="D93" s="109">
        <v>44769</v>
      </c>
      <c r="E93" s="113"/>
      <c r="F93" s="114"/>
    </row>
    <row r="94" spans="1:6" x14ac:dyDescent="0.55000000000000004">
      <c r="A94" s="18"/>
      <c r="B94" s="18">
        <v>106</v>
      </c>
      <c r="C94" s="19">
        <v>266000</v>
      </c>
      <c r="D94" s="109">
        <v>44769</v>
      </c>
      <c r="E94" s="113"/>
      <c r="F94" s="114"/>
    </row>
    <row r="95" spans="1:6" x14ac:dyDescent="0.55000000000000004">
      <c r="A95" s="18"/>
      <c r="B95" s="18">
        <v>107</v>
      </c>
      <c r="C95" s="19">
        <v>232000</v>
      </c>
      <c r="D95" s="113">
        <v>44832</v>
      </c>
      <c r="E95" s="113"/>
      <c r="F95" s="114"/>
    </row>
    <row r="96" spans="1:6" x14ac:dyDescent="0.55000000000000004">
      <c r="A96" s="18"/>
      <c r="B96" s="18">
        <v>108</v>
      </c>
      <c r="C96" s="19">
        <v>753000</v>
      </c>
      <c r="D96" s="113">
        <v>44832</v>
      </c>
      <c r="E96" s="113"/>
      <c r="F96" s="114"/>
    </row>
    <row r="97" spans="1:6" x14ac:dyDescent="0.55000000000000004">
      <c r="A97" s="18"/>
      <c r="B97" s="18">
        <v>109</v>
      </c>
      <c r="C97" s="19">
        <v>61000</v>
      </c>
      <c r="D97" s="109">
        <v>44769</v>
      </c>
      <c r="E97" s="113"/>
      <c r="F97" s="114"/>
    </row>
    <row r="98" spans="1:6" x14ac:dyDescent="0.55000000000000004">
      <c r="A98" s="18"/>
      <c r="B98" s="18">
        <v>110</v>
      </c>
      <c r="C98" s="19">
        <v>60000</v>
      </c>
      <c r="D98" s="109">
        <v>44769</v>
      </c>
      <c r="E98" s="113"/>
      <c r="F98" s="114"/>
    </row>
    <row r="99" spans="1:6" x14ac:dyDescent="0.55000000000000004">
      <c r="A99" s="18"/>
      <c r="B99" s="18">
        <v>111</v>
      </c>
      <c r="C99" s="19">
        <v>42000</v>
      </c>
      <c r="D99" s="109">
        <v>44769</v>
      </c>
      <c r="E99" s="113"/>
      <c r="F99" s="114"/>
    </row>
    <row r="100" spans="1:6" x14ac:dyDescent="0.55000000000000004">
      <c r="A100" s="18"/>
      <c r="B100" s="18">
        <v>112</v>
      </c>
      <c r="C100" s="19">
        <v>825000</v>
      </c>
      <c r="D100" s="109">
        <v>44769</v>
      </c>
      <c r="E100" s="113"/>
      <c r="F100" s="114"/>
    </row>
    <row r="101" spans="1:6" x14ac:dyDescent="0.55000000000000004">
      <c r="A101" s="18"/>
      <c r="B101" s="18">
        <v>113</v>
      </c>
      <c r="C101" s="19">
        <v>26000</v>
      </c>
      <c r="D101" s="109">
        <v>44769</v>
      </c>
      <c r="E101" s="113"/>
      <c r="F101" s="114"/>
    </row>
    <row r="102" spans="1:6" x14ac:dyDescent="0.55000000000000004">
      <c r="A102" s="18"/>
      <c r="B102" s="18">
        <v>114</v>
      </c>
      <c r="C102" s="19">
        <v>53000</v>
      </c>
      <c r="D102" s="109">
        <v>44769</v>
      </c>
      <c r="E102" s="113"/>
      <c r="F102" s="114"/>
    </row>
    <row r="103" spans="1:6" x14ac:dyDescent="0.55000000000000004">
      <c r="A103" s="18"/>
      <c r="B103" s="18">
        <v>115</v>
      </c>
      <c r="C103" s="19">
        <v>415000</v>
      </c>
      <c r="D103" s="109">
        <v>44769</v>
      </c>
      <c r="E103" s="113"/>
      <c r="F103" s="114"/>
    </row>
    <row r="104" spans="1:6" x14ac:dyDescent="0.55000000000000004">
      <c r="A104" s="18"/>
      <c r="B104" s="18">
        <v>116</v>
      </c>
      <c r="C104" s="19">
        <v>79000</v>
      </c>
      <c r="D104" s="109">
        <v>44769</v>
      </c>
      <c r="E104" s="113"/>
      <c r="F104" s="114"/>
    </row>
    <row r="105" spans="1:6" x14ac:dyDescent="0.55000000000000004">
      <c r="A105" s="18"/>
      <c r="B105" s="18">
        <v>117</v>
      </c>
      <c r="C105" s="19">
        <v>59000</v>
      </c>
      <c r="D105" s="109">
        <v>44769</v>
      </c>
      <c r="E105" s="113"/>
      <c r="F105" s="114"/>
    </row>
    <row r="106" spans="1:6" x14ac:dyDescent="0.55000000000000004">
      <c r="A106" s="18"/>
      <c r="B106" s="18">
        <v>118</v>
      </c>
      <c r="C106" s="19">
        <v>118000</v>
      </c>
      <c r="D106" s="109">
        <v>44769</v>
      </c>
      <c r="E106" s="113"/>
      <c r="F106" s="114"/>
    </row>
    <row r="107" spans="1:6" x14ac:dyDescent="0.55000000000000004">
      <c r="A107" s="18"/>
      <c r="B107" s="18">
        <v>119</v>
      </c>
      <c r="C107" s="19">
        <v>355000</v>
      </c>
      <c r="D107" s="109">
        <v>44769</v>
      </c>
      <c r="E107" s="113"/>
      <c r="F107" s="114"/>
    </row>
    <row r="108" spans="1:6" x14ac:dyDescent="0.55000000000000004">
      <c r="A108" s="18"/>
      <c r="B108" s="18">
        <v>121</v>
      </c>
      <c r="C108" s="19">
        <v>66000</v>
      </c>
      <c r="D108" s="109">
        <v>44769</v>
      </c>
      <c r="E108" s="113"/>
      <c r="F108" s="114"/>
    </row>
    <row r="109" spans="1:6" x14ac:dyDescent="0.55000000000000004">
      <c r="A109" s="18"/>
      <c r="B109" s="18">
        <v>122</v>
      </c>
      <c r="C109" s="19">
        <v>49000</v>
      </c>
      <c r="D109" s="109">
        <v>44769</v>
      </c>
      <c r="E109" s="113"/>
      <c r="F109" s="114"/>
    </row>
    <row r="110" spans="1:6" x14ac:dyDescent="0.55000000000000004">
      <c r="A110" s="18"/>
      <c r="B110" s="18">
        <v>123</v>
      </c>
      <c r="C110" s="19">
        <v>867000</v>
      </c>
      <c r="D110" s="109">
        <v>44769</v>
      </c>
      <c r="E110" s="113"/>
      <c r="F110" s="114"/>
    </row>
    <row r="111" spans="1:6" x14ac:dyDescent="0.55000000000000004">
      <c r="A111" s="18"/>
      <c r="B111" s="18">
        <v>124</v>
      </c>
      <c r="C111" s="19">
        <v>187000</v>
      </c>
      <c r="D111" s="109">
        <v>44769</v>
      </c>
      <c r="E111" s="113"/>
      <c r="F111" s="114"/>
    </row>
    <row r="112" spans="1:6" x14ac:dyDescent="0.55000000000000004">
      <c r="A112" s="18"/>
      <c r="B112" s="18">
        <v>125</v>
      </c>
      <c r="C112" s="19">
        <v>1949000</v>
      </c>
      <c r="D112" s="109">
        <v>44769</v>
      </c>
      <c r="E112" s="113"/>
      <c r="F112" s="114"/>
    </row>
    <row r="113" spans="1:6" x14ac:dyDescent="0.55000000000000004">
      <c r="A113" s="18"/>
      <c r="B113" s="18">
        <v>126</v>
      </c>
      <c r="C113" s="19">
        <v>931000</v>
      </c>
      <c r="D113" s="109">
        <v>44769</v>
      </c>
      <c r="E113" s="113"/>
      <c r="F113" s="114"/>
    </row>
    <row r="114" spans="1:6" x14ac:dyDescent="0.55000000000000004">
      <c r="A114" s="18"/>
      <c r="B114" s="18">
        <v>127</v>
      </c>
      <c r="C114" s="19">
        <v>103000</v>
      </c>
      <c r="D114" s="109">
        <v>44769</v>
      </c>
      <c r="E114" s="113"/>
      <c r="F114" s="114"/>
    </row>
    <row r="115" spans="1:6" x14ac:dyDescent="0.55000000000000004">
      <c r="A115" s="18"/>
      <c r="B115" s="18">
        <v>128</v>
      </c>
      <c r="C115" s="19">
        <v>78000</v>
      </c>
      <c r="D115" s="109">
        <v>44769</v>
      </c>
      <c r="E115" s="113"/>
      <c r="F115" s="114"/>
    </row>
    <row r="116" spans="1:6" x14ac:dyDescent="0.55000000000000004">
      <c r="A116" s="18"/>
      <c r="B116" s="18">
        <v>129</v>
      </c>
      <c r="C116" s="19">
        <v>77000</v>
      </c>
      <c r="D116" s="109">
        <v>44769</v>
      </c>
      <c r="E116" s="113"/>
      <c r="F116" s="114"/>
    </row>
    <row r="117" spans="1:6" x14ac:dyDescent="0.55000000000000004">
      <c r="A117" s="18"/>
      <c r="B117" s="18">
        <v>130</v>
      </c>
      <c r="C117" s="19">
        <v>289000</v>
      </c>
      <c r="D117" s="109">
        <v>44769</v>
      </c>
      <c r="E117" s="113"/>
      <c r="F117" s="114"/>
    </row>
    <row r="118" spans="1:6" x14ac:dyDescent="0.55000000000000004">
      <c r="A118" s="18"/>
      <c r="B118" s="18">
        <v>132</v>
      </c>
      <c r="C118" s="19">
        <v>213000</v>
      </c>
      <c r="D118" s="109">
        <v>44769</v>
      </c>
      <c r="E118" s="113"/>
      <c r="F118" s="114"/>
    </row>
    <row r="119" spans="1:6" x14ac:dyDescent="0.55000000000000004">
      <c r="A119" s="18"/>
      <c r="B119" s="18">
        <v>133</v>
      </c>
      <c r="C119" s="19">
        <v>230000</v>
      </c>
      <c r="D119" s="109">
        <v>44769</v>
      </c>
      <c r="E119" s="113"/>
      <c r="F119" s="114"/>
    </row>
    <row r="120" spans="1:6" x14ac:dyDescent="0.55000000000000004">
      <c r="A120" s="18"/>
      <c r="B120" s="18">
        <v>134</v>
      </c>
      <c r="C120" s="19">
        <v>80000</v>
      </c>
      <c r="D120" s="109">
        <v>44769</v>
      </c>
      <c r="E120" s="113"/>
      <c r="F120" s="114"/>
    </row>
    <row r="121" spans="1:6" x14ac:dyDescent="0.55000000000000004">
      <c r="A121" s="18"/>
      <c r="B121" s="18">
        <v>135</v>
      </c>
      <c r="C121" s="19">
        <v>32000</v>
      </c>
      <c r="D121" s="109">
        <v>44769</v>
      </c>
      <c r="E121" s="113"/>
      <c r="F121" s="114"/>
    </row>
    <row r="122" spans="1:6" x14ac:dyDescent="0.55000000000000004">
      <c r="A122" s="18"/>
      <c r="B122" s="18">
        <v>136</v>
      </c>
      <c r="C122" s="19">
        <v>205000</v>
      </c>
      <c r="D122" s="109">
        <v>44769</v>
      </c>
      <c r="E122" s="113"/>
      <c r="F122" s="114"/>
    </row>
    <row r="123" spans="1:6" x14ac:dyDescent="0.55000000000000004">
      <c r="A123" s="18"/>
      <c r="B123" s="18">
        <v>137</v>
      </c>
      <c r="C123" s="19">
        <v>26000</v>
      </c>
      <c r="D123" s="109">
        <v>44769</v>
      </c>
      <c r="E123" s="113"/>
      <c r="F123" s="114"/>
    </row>
    <row r="124" spans="1:6" x14ac:dyDescent="0.55000000000000004">
      <c r="A124" s="18"/>
      <c r="B124" s="18">
        <v>140</v>
      </c>
      <c r="C124" s="19">
        <v>1296000</v>
      </c>
      <c r="D124" s="109">
        <v>44769</v>
      </c>
      <c r="E124" s="113"/>
      <c r="F124" s="114"/>
    </row>
    <row r="125" spans="1:6" x14ac:dyDescent="0.55000000000000004">
      <c r="A125" s="18"/>
      <c r="B125" s="18">
        <v>141</v>
      </c>
      <c r="C125" s="19">
        <v>0</v>
      </c>
      <c r="D125" s="109">
        <v>44769</v>
      </c>
      <c r="E125" s="113"/>
      <c r="F125" s="114"/>
    </row>
    <row r="126" spans="1:6" x14ac:dyDescent="0.55000000000000004">
      <c r="A126" s="18"/>
      <c r="B126" s="18">
        <v>142</v>
      </c>
      <c r="C126" s="19">
        <v>86000</v>
      </c>
      <c r="D126" s="109">
        <v>44769</v>
      </c>
      <c r="E126" s="113"/>
      <c r="F126" s="114"/>
    </row>
    <row r="127" spans="1:6" x14ac:dyDescent="0.55000000000000004">
      <c r="A127" s="18"/>
      <c r="B127" s="18">
        <v>143</v>
      </c>
      <c r="C127" s="19">
        <v>307000</v>
      </c>
      <c r="D127" s="109">
        <v>44769</v>
      </c>
      <c r="E127" s="113"/>
      <c r="F127" s="114"/>
    </row>
    <row r="128" spans="1:6" x14ac:dyDescent="0.55000000000000004">
      <c r="A128" s="18"/>
      <c r="B128" s="18">
        <v>144</v>
      </c>
      <c r="C128" s="19">
        <v>79000</v>
      </c>
      <c r="D128" s="109">
        <v>44769</v>
      </c>
      <c r="E128" s="113"/>
      <c r="F128" s="114"/>
    </row>
    <row r="129" spans="1:6" x14ac:dyDescent="0.55000000000000004">
      <c r="A129" s="18"/>
      <c r="B129" s="18">
        <v>145</v>
      </c>
      <c r="C129" s="19">
        <v>84000</v>
      </c>
      <c r="D129" s="109">
        <v>44769</v>
      </c>
      <c r="E129" s="113"/>
      <c r="F129" s="114"/>
    </row>
    <row r="130" spans="1:6" x14ac:dyDescent="0.55000000000000004">
      <c r="A130" s="18"/>
      <c r="B130" s="18">
        <v>146</v>
      </c>
      <c r="C130" s="19">
        <v>2662000</v>
      </c>
      <c r="D130" s="109">
        <v>44769</v>
      </c>
      <c r="E130" s="113"/>
      <c r="F130" s="114"/>
    </row>
    <row r="131" spans="1:6" x14ac:dyDescent="0.55000000000000004">
      <c r="A131" s="18"/>
      <c r="B131" s="18">
        <v>147</v>
      </c>
      <c r="C131" s="19">
        <v>363000</v>
      </c>
      <c r="D131" s="109">
        <v>44769</v>
      </c>
      <c r="E131" s="113"/>
      <c r="F131" s="114"/>
    </row>
    <row r="132" spans="1:6" x14ac:dyDescent="0.55000000000000004">
      <c r="A132" s="18"/>
      <c r="B132" s="18">
        <v>148</v>
      </c>
      <c r="C132" s="19">
        <v>80000</v>
      </c>
      <c r="D132" s="109">
        <v>44769</v>
      </c>
      <c r="E132" s="113"/>
      <c r="F132" s="114"/>
    </row>
    <row r="133" spans="1:6" x14ac:dyDescent="0.55000000000000004">
      <c r="A133" s="18"/>
      <c r="B133" s="18">
        <v>149</v>
      </c>
      <c r="C133" s="19">
        <v>372000</v>
      </c>
      <c r="D133" s="109">
        <v>44769</v>
      </c>
      <c r="E133" s="113"/>
      <c r="F133" s="114"/>
    </row>
    <row r="134" spans="1:6" x14ac:dyDescent="0.55000000000000004">
      <c r="A134" s="18"/>
      <c r="B134" s="18">
        <v>150</v>
      </c>
      <c r="C134" s="19">
        <v>931000</v>
      </c>
      <c r="D134" s="109">
        <v>44769</v>
      </c>
      <c r="E134" s="113"/>
      <c r="F134" s="114"/>
    </row>
    <row r="135" spans="1:6" x14ac:dyDescent="0.55000000000000004">
      <c r="A135" s="18"/>
      <c r="B135" s="18">
        <v>151</v>
      </c>
      <c r="C135" s="19">
        <v>1280000</v>
      </c>
      <c r="D135" s="113">
        <v>44832</v>
      </c>
      <c r="E135" s="113"/>
      <c r="F135" s="114"/>
    </row>
    <row r="136" spans="1:6" x14ac:dyDescent="0.55000000000000004">
      <c r="A136" s="18"/>
      <c r="B136" s="18">
        <v>152</v>
      </c>
      <c r="C136" s="19">
        <v>253000</v>
      </c>
      <c r="D136" s="113">
        <v>44832</v>
      </c>
      <c r="E136" s="113"/>
      <c r="F136" s="114"/>
    </row>
    <row r="137" spans="1:6" x14ac:dyDescent="0.55000000000000004">
      <c r="A137" s="18"/>
      <c r="B137" s="18">
        <v>153</v>
      </c>
      <c r="C137" s="19">
        <v>560000</v>
      </c>
      <c r="D137" s="109">
        <v>44774</v>
      </c>
      <c r="E137" s="113"/>
      <c r="F137" s="114"/>
    </row>
    <row r="138" spans="1:6" x14ac:dyDescent="0.55000000000000004">
      <c r="A138" s="18"/>
      <c r="B138" s="18">
        <v>154</v>
      </c>
      <c r="C138" s="19">
        <v>879000</v>
      </c>
      <c r="D138" s="109">
        <v>44774</v>
      </c>
      <c r="E138" s="113"/>
      <c r="F138" s="114"/>
    </row>
    <row r="139" spans="1:6" x14ac:dyDescent="0.55000000000000004">
      <c r="A139" s="18"/>
      <c r="B139" s="18">
        <v>155</v>
      </c>
      <c r="C139" s="19">
        <v>904000</v>
      </c>
      <c r="D139" s="109">
        <v>44774</v>
      </c>
      <c r="E139" s="113"/>
      <c r="F139" s="114"/>
    </row>
    <row r="140" spans="1:6" x14ac:dyDescent="0.55000000000000004">
      <c r="A140" s="18"/>
      <c r="B140" s="18">
        <v>156</v>
      </c>
      <c r="C140" s="19">
        <v>456000</v>
      </c>
      <c r="D140" s="109">
        <v>44774</v>
      </c>
      <c r="E140" s="113"/>
      <c r="F140" s="114"/>
    </row>
    <row r="141" spans="1:6" x14ac:dyDescent="0.55000000000000004">
      <c r="A141" s="18"/>
      <c r="B141" s="18">
        <v>157</v>
      </c>
      <c r="C141" s="19">
        <v>1737000</v>
      </c>
      <c r="D141" s="109">
        <v>44774</v>
      </c>
      <c r="E141" s="113"/>
      <c r="F141" s="114"/>
    </row>
    <row r="142" spans="1:6" x14ac:dyDescent="0.55000000000000004">
      <c r="A142" s="18"/>
      <c r="B142" s="18">
        <v>158</v>
      </c>
      <c r="C142" s="19">
        <v>91000</v>
      </c>
      <c r="D142" s="109">
        <v>44774</v>
      </c>
      <c r="E142" s="113"/>
      <c r="F142" s="114"/>
    </row>
    <row r="143" spans="1:6" x14ac:dyDescent="0.55000000000000004">
      <c r="A143" s="18"/>
      <c r="B143" s="18">
        <v>159</v>
      </c>
      <c r="C143" s="19">
        <v>237000</v>
      </c>
      <c r="D143" s="109">
        <v>44774</v>
      </c>
      <c r="E143" s="113"/>
      <c r="F143" s="114"/>
    </row>
    <row r="144" spans="1:6" x14ac:dyDescent="0.55000000000000004">
      <c r="A144" s="18"/>
      <c r="B144" s="18">
        <v>160</v>
      </c>
      <c r="C144" s="19">
        <v>20000</v>
      </c>
      <c r="D144" s="109">
        <v>44774</v>
      </c>
      <c r="E144" s="113"/>
      <c r="F144" s="114"/>
    </row>
    <row r="145" spans="1:6" x14ac:dyDescent="0.55000000000000004">
      <c r="A145" s="18"/>
      <c r="B145" s="18">
        <v>161</v>
      </c>
      <c r="C145" s="19">
        <v>200000</v>
      </c>
      <c r="D145" s="109">
        <v>44774</v>
      </c>
      <c r="E145" s="113"/>
      <c r="F145" s="114"/>
    </row>
    <row r="146" spans="1:6" x14ac:dyDescent="0.55000000000000004">
      <c r="A146" s="18"/>
      <c r="B146" s="18">
        <v>163</v>
      </c>
      <c r="C146" s="19">
        <v>33000</v>
      </c>
      <c r="D146" s="109">
        <v>44774</v>
      </c>
      <c r="E146" s="113"/>
      <c r="F146" s="114"/>
    </row>
    <row r="147" spans="1:6" x14ac:dyDescent="0.55000000000000004">
      <c r="A147" s="18"/>
      <c r="B147" s="18">
        <v>164</v>
      </c>
      <c r="C147" s="19">
        <v>220000</v>
      </c>
      <c r="D147" s="109">
        <v>44774</v>
      </c>
      <c r="E147" s="113"/>
      <c r="F147" s="114"/>
    </row>
    <row r="148" spans="1:6" x14ac:dyDescent="0.55000000000000004">
      <c r="A148" s="18"/>
      <c r="B148" s="18">
        <v>165</v>
      </c>
      <c r="C148" s="19">
        <v>553000</v>
      </c>
      <c r="D148" s="109">
        <v>44774</v>
      </c>
      <c r="E148" s="113"/>
      <c r="F148" s="114"/>
    </row>
    <row r="149" spans="1:6" x14ac:dyDescent="0.55000000000000004">
      <c r="A149" s="18"/>
      <c r="B149" s="18">
        <v>166</v>
      </c>
      <c r="C149" s="19">
        <v>177000</v>
      </c>
      <c r="D149" s="109">
        <v>44774</v>
      </c>
      <c r="E149" s="113"/>
      <c r="F149" s="114"/>
    </row>
    <row r="150" spans="1:6" x14ac:dyDescent="0.55000000000000004">
      <c r="A150" s="18"/>
      <c r="B150" s="18">
        <v>167</v>
      </c>
      <c r="C150" s="19">
        <v>759000</v>
      </c>
      <c r="D150" s="109">
        <v>44774</v>
      </c>
      <c r="E150" s="113"/>
      <c r="F150" s="114"/>
    </row>
    <row r="151" spans="1:6" x14ac:dyDescent="0.55000000000000004">
      <c r="A151" s="18"/>
      <c r="B151" s="18">
        <v>168</v>
      </c>
      <c r="C151" s="19">
        <v>1080000</v>
      </c>
      <c r="D151" s="109">
        <v>44774</v>
      </c>
      <c r="E151" s="113"/>
      <c r="F151" s="114"/>
    </row>
    <row r="152" spans="1:6" x14ac:dyDescent="0.55000000000000004">
      <c r="A152" s="18"/>
      <c r="B152" s="18">
        <v>169</v>
      </c>
      <c r="C152" s="19">
        <v>83000</v>
      </c>
      <c r="D152" s="109">
        <v>44774</v>
      </c>
      <c r="E152" s="113"/>
      <c r="F152" s="114"/>
    </row>
    <row r="153" spans="1:6" x14ac:dyDescent="0.55000000000000004">
      <c r="A153" s="18"/>
      <c r="B153" s="18">
        <v>171</v>
      </c>
      <c r="C153" s="19">
        <v>335000</v>
      </c>
      <c r="D153" s="109">
        <v>44774</v>
      </c>
      <c r="E153" s="113"/>
      <c r="F153" s="114"/>
    </row>
    <row r="154" spans="1:6" x14ac:dyDescent="0.55000000000000004">
      <c r="A154" s="18"/>
      <c r="B154" s="18">
        <v>172</v>
      </c>
      <c r="C154" s="19">
        <v>3354000</v>
      </c>
      <c r="D154" s="113">
        <v>44832</v>
      </c>
      <c r="E154" s="113"/>
      <c r="F154" s="114"/>
    </row>
    <row r="155" spans="1:6" x14ac:dyDescent="0.55000000000000004">
      <c r="A155" s="18"/>
      <c r="B155" s="18">
        <v>173</v>
      </c>
      <c r="C155" s="19">
        <v>56000</v>
      </c>
      <c r="D155" s="109">
        <v>44774</v>
      </c>
      <c r="E155" s="113"/>
      <c r="F155" s="114"/>
    </row>
    <row r="156" spans="1:6" x14ac:dyDescent="0.55000000000000004">
      <c r="A156" s="18"/>
      <c r="B156" s="18">
        <v>174</v>
      </c>
      <c r="C156" s="19">
        <v>662000</v>
      </c>
      <c r="D156" s="109">
        <v>44774</v>
      </c>
      <c r="E156" s="113"/>
      <c r="F156" s="114"/>
    </row>
    <row r="157" spans="1:6" x14ac:dyDescent="0.55000000000000004">
      <c r="A157" s="18"/>
      <c r="B157" s="18">
        <v>175</v>
      </c>
      <c r="C157" s="19">
        <v>62000</v>
      </c>
      <c r="D157" s="109">
        <v>44774</v>
      </c>
      <c r="E157" s="113"/>
      <c r="F157" s="114"/>
    </row>
    <row r="158" spans="1:6" x14ac:dyDescent="0.55000000000000004">
      <c r="A158" s="18"/>
      <c r="B158" s="18">
        <v>176</v>
      </c>
      <c r="C158" s="19">
        <v>246000</v>
      </c>
      <c r="D158" s="109">
        <v>44774</v>
      </c>
      <c r="E158" s="113"/>
      <c r="F158" s="114"/>
    </row>
    <row r="159" spans="1:6" x14ac:dyDescent="0.55000000000000004">
      <c r="A159" s="18"/>
      <c r="B159" s="18">
        <v>177</v>
      </c>
      <c r="C159" s="19">
        <v>1157000</v>
      </c>
      <c r="D159" s="113">
        <v>44832</v>
      </c>
      <c r="E159" s="113"/>
      <c r="F159" s="114"/>
    </row>
    <row r="160" spans="1:6" x14ac:dyDescent="0.55000000000000004">
      <c r="A160" s="18"/>
      <c r="B160" s="18">
        <v>178</v>
      </c>
      <c r="C160" s="19">
        <v>575000</v>
      </c>
      <c r="D160" s="109">
        <v>44774</v>
      </c>
      <c r="E160" s="113"/>
      <c r="F160" s="114"/>
    </row>
    <row r="161" spans="1:6" x14ac:dyDescent="0.55000000000000004">
      <c r="A161" s="18"/>
      <c r="B161" s="18">
        <v>180</v>
      </c>
      <c r="C161" s="19">
        <v>1301000</v>
      </c>
      <c r="D161" s="109">
        <v>44774</v>
      </c>
      <c r="E161" s="113"/>
      <c r="F161" s="114"/>
    </row>
    <row r="162" spans="1:6" x14ac:dyDescent="0.55000000000000004">
      <c r="A162" s="18"/>
      <c r="B162" s="18">
        <v>181</v>
      </c>
      <c r="C162" s="19">
        <v>741000</v>
      </c>
      <c r="D162" s="109">
        <v>44774</v>
      </c>
      <c r="E162" s="113"/>
      <c r="F162" s="114"/>
    </row>
    <row r="163" spans="1:6" x14ac:dyDescent="0.55000000000000004">
      <c r="A163" s="18"/>
      <c r="B163" s="18">
        <v>182</v>
      </c>
      <c r="C163" s="19">
        <v>766000</v>
      </c>
      <c r="D163" s="113">
        <v>44832</v>
      </c>
      <c r="E163" s="113"/>
      <c r="F163" s="114"/>
    </row>
    <row r="164" spans="1:6" x14ac:dyDescent="0.55000000000000004">
      <c r="A164" s="18"/>
      <c r="B164" s="18">
        <v>183</v>
      </c>
      <c r="C164" s="19">
        <v>4792000</v>
      </c>
      <c r="D164" s="109">
        <v>44774</v>
      </c>
      <c r="E164" s="113"/>
      <c r="F164" s="114"/>
    </row>
    <row r="165" spans="1:6" x14ac:dyDescent="0.55000000000000004">
      <c r="A165" s="18"/>
      <c r="B165" s="18">
        <v>184</v>
      </c>
      <c r="C165" s="19">
        <v>311000</v>
      </c>
      <c r="D165" s="109">
        <v>44774</v>
      </c>
      <c r="E165" s="113"/>
      <c r="F165" s="114"/>
    </row>
    <row r="166" spans="1:6" x14ac:dyDescent="0.55000000000000004">
      <c r="A166" s="18"/>
      <c r="B166" s="18">
        <v>185</v>
      </c>
      <c r="C166" s="19">
        <v>95000</v>
      </c>
      <c r="D166" s="109">
        <v>44774</v>
      </c>
      <c r="E166" s="113"/>
      <c r="F166" s="114"/>
    </row>
    <row r="167" spans="1:6" x14ac:dyDescent="0.55000000000000004">
      <c r="A167" s="18"/>
      <c r="B167" s="18">
        <v>186</v>
      </c>
      <c r="C167" s="19">
        <v>905000</v>
      </c>
      <c r="D167" s="109">
        <v>44774</v>
      </c>
      <c r="E167" s="113"/>
      <c r="F167" s="114"/>
    </row>
    <row r="168" spans="1:6" x14ac:dyDescent="0.55000000000000004">
      <c r="A168" s="18"/>
      <c r="B168" s="18">
        <v>187</v>
      </c>
      <c r="C168" s="19">
        <v>265000</v>
      </c>
      <c r="D168" s="109">
        <v>44774</v>
      </c>
      <c r="E168" s="113"/>
      <c r="F168" s="114"/>
    </row>
    <row r="169" spans="1:6" x14ac:dyDescent="0.55000000000000004">
      <c r="A169" s="18"/>
      <c r="B169" s="18">
        <v>188</v>
      </c>
      <c r="C169" s="19">
        <v>300000</v>
      </c>
      <c r="D169" s="109">
        <v>44774</v>
      </c>
      <c r="E169" s="113"/>
      <c r="F169" s="114"/>
    </row>
    <row r="170" spans="1:6" x14ac:dyDescent="0.55000000000000004">
      <c r="A170" s="18"/>
      <c r="B170" s="18">
        <v>189</v>
      </c>
      <c r="C170" s="19">
        <v>194000</v>
      </c>
      <c r="D170" s="109">
        <v>44774</v>
      </c>
      <c r="E170" s="113"/>
      <c r="F170" s="114"/>
    </row>
    <row r="171" spans="1:6" x14ac:dyDescent="0.55000000000000004">
      <c r="A171" s="18"/>
      <c r="B171" s="18">
        <v>190</v>
      </c>
      <c r="C171" s="19">
        <v>204000</v>
      </c>
      <c r="D171" s="109">
        <v>44774</v>
      </c>
      <c r="E171" s="113"/>
      <c r="F171" s="114"/>
    </row>
    <row r="172" spans="1:6" x14ac:dyDescent="0.55000000000000004">
      <c r="A172" s="18"/>
      <c r="B172" s="18">
        <v>191</v>
      </c>
      <c r="C172" s="19">
        <v>524000</v>
      </c>
      <c r="D172" s="109">
        <v>44774</v>
      </c>
      <c r="E172" s="113"/>
      <c r="F172" s="114"/>
    </row>
    <row r="173" spans="1:6" x14ac:dyDescent="0.55000000000000004">
      <c r="A173" s="18"/>
      <c r="B173" s="18">
        <v>192</v>
      </c>
      <c r="C173" s="19">
        <v>14000</v>
      </c>
      <c r="D173" s="109">
        <v>44774</v>
      </c>
      <c r="E173" s="113"/>
      <c r="F173" s="114"/>
    </row>
    <row r="174" spans="1:6" x14ac:dyDescent="0.55000000000000004">
      <c r="A174" s="18"/>
      <c r="B174" s="18">
        <v>193</v>
      </c>
      <c r="C174" s="19">
        <v>49000</v>
      </c>
      <c r="D174" s="109">
        <v>44774</v>
      </c>
      <c r="E174" s="113"/>
      <c r="F174" s="114"/>
    </row>
    <row r="175" spans="1:6" x14ac:dyDescent="0.55000000000000004">
      <c r="A175" s="18"/>
      <c r="B175" s="18">
        <v>194</v>
      </c>
      <c r="C175" s="19">
        <v>69000</v>
      </c>
      <c r="D175" s="109">
        <v>44774</v>
      </c>
      <c r="E175" s="113"/>
      <c r="F175" s="114"/>
    </row>
    <row r="176" spans="1:6" x14ac:dyDescent="0.55000000000000004">
      <c r="A176" s="18"/>
      <c r="B176" s="18">
        <v>195</v>
      </c>
      <c r="C176" s="19">
        <v>46000</v>
      </c>
      <c r="D176" s="109">
        <v>44774</v>
      </c>
      <c r="E176" s="113"/>
      <c r="F176" s="114"/>
    </row>
    <row r="177" spans="1:6" x14ac:dyDescent="0.55000000000000004">
      <c r="A177" s="18"/>
      <c r="B177" s="18">
        <v>196</v>
      </c>
      <c r="C177" s="19">
        <v>230000</v>
      </c>
      <c r="D177" s="109">
        <v>44774</v>
      </c>
      <c r="E177" s="113"/>
      <c r="F177" s="114"/>
    </row>
    <row r="178" spans="1:6" x14ac:dyDescent="0.55000000000000004">
      <c r="A178" s="18"/>
      <c r="B178" s="18">
        <v>197</v>
      </c>
      <c r="C178" s="19">
        <v>438000</v>
      </c>
      <c r="D178" s="109">
        <v>44774</v>
      </c>
      <c r="E178" s="113"/>
      <c r="F178" s="114"/>
    </row>
    <row r="179" spans="1:6" x14ac:dyDescent="0.55000000000000004">
      <c r="A179" s="18"/>
      <c r="B179" s="18">
        <v>198</v>
      </c>
      <c r="C179" s="19">
        <v>777000</v>
      </c>
      <c r="D179" s="113">
        <v>44832</v>
      </c>
      <c r="E179" s="113"/>
      <c r="F179" s="114"/>
    </row>
    <row r="180" spans="1:6" x14ac:dyDescent="0.55000000000000004">
      <c r="A180" s="18"/>
      <c r="B180" s="18">
        <v>201</v>
      </c>
      <c r="C180" s="19">
        <v>550000</v>
      </c>
      <c r="D180" s="109">
        <v>44769</v>
      </c>
      <c r="E180" s="113"/>
      <c r="F180" s="114"/>
    </row>
    <row r="181" spans="1:6" x14ac:dyDescent="0.55000000000000004">
      <c r="A181" s="18"/>
      <c r="B181" s="18">
        <v>202</v>
      </c>
      <c r="C181" s="19">
        <v>1027000</v>
      </c>
      <c r="D181" s="109">
        <v>44769</v>
      </c>
      <c r="E181" s="113"/>
      <c r="F181" s="114"/>
    </row>
    <row r="182" spans="1:6" x14ac:dyDescent="0.55000000000000004">
      <c r="A182" s="18"/>
      <c r="B182" s="18">
        <v>203</v>
      </c>
      <c r="C182" s="19">
        <v>1257000</v>
      </c>
      <c r="D182" s="109">
        <v>44769</v>
      </c>
      <c r="E182" s="113"/>
      <c r="F182" s="114"/>
    </row>
    <row r="183" spans="1:6" x14ac:dyDescent="0.55000000000000004">
      <c r="A183" s="18"/>
      <c r="B183" s="18">
        <v>204</v>
      </c>
      <c r="C183" s="19">
        <v>4243000</v>
      </c>
      <c r="D183" s="109">
        <v>44769</v>
      </c>
      <c r="E183" s="113"/>
      <c r="F183" s="114"/>
    </row>
    <row r="184" spans="1:6" x14ac:dyDescent="0.55000000000000004">
      <c r="A184" s="18"/>
      <c r="B184" s="18">
        <v>205</v>
      </c>
      <c r="C184" s="19">
        <v>284000</v>
      </c>
      <c r="D184" s="109">
        <v>44769</v>
      </c>
      <c r="E184" s="113"/>
      <c r="F184" s="114"/>
    </row>
    <row r="185" spans="1:6" x14ac:dyDescent="0.55000000000000004">
      <c r="A185" s="18"/>
      <c r="B185" s="18">
        <v>207</v>
      </c>
      <c r="C185" s="19">
        <v>196000</v>
      </c>
      <c r="D185" s="109">
        <v>44769</v>
      </c>
      <c r="E185" s="113"/>
      <c r="F185" s="114"/>
    </row>
    <row r="186" spans="1:6" x14ac:dyDescent="0.55000000000000004">
      <c r="A186" s="18"/>
      <c r="B186" s="18">
        <v>208</v>
      </c>
      <c r="C186" s="19">
        <v>691000</v>
      </c>
      <c r="D186" s="109">
        <v>44769</v>
      </c>
      <c r="E186" s="113"/>
      <c r="F186" s="114"/>
    </row>
    <row r="187" spans="1:6" x14ac:dyDescent="0.55000000000000004">
      <c r="A187" s="18"/>
      <c r="B187" s="18">
        <v>209</v>
      </c>
      <c r="C187" s="19">
        <v>758000</v>
      </c>
      <c r="D187" s="109">
        <v>44769</v>
      </c>
      <c r="E187" s="113"/>
      <c r="F187" s="114"/>
    </row>
    <row r="188" spans="1:6" x14ac:dyDescent="0.55000000000000004">
      <c r="A188" s="18"/>
      <c r="B188" s="18">
        <v>210</v>
      </c>
      <c r="C188" s="19">
        <v>1279000</v>
      </c>
      <c r="D188" s="109">
        <v>44769</v>
      </c>
      <c r="E188" s="113"/>
      <c r="F188" s="114"/>
    </row>
    <row r="189" spans="1:6" x14ac:dyDescent="0.55000000000000004">
      <c r="A189" s="18"/>
      <c r="B189" s="18">
        <v>211</v>
      </c>
      <c r="C189" s="19">
        <v>740000</v>
      </c>
      <c r="D189" s="109">
        <v>44769</v>
      </c>
      <c r="E189" s="113"/>
      <c r="F189" s="114"/>
    </row>
    <row r="190" spans="1:6" x14ac:dyDescent="0.55000000000000004">
      <c r="A190" s="18"/>
      <c r="B190" s="18">
        <v>212</v>
      </c>
      <c r="C190" s="19">
        <v>277000</v>
      </c>
      <c r="D190" s="109">
        <v>44769</v>
      </c>
      <c r="E190" s="113"/>
      <c r="F190" s="114"/>
    </row>
    <row r="191" spans="1:6" x14ac:dyDescent="0.55000000000000004">
      <c r="A191" s="18"/>
      <c r="B191" s="18">
        <v>213</v>
      </c>
      <c r="C191" s="19">
        <v>248000</v>
      </c>
      <c r="D191" s="109">
        <v>44769</v>
      </c>
      <c r="E191" s="113"/>
      <c r="F191" s="114"/>
    </row>
    <row r="192" spans="1:6" x14ac:dyDescent="0.55000000000000004">
      <c r="A192" s="18"/>
      <c r="B192" s="18">
        <v>214</v>
      </c>
      <c r="C192" s="19">
        <v>0</v>
      </c>
      <c r="D192" s="109">
        <v>44769</v>
      </c>
      <c r="E192" s="113"/>
      <c r="F192" s="114"/>
    </row>
    <row r="193" spans="1:6" x14ac:dyDescent="0.55000000000000004">
      <c r="A193" s="18"/>
      <c r="B193" s="18">
        <v>215</v>
      </c>
      <c r="C193" s="19">
        <v>29000</v>
      </c>
      <c r="D193" s="109">
        <v>44769</v>
      </c>
      <c r="E193" s="113"/>
      <c r="F193" s="114"/>
    </row>
    <row r="194" spans="1:6" x14ac:dyDescent="0.55000000000000004">
      <c r="A194" s="18"/>
      <c r="B194" s="18">
        <v>216</v>
      </c>
      <c r="C194" s="19">
        <v>905000</v>
      </c>
      <c r="D194" s="109">
        <v>44769</v>
      </c>
      <c r="E194" s="113"/>
      <c r="F194" s="114"/>
    </row>
    <row r="195" spans="1:6" x14ac:dyDescent="0.55000000000000004">
      <c r="A195" s="18"/>
      <c r="B195" s="18">
        <v>217</v>
      </c>
      <c r="C195" s="19">
        <v>1457000</v>
      </c>
      <c r="D195" s="109">
        <v>44769</v>
      </c>
      <c r="E195" s="113"/>
      <c r="F195" s="114"/>
    </row>
    <row r="196" spans="1:6" x14ac:dyDescent="0.55000000000000004">
      <c r="A196" s="18"/>
      <c r="B196" s="18">
        <v>218</v>
      </c>
      <c r="C196" s="19">
        <v>517000</v>
      </c>
      <c r="D196" s="109">
        <v>44769</v>
      </c>
      <c r="E196" s="113"/>
      <c r="F196" s="114"/>
    </row>
    <row r="197" spans="1:6" x14ac:dyDescent="0.55000000000000004">
      <c r="A197" s="18"/>
      <c r="B197" s="18">
        <v>220</v>
      </c>
      <c r="C197" s="19">
        <v>1084000</v>
      </c>
      <c r="D197" s="109">
        <v>44769</v>
      </c>
      <c r="E197" s="113"/>
      <c r="F197" s="114"/>
    </row>
    <row r="198" spans="1:6" x14ac:dyDescent="0.55000000000000004">
      <c r="A198" s="18"/>
      <c r="B198" s="18">
        <v>221</v>
      </c>
      <c r="C198" s="19">
        <v>1058000</v>
      </c>
      <c r="D198" s="109">
        <v>44769</v>
      </c>
      <c r="E198" s="113"/>
      <c r="F198" s="114"/>
    </row>
    <row r="199" spans="1:6" x14ac:dyDescent="0.55000000000000004">
      <c r="A199" s="18"/>
      <c r="B199" s="18">
        <v>222</v>
      </c>
      <c r="C199" s="19">
        <v>665000</v>
      </c>
      <c r="D199" s="109">
        <v>44769</v>
      </c>
      <c r="E199" s="113"/>
      <c r="F199" s="114"/>
    </row>
    <row r="200" spans="1:6" x14ac:dyDescent="0.55000000000000004">
      <c r="A200" s="18"/>
      <c r="B200" s="18">
        <v>223</v>
      </c>
      <c r="C200" s="19">
        <v>243000</v>
      </c>
      <c r="D200" s="109">
        <v>44769</v>
      </c>
      <c r="E200" s="113"/>
      <c r="F200" s="114"/>
    </row>
    <row r="201" spans="1:6" x14ac:dyDescent="0.55000000000000004">
      <c r="A201" s="18"/>
      <c r="B201" s="18">
        <v>224</v>
      </c>
      <c r="C201" s="19">
        <v>1130000</v>
      </c>
      <c r="D201" s="109">
        <v>44769</v>
      </c>
      <c r="E201" s="113"/>
      <c r="F201" s="114"/>
    </row>
    <row r="202" spans="1:6" x14ac:dyDescent="0.55000000000000004">
      <c r="A202" s="18"/>
      <c r="B202" s="18">
        <v>225</v>
      </c>
      <c r="C202" s="19">
        <v>14000</v>
      </c>
      <c r="D202" s="109">
        <v>44769</v>
      </c>
      <c r="E202" s="113"/>
      <c r="F202" s="114"/>
    </row>
    <row r="203" spans="1:6" x14ac:dyDescent="0.55000000000000004">
      <c r="A203" s="18"/>
      <c r="B203" s="18">
        <v>226</v>
      </c>
      <c r="C203" s="19">
        <v>216000</v>
      </c>
      <c r="D203" s="109">
        <v>44769</v>
      </c>
      <c r="E203" s="113"/>
      <c r="F203" s="114"/>
    </row>
    <row r="204" spans="1:6" x14ac:dyDescent="0.55000000000000004">
      <c r="A204" s="18"/>
      <c r="B204" s="18">
        <v>227</v>
      </c>
      <c r="C204" s="19">
        <v>0</v>
      </c>
      <c r="D204" s="109">
        <v>44769</v>
      </c>
      <c r="E204" s="113"/>
      <c r="F204" s="114"/>
    </row>
    <row r="205" spans="1:6" x14ac:dyDescent="0.55000000000000004">
      <c r="A205" s="18"/>
      <c r="B205" s="18">
        <v>228</v>
      </c>
      <c r="C205" s="19">
        <v>87000</v>
      </c>
      <c r="D205" s="109">
        <v>44769</v>
      </c>
      <c r="E205" s="113"/>
      <c r="F205" s="114"/>
    </row>
    <row r="206" spans="1:6" x14ac:dyDescent="0.55000000000000004">
      <c r="A206" s="18"/>
      <c r="B206" s="18">
        <v>229</v>
      </c>
      <c r="C206" s="19">
        <v>216000</v>
      </c>
      <c r="D206" s="109">
        <v>44769</v>
      </c>
      <c r="E206" s="113"/>
      <c r="F206" s="114"/>
    </row>
    <row r="207" spans="1:6" x14ac:dyDescent="0.55000000000000004">
      <c r="A207" s="18"/>
      <c r="B207" s="18">
        <v>230</v>
      </c>
      <c r="C207" s="19">
        <v>27000</v>
      </c>
      <c r="D207" s="109">
        <v>44769</v>
      </c>
      <c r="E207" s="113"/>
      <c r="F207" s="114"/>
    </row>
    <row r="208" spans="1:6" x14ac:dyDescent="0.55000000000000004">
      <c r="A208" s="18"/>
      <c r="B208" s="18">
        <v>231</v>
      </c>
      <c r="C208" s="19">
        <v>205000</v>
      </c>
      <c r="D208" s="109">
        <v>44769</v>
      </c>
      <c r="E208" s="113"/>
      <c r="F208" s="114"/>
    </row>
    <row r="209" spans="1:6" x14ac:dyDescent="0.55000000000000004">
      <c r="A209" s="18"/>
      <c r="B209" s="18">
        <v>232</v>
      </c>
      <c r="C209" s="19">
        <v>491000</v>
      </c>
      <c r="D209" s="109">
        <v>44769</v>
      </c>
      <c r="E209" s="113"/>
      <c r="F209" s="114"/>
    </row>
    <row r="210" spans="1:6" x14ac:dyDescent="0.55000000000000004">
      <c r="A210" s="18"/>
      <c r="B210" s="18">
        <v>233</v>
      </c>
      <c r="C210" s="19">
        <v>48000</v>
      </c>
      <c r="D210" s="109">
        <v>44769</v>
      </c>
      <c r="E210" s="113"/>
      <c r="F210" s="114"/>
    </row>
    <row r="211" spans="1:6" x14ac:dyDescent="0.55000000000000004">
      <c r="A211" s="18"/>
      <c r="B211" s="18">
        <v>234</v>
      </c>
      <c r="C211" s="19">
        <v>233000</v>
      </c>
      <c r="D211" s="109">
        <v>44769</v>
      </c>
      <c r="E211" s="113"/>
      <c r="F211" s="114"/>
    </row>
    <row r="212" spans="1:6" x14ac:dyDescent="0.55000000000000004">
      <c r="A212" s="18"/>
      <c r="B212" s="18">
        <v>235</v>
      </c>
      <c r="C212" s="19">
        <v>1188000</v>
      </c>
      <c r="D212" s="109">
        <v>44769</v>
      </c>
      <c r="E212" s="113"/>
      <c r="F212" s="114"/>
    </row>
    <row r="213" spans="1:6" x14ac:dyDescent="0.55000000000000004">
      <c r="A213" s="18"/>
      <c r="B213" s="18">
        <v>237</v>
      </c>
      <c r="C213" s="19">
        <v>347000</v>
      </c>
      <c r="D213" s="109">
        <v>44769</v>
      </c>
      <c r="E213" s="113"/>
      <c r="F213" s="114"/>
    </row>
    <row r="214" spans="1:6" x14ac:dyDescent="0.55000000000000004">
      <c r="A214" s="18"/>
      <c r="B214" s="18">
        <v>238</v>
      </c>
      <c r="C214" s="19">
        <v>1825000</v>
      </c>
      <c r="D214" s="109">
        <v>44769</v>
      </c>
      <c r="E214" s="113"/>
      <c r="F214" s="114"/>
    </row>
    <row r="215" spans="1:6" x14ac:dyDescent="0.55000000000000004">
      <c r="A215" s="18"/>
      <c r="B215" s="18">
        <v>239</v>
      </c>
      <c r="C215" s="19">
        <v>56000</v>
      </c>
      <c r="D215" s="109">
        <v>44769</v>
      </c>
      <c r="E215" s="113"/>
      <c r="F215" s="114"/>
    </row>
    <row r="216" spans="1:6" x14ac:dyDescent="0.55000000000000004">
      <c r="A216" s="18"/>
      <c r="B216" s="18">
        <v>240</v>
      </c>
      <c r="C216" s="19">
        <v>28000</v>
      </c>
      <c r="D216" s="109">
        <v>44769</v>
      </c>
      <c r="E216" s="113"/>
      <c r="F216" s="114"/>
    </row>
    <row r="217" spans="1:6" x14ac:dyDescent="0.55000000000000004">
      <c r="A217" s="18"/>
      <c r="B217" s="18">
        <v>241</v>
      </c>
      <c r="C217" s="19">
        <v>123000</v>
      </c>
      <c r="D217" s="109">
        <v>44769</v>
      </c>
      <c r="E217" s="113"/>
      <c r="F217" s="114"/>
    </row>
    <row r="218" spans="1:6" x14ac:dyDescent="0.55000000000000004">
      <c r="A218" s="18"/>
      <c r="B218" s="18">
        <v>242</v>
      </c>
      <c r="C218" s="19">
        <v>643000</v>
      </c>
      <c r="D218" s="109">
        <v>44769</v>
      </c>
      <c r="E218" s="113"/>
      <c r="F218" s="114"/>
    </row>
    <row r="219" spans="1:6" x14ac:dyDescent="0.55000000000000004">
      <c r="A219" s="18"/>
      <c r="B219" s="18">
        <v>243</v>
      </c>
      <c r="C219" s="19">
        <v>147000</v>
      </c>
      <c r="D219" s="109">
        <v>44769</v>
      </c>
      <c r="E219" s="113"/>
      <c r="F219" s="114"/>
    </row>
    <row r="220" spans="1:6" x14ac:dyDescent="0.55000000000000004">
      <c r="A220" s="18"/>
      <c r="B220" s="18">
        <v>244</v>
      </c>
      <c r="C220" s="19">
        <v>504000</v>
      </c>
      <c r="D220" s="109">
        <v>44769</v>
      </c>
      <c r="E220" s="113"/>
      <c r="F220" s="114"/>
    </row>
    <row r="221" spans="1:6" x14ac:dyDescent="0.55000000000000004">
      <c r="A221" s="18"/>
      <c r="B221" s="18">
        <v>246</v>
      </c>
      <c r="C221" s="19">
        <v>3337000</v>
      </c>
      <c r="D221" s="109">
        <v>44769</v>
      </c>
      <c r="E221" s="113"/>
      <c r="F221" s="114"/>
    </row>
    <row r="222" spans="1:6" x14ac:dyDescent="0.55000000000000004">
      <c r="A222" s="18"/>
      <c r="B222" s="18">
        <v>247</v>
      </c>
      <c r="C222" s="19">
        <v>190000</v>
      </c>
      <c r="D222" s="109">
        <v>44769</v>
      </c>
      <c r="E222" s="113"/>
      <c r="F222" s="114"/>
    </row>
    <row r="223" spans="1:6" x14ac:dyDescent="0.55000000000000004">
      <c r="A223" s="18"/>
      <c r="B223" s="18">
        <v>248</v>
      </c>
      <c r="C223" s="19">
        <v>25000</v>
      </c>
      <c r="D223" s="109">
        <v>44769</v>
      </c>
      <c r="E223" s="113"/>
      <c r="F223" s="114"/>
    </row>
    <row r="224" spans="1:6" x14ac:dyDescent="0.55000000000000004">
      <c r="A224" s="18"/>
      <c r="B224" s="18">
        <v>249</v>
      </c>
      <c r="C224" s="19">
        <v>602000</v>
      </c>
      <c r="D224" s="109">
        <v>44769</v>
      </c>
      <c r="E224" s="113"/>
      <c r="F224" s="114"/>
    </row>
    <row r="225" spans="1:6" x14ac:dyDescent="0.55000000000000004">
      <c r="A225" s="18"/>
      <c r="B225" s="18">
        <v>250</v>
      </c>
      <c r="C225" s="19">
        <v>819000</v>
      </c>
      <c r="D225" s="109">
        <v>44769</v>
      </c>
      <c r="E225" s="113"/>
      <c r="F225" s="114"/>
    </row>
    <row r="226" spans="1:6" x14ac:dyDescent="0.55000000000000004">
      <c r="A226" s="18"/>
      <c r="B226" s="18">
        <v>252</v>
      </c>
      <c r="C226" s="19">
        <v>213000</v>
      </c>
      <c r="D226" s="109">
        <v>44769</v>
      </c>
      <c r="E226" s="113"/>
      <c r="F226" s="114"/>
    </row>
    <row r="227" spans="1:6" x14ac:dyDescent="0.55000000000000004">
      <c r="A227" s="18"/>
      <c r="B227" s="18">
        <v>253</v>
      </c>
      <c r="C227" s="19">
        <v>209000</v>
      </c>
      <c r="D227" s="113">
        <v>44832</v>
      </c>
      <c r="E227" s="113"/>
      <c r="F227" s="114"/>
    </row>
    <row r="228" spans="1:6" x14ac:dyDescent="0.55000000000000004">
      <c r="A228" s="18"/>
      <c r="B228" s="18">
        <v>255</v>
      </c>
      <c r="C228" s="19">
        <v>552000</v>
      </c>
      <c r="D228" s="113">
        <v>44832</v>
      </c>
      <c r="E228" s="113"/>
      <c r="F228" s="114"/>
    </row>
    <row r="229" spans="1:6" x14ac:dyDescent="0.55000000000000004">
      <c r="A229" s="18"/>
      <c r="B229" s="18">
        <v>256</v>
      </c>
      <c r="C229" s="19">
        <v>185000</v>
      </c>
      <c r="D229" s="109">
        <v>44769</v>
      </c>
      <c r="E229" s="113"/>
      <c r="F229" s="114"/>
    </row>
    <row r="230" spans="1:6" x14ac:dyDescent="0.55000000000000004">
      <c r="A230" s="18"/>
      <c r="B230" s="18">
        <v>258</v>
      </c>
      <c r="C230" s="19">
        <v>168000</v>
      </c>
      <c r="D230" s="113">
        <v>44832</v>
      </c>
      <c r="E230" s="113"/>
      <c r="F230" s="114"/>
    </row>
    <row r="231" spans="1:6" x14ac:dyDescent="0.55000000000000004">
      <c r="A231" s="18"/>
      <c r="B231" s="18">
        <v>259</v>
      </c>
      <c r="C231" s="19">
        <v>490000</v>
      </c>
      <c r="D231" s="109">
        <v>44769</v>
      </c>
      <c r="E231" s="113"/>
      <c r="F231" s="114"/>
    </row>
    <row r="232" spans="1:6" x14ac:dyDescent="0.55000000000000004">
      <c r="A232" s="18"/>
      <c r="B232" s="18">
        <v>260</v>
      </c>
      <c r="C232" s="19">
        <v>360000</v>
      </c>
      <c r="D232" s="109">
        <v>44769</v>
      </c>
      <c r="E232" s="113"/>
      <c r="F232" s="114"/>
    </row>
    <row r="233" spans="1:6" x14ac:dyDescent="0.55000000000000004">
      <c r="A233" s="18"/>
      <c r="B233" s="18">
        <v>261</v>
      </c>
      <c r="C233" s="19">
        <v>1010000</v>
      </c>
      <c r="D233" s="109">
        <v>44769</v>
      </c>
      <c r="E233" s="113"/>
      <c r="F233" s="114"/>
    </row>
    <row r="234" spans="1:6" x14ac:dyDescent="0.55000000000000004">
      <c r="A234" s="18"/>
      <c r="B234" s="18">
        <v>262</v>
      </c>
      <c r="C234" s="19">
        <v>46000</v>
      </c>
      <c r="D234" s="109">
        <v>44769</v>
      </c>
      <c r="E234" s="113"/>
      <c r="F234" s="114"/>
    </row>
    <row r="235" spans="1:6" x14ac:dyDescent="0.55000000000000004">
      <c r="A235" s="18"/>
      <c r="B235" s="18">
        <v>263</v>
      </c>
      <c r="C235" s="19">
        <v>443000</v>
      </c>
      <c r="D235" s="109">
        <v>44769</v>
      </c>
      <c r="E235" s="113"/>
      <c r="F235" s="114"/>
    </row>
    <row r="236" spans="1:6" x14ac:dyDescent="0.55000000000000004">
      <c r="A236" s="18"/>
      <c r="B236" s="18">
        <v>264</v>
      </c>
      <c r="C236" s="19">
        <v>553000</v>
      </c>
      <c r="D236" s="113">
        <v>44832</v>
      </c>
      <c r="E236" s="113"/>
      <c r="F236" s="114"/>
    </row>
    <row r="237" spans="1:6" x14ac:dyDescent="0.55000000000000004">
      <c r="A237" s="18"/>
      <c r="B237" s="18">
        <v>265</v>
      </c>
      <c r="C237" s="19">
        <v>208000</v>
      </c>
      <c r="D237" s="109">
        <v>44769</v>
      </c>
      <c r="E237" s="113"/>
      <c r="F237" s="114"/>
    </row>
    <row r="238" spans="1:6" x14ac:dyDescent="0.55000000000000004">
      <c r="A238" s="18"/>
      <c r="B238" s="18">
        <v>266</v>
      </c>
      <c r="C238" s="19">
        <v>400000</v>
      </c>
      <c r="D238" s="109">
        <v>44769</v>
      </c>
      <c r="E238" s="113"/>
      <c r="F238" s="114"/>
    </row>
    <row r="239" spans="1:6" x14ac:dyDescent="0.55000000000000004">
      <c r="A239" s="18"/>
      <c r="B239" s="18">
        <v>267</v>
      </c>
      <c r="C239" s="19">
        <v>335000</v>
      </c>
      <c r="D239" s="109">
        <v>44769</v>
      </c>
      <c r="E239" s="113"/>
      <c r="F239" s="114"/>
    </row>
    <row r="240" spans="1:6" x14ac:dyDescent="0.55000000000000004">
      <c r="A240" s="18"/>
      <c r="B240" s="18">
        <v>268</v>
      </c>
      <c r="C240" s="19">
        <v>204000</v>
      </c>
      <c r="D240" s="109">
        <v>44769</v>
      </c>
      <c r="E240" s="113"/>
      <c r="F240" s="114"/>
    </row>
    <row r="241" spans="1:6" x14ac:dyDescent="0.55000000000000004">
      <c r="A241" s="18"/>
      <c r="B241" s="18">
        <v>269</v>
      </c>
      <c r="C241" s="19">
        <v>138000</v>
      </c>
      <c r="D241" s="109">
        <v>44769</v>
      </c>
      <c r="E241" s="113"/>
      <c r="F241" s="114"/>
    </row>
    <row r="242" spans="1:6" x14ac:dyDescent="0.55000000000000004">
      <c r="A242" s="18"/>
      <c r="B242" s="18">
        <v>270</v>
      </c>
      <c r="C242" s="19">
        <v>344000</v>
      </c>
      <c r="D242" s="109">
        <v>44769</v>
      </c>
      <c r="E242" s="113"/>
      <c r="F242" s="114"/>
    </row>
    <row r="243" spans="1:6" x14ac:dyDescent="0.55000000000000004">
      <c r="A243" s="18"/>
      <c r="B243" s="18">
        <v>271</v>
      </c>
      <c r="C243" s="19">
        <v>170000</v>
      </c>
      <c r="D243" s="109">
        <v>44769</v>
      </c>
      <c r="E243" s="113"/>
      <c r="F243" s="114"/>
    </row>
    <row r="244" spans="1:6" x14ac:dyDescent="0.55000000000000004">
      <c r="A244" s="18"/>
      <c r="B244" s="18">
        <v>272</v>
      </c>
      <c r="C244" s="19">
        <v>905000</v>
      </c>
      <c r="D244" s="109">
        <v>44769</v>
      </c>
      <c r="E244" s="113"/>
      <c r="F244" s="114"/>
    </row>
    <row r="245" spans="1:6" x14ac:dyDescent="0.55000000000000004">
      <c r="A245" s="18"/>
      <c r="B245" s="18">
        <v>273</v>
      </c>
      <c r="C245" s="19">
        <v>17000</v>
      </c>
      <c r="D245" s="109">
        <v>44769</v>
      </c>
      <c r="E245" s="113"/>
      <c r="F245" s="114"/>
    </row>
    <row r="246" spans="1:6" x14ac:dyDescent="0.55000000000000004">
      <c r="A246" s="18"/>
      <c r="B246" s="18">
        <v>274</v>
      </c>
      <c r="C246" s="19">
        <v>557000</v>
      </c>
      <c r="D246" s="109">
        <v>44769</v>
      </c>
      <c r="E246" s="113"/>
      <c r="F246" s="114"/>
    </row>
    <row r="247" spans="1:6" x14ac:dyDescent="0.55000000000000004">
      <c r="A247" s="18"/>
      <c r="B247" s="18">
        <v>275</v>
      </c>
      <c r="C247" s="19">
        <v>91000</v>
      </c>
      <c r="D247" s="109">
        <v>44769</v>
      </c>
      <c r="E247" s="113"/>
      <c r="F247" s="114"/>
    </row>
    <row r="248" spans="1:6" x14ac:dyDescent="0.55000000000000004">
      <c r="A248" s="18"/>
      <c r="B248" s="18">
        <v>276</v>
      </c>
      <c r="C248" s="19">
        <v>409000</v>
      </c>
      <c r="D248" s="109">
        <v>44769</v>
      </c>
      <c r="E248" s="113"/>
      <c r="F248" s="114"/>
    </row>
    <row r="249" spans="1:6" x14ac:dyDescent="0.55000000000000004">
      <c r="A249" s="18"/>
      <c r="B249" s="18">
        <v>277</v>
      </c>
      <c r="C249" s="19">
        <v>389000</v>
      </c>
      <c r="D249" s="109">
        <v>44769</v>
      </c>
      <c r="E249" s="113"/>
      <c r="F249" s="114"/>
    </row>
    <row r="250" spans="1:6" x14ac:dyDescent="0.55000000000000004">
      <c r="A250" s="18"/>
      <c r="B250" s="18">
        <v>279</v>
      </c>
      <c r="C250" s="19">
        <v>333000</v>
      </c>
      <c r="D250" s="109">
        <v>44769</v>
      </c>
      <c r="E250" s="113"/>
      <c r="F250" s="114"/>
    </row>
    <row r="251" spans="1:6" x14ac:dyDescent="0.55000000000000004">
      <c r="A251" s="18"/>
      <c r="B251" s="18">
        <v>280</v>
      </c>
      <c r="C251" s="19">
        <v>913000</v>
      </c>
      <c r="D251" s="109">
        <v>44769</v>
      </c>
      <c r="E251" s="113"/>
      <c r="F251" s="114"/>
    </row>
    <row r="252" spans="1:6" x14ac:dyDescent="0.55000000000000004">
      <c r="A252" s="18"/>
      <c r="B252" s="18">
        <v>281</v>
      </c>
      <c r="C252" s="19">
        <v>693000</v>
      </c>
      <c r="D252" s="109">
        <v>44769</v>
      </c>
      <c r="E252" s="113"/>
      <c r="F252" s="114"/>
    </row>
    <row r="253" spans="1:6" x14ac:dyDescent="0.55000000000000004">
      <c r="A253" s="18"/>
      <c r="B253" s="18">
        <v>282</v>
      </c>
      <c r="C253" s="19">
        <v>129000</v>
      </c>
      <c r="D253" s="113">
        <v>44832</v>
      </c>
      <c r="E253" s="113"/>
      <c r="F253" s="114"/>
    </row>
    <row r="254" spans="1:6" x14ac:dyDescent="0.55000000000000004">
      <c r="A254" s="18"/>
      <c r="B254" s="18">
        <v>283</v>
      </c>
      <c r="C254" s="19">
        <v>205000</v>
      </c>
      <c r="D254" s="109">
        <v>44769</v>
      </c>
      <c r="E254" s="113"/>
      <c r="F254" s="114"/>
    </row>
    <row r="255" spans="1:6" x14ac:dyDescent="0.55000000000000004">
      <c r="A255" s="18"/>
      <c r="B255" s="18">
        <v>284</v>
      </c>
      <c r="C255" s="19">
        <v>652000</v>
      </c>
      <c r="D255" s="109">
        <v>44769</v>
      </c>
      <c r="E255" s="113"/>
      <c r="F255" s="114"/>
    </row>
    <row r="256" spans="1:6" x14ac:dyDescent="0.55000000000000004">
      <c r="A256" s="18"/>
      <c r="B256" s="18">
        <v>285</v>
      </c>
      <c r="C256" s="19">
        <v>959000</v>
      </c>
      <c r="D256" s="109">
        <v>44769</v>
      </c>
      <c r="E256" s="113"/>
      <c r="F256" s="114"/>
    </row>
    <row r="257" spans="1:6" x14ac:dyDescent="0.55000000000000004">
      <c r="A257" s="18"/>
      <c r="B257" s="18">
        <v>286</v>
      </c>
      <c r="C257" s="19">
        <v>11000</v>
      </c>
      <c r="D257" s="109">
        <v>44769</v>
      </c>
      <c r="E257" s="113"/>
      <c r="F257" s="114"/>
    </row>
    <row r="258" spans="1:6" x14ac:dyDescent="0.55000000000000004">
      <c r="A258" s="18"/>
      <c r="B258" s="18">
        <v>287</v>
      </c>
      <c r="C258" s="19">
        <v>1769000</v>
      </c>
      <c r="D258" s="109">
        <v>44769</v>
      </c>
      <c r="E258" s="113"/>
      <c r="F258" s="114"/>
    </row>
    <row r="259" spans="1:6" x14ac:dyDescent="0.55000000000000004">
      <c r="A259" s="18"/>
      <c r="B259" s="18">
        <v>288</v>
      </c>
      <c r="C259" s="19">
        <v>895000</v>
      </c>
      <c r="D259" s="109">
        <v>44769</v>
      </c>
      <c r="E259" s="113"/>
      <c r="F259" s="114"/>
    </row>
    <row r="260" spans="1:6" x14ac:dyDescent="0.55000000000000004">
      <c r="A260" s="18"/>
      <c r="B260" s="18">
        <v>289</v>
      </c>
      <c r="C260" s="19">
        <v>255000</v>
      </c>
      <c r="D260" s="113">
        <v>44832</v>
      </c>
      <c r="E260" s="113"/>
      <c r="F260" s="114"/>
    </row>
    <row r="261" spans="1:6" x14ac:dyDescent="0.55000000000000004">
      <c r="A261" s="18"/>
      <c r="B261" s="18">
        <v>290</v>
      </c>
      <c r="C261" s="19">
        <v>1110000</v>
      </c>
      <c r="D261" s="109">
        <v>44769</v>
      </c>
      <c r="E261" s="113"/>
      <c r="F261" s="114"/>
    </row>
    <row r="262" spans="1:6" x14ac:dyDescent="0.55000000000000004">
      <c r="A262" s="18"/>
      <c r="B262" s="18">
        <v>291</v>
      </c>
      <c r="C262" s="19">
        <v>837000</v>
      </c>
      <c r="D262" s="109">
        <v>44769</v>
      </c>
      <c r="E262" s="113"/>
      <c r="F262" s="114"/>
    </row>
    <row r="263" spans="1:6" x14ac:dyDescent="0.55000000000000004">
      <c r="A263" s="18"/>
      <c r="B263" s="18">
        <v>293</v>
      </c>
      <c r="C263" s="19">
        <v>198000</v>
      </c>
      <c r="D263" s="109">
        <v>44769</v>
      </c>
      <c r="E263" s="113"/>
      <c r="F263" s="114"/>
    </row>
    <row r="264" spans="1:6" x14ac:dyDescent="0.55000000000000004">
      <c r="A264" s="18"/>
      <c r="B264" s="18">
        <v>294</v>
      </c>
      <c r="C264" s="19">
        <v>865000</v>
      </c>
      <c r="D264" s="109">
        <v>44769</v>
      </c>
      <c r="E264" s="113"/>
      <c r="F264" s="114"/>
    </row>
    <row r="265" spans="1:6" x14ac:dyDescent="0.55000000000000004">
      <c r="A265" s="18"/>
      <c r="B265" s="18">
        <v>295</v>
      </c>
      <c r="C265" s="19">
        <v>5000</v>
      </c>
      <c r="D265" s="109">
        <v>44769</v>
      </c>
      <c r="E265" s="113"/>
      <c r="F265" s="114"/>
    </row>
    <row r="266" spans="1:6" x14ac:dyDescent="0.55000000000000004">
      <c r="A266" s="18"/>
      <c r="B266" s="18">
        <v>296</v>
      </c>
      <c r="C266" s="19">
        <v>748000</v>
      </c>
      <c r="D266" s="109">
        <v>44769</v>
      </c>
      <c r="E266" s="113"/>
      <c r="F266" s="114"/>
    </row>
    <row r="267" spans="1:6" x14ac:dyDescent="0.55000000000000004">
      <c r="A267" s="18"/>
      <c r="B267" s="18">
        <v>297</v>
      </c>
      <c r="C267" s="19">
        <v>128000</v>
      </c>
      <c r="D267" s="109">
        <v>44769</v>
      </c>
      <c r="E267" s="113"/>
      <c r="F267" s="114"/>
    </row>
    <row r="268" spans="1:6" x14ac:dyDescent="0.55000000000000004">
      <c r="A268" s="18"/>
      <c r="B268" s="18">
        <v>298</v>
      </c>
      <c r="C268" s="19">
        <v>17000</v>
      </c>
      <c r="D268" s="109">
        <v>44769</v>
      </c>
      <c r="E268" s="113"/>
      <c r="F268" s="114"/>
    </row>
    <row r="269" spans="1:6" x14ac:dyDescent="0.55000000000000004">
      <c r="A269" s="18"/>
      <c r="B269" s="18">
        <v>299</v>
      </c>
      <c r="C269" s="19">
        <v>1865000</v>
      </c>
      <c r="D269" s="109">
        <v>44769</v>
      </c>
      <c r="E269" s="113"/>
      <c r="F269" s="114"/>
    </row>
    <row r="270" spans="1:6" x14ac:dyDescent="0.55000000000000004">
      <c r="A270" s="18"/>
      <c r="B270" s="18">
        <v>300</v>
      </c>
      <c r="C270" s="19">
        <v>741000</v>
      </c>
      <c r="D270" s="109">
        <v>44769</v>
      </c>
      <c r="E270" s="113"/>
      <c r="F270" s="114"/>
    </row>
    <row r="271" spans="1:6" x14ac:dyDescent="0.55000000000000004">
      <c r="A271" s="18"/>
      <c r="B271" s="18">
        <v>301</v>
      </c>
      <c r="C271" s="19">
        <v>1037000</v>
      </c>
      <c r="D271" s="109">
        <v>44771</v>
      </c>
      <c r="E271" s="113"/>
      <c r="F271" s="114"/>
    </row>
    <row r="272" spans="1:6" x14ac:dyDescent="0.55000000000000004">
      <c r="A272" s="18"/>
      <c r="B272" s="18">
        <v>302</v>
      </c>
      <c r="C272" s="19">
        <v>0</v>
      </c>
      <c r="D272" s="109">
        <v>44771</v>
      </c>
      <c r="E272" s="113"/>
      <c r="F272" s="114"/>
    </row>
    <row r="273" spans="1:6" x14ac:dyDescent="0.55000000000000004">
      <c r="A273" s="18"/>
      <c r="B273" s="18">
        <v>303</v>
      </c>
      <c r="C273" s="19">
        <v>67000</v>
      </c>
      <c r="D273" s="109">
        <v>44771</v>
      </c>
      <c r="E273" s="113"/>
      <c r="F273" s="114"/>
    </row>
    <row r="274" spans="1:6" x14ac:dyDescent="0.55000000000000004">
      <c r="A274" s="18"/>
      <c r="B274" s="18">
        <v>304</v>
      </c>
      <c r="C274" s="19">
        <v>414000</v>
      </c>
      <c r="D274" s="113">
        <v>44832</v>
      </c>
      <c r="E274" s="113"/>
      <c r="F274" s="114"/>
    </row>
    <row r="275" spans="1:6" x14ac:dyDescent="0.55000000000000004">
      <c r="A275" s="18"/>
      <c r="B275" s="18">
        <v>305</v>
      </c>
      <c r="C275" s="19">
        <v>2145000</v>
      </c>
      <c r="D275" s="109">
        <v>44771</v>
      </c>
      <c r="E275" s="113"/>
      <c r="F275" s="114"/>
    </row>
    <row r="276" spans="1:6" x14ac:dyDescent="0.55000000000000004">
      <c r="A276" s="18"/>
      <c r="B276" s="18">
        <v>306</v>
      </c>
      <c r="C276" s="19">
        <v>138000</v>
      </c>
      <c r="D276" s="109">
        <v>44771</v>
      </c>
      <c r="E276" s="113"/>
      <c r="F276" s="114"/>
    </row>
    <row r="277" spans="1:6" x14ac:dyDescent="0.55000000000000004">
      <c r="A277" s="18"/>
      <c r="B277" s="18">
        <v>307</v>
      </c>
      <c r="C277" s="19">
        <v>160000</v>
      </c>
      <c r="D277" s="109">
        <v>44771</v>
      </c>
      <c r="E277" s="113"/>
      <c r="F277" s="114"/>
    </row>
    <row r="278" spans="1:6" x14ac:dyDescent="0.55000000000000004">
      <c r="A278" s="18"/>
      <c r="B278" s="18">
        <v>308</v>
      </c>
      <c r="C278" s="19">
        <v>38000</v>
      </c>
      <c r="D278" s="109">
        <v>44771</v>
      </c>
      <c r="E278" s="113"/>
      <c r="F278" s="114"/>
    </row>
    <row r="279" spans="1:6" x14ac:dyDescent="0.55000000000000004">
      <c r="A279" s="18"/>
      <c r="B279" s="18">
        <v>309</v>
      </c>
      <c r="C279" s="19">
        <v>645000</v>
      </c>
      <c r="D279" s="109">
        <v>44771</v>
      </c>
      <c r="E279" s="113"/>
      <c r="F279" s="114"/>
    </row>
    <row r="280" spans="1:6" x14ac:dyDescent="0.55000000000000004">
      <c r="A280" s="18"/>
      <c r="B280" s="18">
        <v>310</v>
      </c>
      <c r="C280" s="19">
        <v>703000</v>
      </c>
      <c r="D280" s="109">
        <v>44771</v>
      </c>
      <c r="E280" s="113"/>
      <c r="F280" s="114"/>
    </row>
    <row r="281" spans="1:6" x14ac:dyDescent="0.55000000000000004">
      <c r="A281" s="18"/>
      <c r="B281" s="18">
        <v>311</v>
      </c>
      <c r="C281" s="19">
        <v>67000</v>
      </c>
      <c r="D281" s="109">
        <v>44771</v>
      </c>
      <c r="E281" s="113"/>
      <c r="F281" s="114"/>
    </row>
    <row r="282" spans="1:6" x14ac:dyDescent="0.55000000000000004">
      <c r="A282" s="18"/>
      <c r="B282" s="18">
        <v>312</v>
      </c>
      <c r="C282" s="19">
        <v>566000</v>
      </c>
      <c r="D282" s="109">
        <v>44771</v>
      </c>
      <c r="E282" s="113"/>
      <c r="F282" s="114"/>
    </row>
    <row r="283" spans="1:6" x14ac:dyDescent="0.55000000000000004">
      <c r="A283" s="18"/>
      <c r="B283" s="18">
        <v>313</v>
      </c>
      <c r="C283" s="19">
        <v>86000</v>
      </c>
      <c r="D283" s="109">
        <v>44771</v>
      </c>
      <c r="E283" s="113"/>
      <c r="F283" s="114"/>
    </row>
    <row r="284" spans="1:6" x14ac:dyDescent="0.55000000000000004">
      <c r="A284" s="18"/>
      <c r="B284" s="18">
        <v>314</v>
      </c>
      <c r="C284" s="19">
        <v>1631000</v>
      </c>
      <c r="D284" s="109">
        <v>44771</v>
      </c>
      <c r="E284" s="113"/>
      <c r="F284" s="114"/>
    </row>
    <row r="285" spans="1:6" x14ac:dyDescent="0.55000000000000004">
      <c r="A285" s="18"/>
      <c r="B285" s="18">
        <v>315</v>
      </c>
      <c r="C285" s="19">
        <v>107000</v>
      </c>
      <c r="D285" s="109">
        <v>44771</v>
      </c>
      <c r="E285" s="113"/>
      <c r="F285" s="114"/>
    </row>
    <row r="286" spans="1:6" x14ac:dyDescent="0.55000000000000004">
      <c r="A286" s="18"/>
      <c r="B286" s="18">
        <v>316</v>
      </c>
      <c r="C286" s="19">
        <v>251000</v>
      </c>
      <c r="D286" s="109">
        <v>44771</v>
      </c>
      <c r="E286" s="113"/>
      <c r="F286" s="114"/>
    </row>
    <row r="287" spans="1:6" x14ac:dyDescent="0.55000000000000004">
      <c r="A287" s="18"/>
      <c r="B287" s="18">
        <v>317</v>
      </c>
      <c r="C287" s="19">
        <v>227000</v>
      </c>
      <c r="D287" s="109">
        <v>44771</v>
      </c>
      <c r="E287" s="113"/>
      <c r="F287" s="114"/>
    </row>
    <row r="288" spans="1:6" x14ac:dyDescent="0.55000000000000004">
      <c r="A288" s="18"/>
      <c r="B288" s="18">
        <v>318</v>
      </c>
      <c r="C288" s="19">
        <v>0</v>
      </c>
      <c r="D288" s="109">
        <v>44771</v>
      </c>
      <c r="E288" s="113"/>
      <c r="F288" s="114"/>
    </row>
    <row r="289" spans="1:6" x14ac:dyDescent="0.55000000000000004">
      <c r="A289" s="18"/>
      <c r="B289" s="18">
        <v>319</v>
      </c>
      <c r="C289" s="19">
        <v>118000</v>
      </c>
      <c r="D289" s="109">
        <v>44771</v>
      </c>
      <c r="E289" s="113"/>
      <c r="F289" s="114"/>
    </row>
    <row r="290" spans="1:6" x14ac:dyDescent="0.55000000000000004">
      <c r="A290" s="18"/>
      <c r="B290" s="18">
        <v>320</v>
      </c>
      <c r="C290" s="19">
        <v>30000</v>
      </c>
      <c r="D290" s="109">
        <v>44771</v>
      </c>
      <c r="E290" s="113"/>
      <c r="F290" s="114"/>
    </row>
    <row r="291" spans="1:6" x14ac:dyDescent="0.55000000000000004">
      <c r="A291" s="18"/>
      <c r="B291" s="18">
        <v>322</v>
      </c>
      <c r="C291" s="19">
        <v>649000</v>
      </c>
      <c r="D291" s="109">
        <v>44771</v>
      </c>
      <c r="E291" s="113"/>
      <c r="F291" s="114"/>
    </row>
    <row r="292" spans="1:6" x14ac:dyDescent="0.55000000000000004">
      <c r="A292" s="18"/>
      <c r="B292" s="18">
        <v>323</v>
      </c>
      <c r="C292" s="19">
        <v>1005000</v>
      </c>
      <c r="D292" s="113">
        <v>44832</v>
      </c>
      <c r="E292" s="113"/>
      <c r="F292" s="114"/>
    </row>
    <row r="293" spans="1:6" x14ac:dyDescent="0.55000000000000004">
      <c r="A293" s="18"/>
      <c r="B293" s="18">
        <v>324</v>
      </c>
      <c r="C293" s="19">
        <v>27000</v>
      </c>
      <c r="D293" s="109">
        <v>44771</v>
      </c>
      <c r="E293" s="113"/>
      <c r="F293" s="114"/>
    </row>
    <row r="294" spans="1:6" x14ac:dyDescent="0.55000000000000004">
      <c r="A294" s="18"/>
      <c r="B294" s="18">
        <v>325</v>
      </c>
      <c r="C294" s="19">
        <v>701000</v>
      </c>
      <c r="D294" s="109">
        <v>44771</v>
      </c>
      <c r="E294" s="113"/>
      <c r="F294" s="114"/>
    </row>
    <row r="295" spans="1:6" x14ac:dyDescent="0.55000000000000004">
      <c r="A295" s="18"/>
      <c r="B295" s="18">
        <v>326</v>
      </c>
      <c r="C295" s="19">
        <v>905000</v>
      </c>
      <c r="D295" s="109">
        <v>44771</v>
      </c>
      <c r="E295" s="113"/>
      <c r="F295" s="114"/>
    </row>
    <row r="296" spans="1:6" x14ac:dyDescent="0.55000000000000004">
      <c r="A296" s="18"/>
      <c r="B296" s="18">
        <v>327</v>
      </c>
      <c r="C296" s="19">
        <v>1856000</v>
      </c>
      <c r="D296" s="109">
        <v>44771</v>
      </c>
      <c r="E296" s="113"/>
      <c r="F296" s="114"/>
    </row>
    <row r="297" spans="1:6" x14ac:dyDescent="0.55000000000000004">
      <c r="A297" s="18"/>
      <c r="B297" s="18">
        <v>328</v>
      </c>
      <c r="C297" s="19">
        <v>943000</v>
      </c>
      <c r="D297" s="109">
        <v>44771</v>
      </c>
      <c r="E297" s="113"/>
      <c r="F297" s="114"/>
    </row>
    <row r="298" spans="1:6" x14ac:dyDescent="0.55000000000000004">
      <c r="A298" s="18"/>
      <c r="B298" s="18">
        <v>329</v>
      </c>
      <c r="C298" s="19">
        <v>436000</v>
      </c>
      <c r="D298" s="109">
        <v>44771</v>
      </c>
      <c r="E298" s="113"/>
      <c r="F298" s="114"/>
    </row>
    <row r="299" spans="1:6" x14ac:dyDescent="0.55000000000000004">
      <c r="A299" s="18"/>
      <c r="B299" s="18">
        <v>330</v>
      </c>
      <c r="C299" s="19">
        <v>44000</v>
      </c>
      <c r="D299" s="109">
        <v>44771</v>
      </c>
      <c r="E299" s="113"/>
      <c r="F299" s="114"/>
    </row>
    <row r="300" spans="1:6" x14ac:dyDescent="0.55000000000000004">
      <c r="A300" s="18"/>
      <c r="B300" s="18">
        <v>331</v>
      </c>
      <c r="C300" s="19">
        <v>90000</v>
      </c>
      <c r="D300" s="109">
        <v>44771</v>
      </c>
      <c r="E300" s="113"/>
      <c r="F300" s="114"/>
    </row>
    <row r="301" spans="1:6" x14ac:dyDescent="0.55000000000000004">
      <c r="A301" s="18"/>
      <c r="B301" s="18">
        <v>332</v>
      </c>
      <c r="C301" s="19">
        <v>76000</v>
      </c>
      <c r="D301" s="109">
        <v>44771</v>
      </c>
      <c r="E301" s="113"/>
      <c r="F301" s="114"/>
    </row>
    <row r="302" spans="1:6" x14ac:dyDescent="0.55000000000000004">
      <c r="A302" s="18"/>
      <c r="B302" s="18">
        <v>333</v>
      </c>
      <c r="C302" s="19">
        <v>75000</v>
      </c>
      <c r="D302" s="109">
        <v>44771</v>
      </c>
      <c r="E302" s="113"/>
      <c r="F302" s="114"/>
    </row>
    <row r="303" spans="1:6" x14ac:dyDescent="0.55000000000000004">
      <c r="A303" s="18"/>
      <c r="B303" s="18">
        <v>334</v>
      </c>
      <c r="C303" s="19">
        <v>0</v>
      </c>
      <c r="D303" s="109">
        <v>44771</v>
      </c>
      <c r="E303" s="113"/>
      <c r="F303" s="114"/>
    </row>
    <row r="304" spans="1:6" x14ac:dyDescent="0.55000000000000004">
      <c r="A304" s="18"/>
      <c r="B304" s="18">
        <v>336</v>
      </c>
      <c r="C304" s="19">
        <v>260000</v>
      </c>
      <c r="D304" s="109">
        <v>44771</v>
      </c>
      <c r="E304" s="113"/>
      <c r="F304" s="114"/>
    </row>
    <row r="305" spans="1:6" x14ac:dyDescent="0.55000000000000004">
      <c r="A305" s="18"/>
      <c r="B305" s="18">
        <v>338</v>
      </c>
      <c r="C305" s="19">
        <v>778000</v>
      </c>
      <c r="D305" s="109">
        <v>44771</v>
      </c>
      <c r="E305" s="113"/>
      <c r="F305" s="114"/>
    </row>
    <row r="306" spans="1:6" x14ac:dyDescent="0.55000000000000004">
      <c r="A306" s="18"/>
      <c r="B306" s="18">
        <v>339</v>
      </c>
      <c r="C306" s="19">
        <v>310000</v>
      </c>
      <c r="D306" s="109">
        <v>44771</v>
      </c>
      <c r="E306" s="113"/>
      <c r="F306" s="114"/>
    </row>
    <row r="307" spans="1:6" x14ac:dyDescent="0.55000000000000004">
      <c r="A307" s="18"/>
      <c r="B307" s="18">
        <v>340</v>
      </c>
      <c r="C307" s="19">
        <v>440000</v>
      </c>
      <c r="D307" s="109">
        <v>44771</v>
      </c>
      <c r="E307" s="113"/>
      <c r="F307" s="114"/>
    </row>
    <row r="308" spans="1:6" x14ac:dyDescent="0.55000000000000004">
      <c r="A308" s="18"/>
      <c r="B308" s="18">
        <v>341</v>
      </c>
      <c r="C308" s="19">
        <v>117000</v>
      </c>
      <c r="D308" s="109">
        <v>44771</v>
      </c>
      <c r="E308" s="113"/>
      <c r="F308" s="114"/>
    </row>
    <row r="309" spans="1:6" x14ac:dyDescent="0.55000000000000004">
      <c r="A309" s="18"/>
      <c r="B309" s="18">
        <v>342</v>
      </c>
      <c r="C309" s="19">
        <v>273000</v>
      </c>
      <c r="D309" s="109">
        <v>44771</v>
      </c>
      <c r="E309" s="113"/>
      <c r="F309" s="114"/>
    </row>
    <row r="310" spans="1:6" x14ac:dyDescent="0.55000000000000004">
      <c r="A310" s="18"/>
      <c r="B310" s="18">
        <v>343</v>
      </c>
      <c r="C310" s="19">
        <v>94000</v>
      </c>
      <c r="D310" s="109">
        <v>44771</v>
      </c>
      <c r="E310" s="113"/>
      <c r="F310" s="114"/>
    </row>
    <row r="311" spans="1:6" x14ac:dyDescent="0.55000000000000004">
      <c r="A311" s="18"/>
      <c r="B311" s="18">
        <v>344</v>
      </c>
      <c r="C311" s="19">
        <v>0</v>
      </c>
      <c r="D311" s="109">
        <v>44771</v>
      </c>
      <c r="E311" s="113"/>
      <c r="F311" s="114"/>
    </row>
    <row r="312" spans="1:6" x14ac:dyDescent="0.55000000000000004">
      <c r="A312" s="18"/>
      <c r="B312" s="18">
        <v>345</v>
      </c>
      <c r="C312" s="19">
        <v>101000</v>
      </c>
      <c r="D312" s="109">
        <v>44771</v>
      </c>
      <c r="E312" s="113"/>
      <c r="F312" s="114"/>
    </row>
    <row r="313" spans="1:6" x14ac:dyDescent="0.55000000000000004">
      <c r="A313" s="18"/>
      <c r="B313" s="18">
        <v>346</v>
      </c>
      <c r="C313" s="19">
        <v>226000</v>
      </c>
      <c r="D313" s="109">
        <v>44771</v>
      </c>
      <c r="E313" s="113"/>
      <c r="F313" s="114"/>
    </row>
    <row r="314" spans="1:6" x14ac:dyDescent="0.55000000000000004">
      <c r="A314" s="18"/>
      <c r="B314" s="18">
        <v>347</v>
      </c>
      <c r="C314" s="19">
        <v>268000</v>
      </c>
      <c r="D314" s="109">
        <v>44771</v>
      </c>
      <c r="E314" s="113"/>
      <c r="F314" s="114"/>
    </row>
    <row r="315" spans="1:6" x14ac:dyDescent="0.55000000000000004">
      <c r="A315" s="18"/>
      <c r="B315" s="18">
        <v>348</v>
      </c>
      <c r="C315" s="19">
        <v>1402000</v>
      </c>
      <c r="D315" s="109">
        <v>44771</v>
      </c>
      <c r="E315" s="113"/>
      <c r="F315" s="114"/>
    </row>
    <row r="316" spans="1:6" x14ac:dyDescent="0.55000000000000004">
      <c r="A316" s="18"/>
      <c r="B316" s="18">
        <v>349</v>
      </c>
      <c r="C316" s="19">
        <v>344000</v>
      </c>
      <c r="D316" s="109">
        <v>44771</v>
      </c>
      <c r="E316" s="113"/>
      <c r="F316" s="114"/>
    </row>
    <row r="317" spans="1:6" x14ac:dyDescent="0.55000000000000004">
      <c r="A317" s="18"/>
      <c r="B317" s="18">
        <v>350</v>
      </c>
      <c r="C317" s="19">
        <v>929000</v>
      </c>
      <c r="D317" s="109">
        <v>44771</v>
      </c>
      <c r="E317" s="113"/>
      <c r="F317" s="114"/>
    </row>
    <row r="318" spans="1:6" x14ac:dyDescent="0.55000000000000004">
      <c r="A318" s="18"/>
      <c r="B318" s="18">
        <v>351</v>
      </c>
      <c r="C318" s="19">
        <v>229000</v>
      </c>
      <c r="D318" s="109">
        <v>44769</v>
      </c>
      <c r="E318" s="113"/>
      <c r="F318" s="114"/>
    </row>
    <row r="319" spans="1:6" x14ac:dyDescent="0.55000000000000004">
      <c r="A319" s="18"/>
      <c r="B319" s="18">
        <v>353</v>
      </c>
      <c r="C319" s="19">
        <v>1571000</v>
      </c>
      <c r="D319" s="109">
        <v>44769</v>
      </c>
      <c r="E319" s="113"/>
      <c r="F319" s="114"/>
    </row>
    <row r="320" spans="1:6" x14ac:dyDescent="0.55000000000000004">
      <c r="A320" s="18"/>
      <c r="B320" s="18">
        <v>354</v>
      </c>
      <c r="C320" s="19">
        <v>872000</v>
      </c>
      <c r="D320" s="109">
        <v>44769</v>
      </c>
      <c r="E320" s="113"/>
      <c r="F320" s="114"/>
    </row>
    <row r="321" spans="1:6" x14ac:dyDescent="0.55000000000000004">
      <c r="A321" s="18"/>
      <c r="B321" s="18">
        <v>355</v>
      </c>
      <c r="C321" s="19">
        <v>5000</v>
      </c>
      <c r="D321" s="109">
        <v>44769</v>
      </c>
      <c r="E321" s="113"/>
      <c r="F321" s="114"/>
    </row>
    <row r="322" spans="1:6" x14ac:dyDescent="0.55000000000000004">
      <c r="A322" s="18"/>
      <c r="B322" s="18">
        <v>356</v>
      </c>
      <c r="C322" s="19">
        <v>48000</v>
      </c>
      <c r="D322" s="109">
        <v>44769</v>
      </c>
      <c r="E322" s="113"/>
      <c r="F322" s="114"/>
    </row>
    <row r="323" spans="1:6" x14ac:dyDescent="0.55000000000000004">
      <c r="A323" s="18"/>
      <c r="B323" s="18">
        <v>357</v>
      </c>
      <c r="C323" s="19">
        <v>319000</v>
      </c>
      <c r="D323" s="109">
        <v>44769</v>
      </c>
      <c r="E323" s="113"/>
      <c r="F323" s="114"/>
    </row>
    <row r="324" spans="1:6" x14ac:dyDescent="0.55000000000000004">
      <c r="A324" s="18"/>
      <c r="B324" s="18">
        <v>359</v>
      </c>
      <c r="C324" s="19">
        <v>4178000</v>
      </c>
      <c r="D324" s="109">
        <v>44769</v>
      </c>
      <c r="E324" s="113"/>
      <c r="F324" s="114"/>
    </row>
    <row r="325" spans="1:6" x14ac:dyDescent="0.55000000000000004">
      <c r="A325" s="18"/>
      <c r="B325" s="18">
        <v>360</v>
      </c>
      <c r="C325" s="19">
        <v>64000</v>
      </c>
      <c r="D325" s="109">
        <v>44769</v>
      </c>
      <c r="E325" s="113"/>
      <c r="F325" s="114"/>
    </row>
    <row r="326" spans="1:6" x14ac:dyDescent="0.55000000000000004">
      <c r="A326" s="18"/>
      <c r="B326" s="18">
        <v>361</v>
      </c>
      <c r="C326" s="19">
        <v>270000</v>
      </c>
      <c r="D326" s="109">
        <v>44769</v>
      </c>
      <c r="E326" s="113"/>
      <c r="F326" s="114"/>
    </row>
    <row r="327" spans="1:6" x14ac:dyDescent="0.55000000000000004">
      <c r="A327" s="18"/>
      <c r="B327" s="18">
        <v>362</v>
      </c>
      <c r="C327" s="19">
        <v>1352000</v>
      </c>
      <c r="D327" s="109">
        <v>44769</v>
      </c>
      <c r="E327" s="113"/>
      <c r="F327" s="114"/>
    </row>
    <row r="328" spans="1:6" x14ac:dyDescent="0.55000000000000004">
      <c r="A328" s="18"/>
      <c r="B328" s="18">
        <v>364</v>
      </c>
      <c r="C328" s="19">
        <v>1587000</v>
      </c>
      <c r="D328" s="109">
        <v>44769</v>
      </c>
      <c r="E328" s="113"/>
      <c r="F328" s="114"/>
    </row>
    <row r="329" spans="1:6" x14ac:dyDescent="0.55000000000000004">
      <c r="A329" s="18"/>
      <c r="B329" s="18">
        <v>365</v>
      </c>
      <c r="C329" s="19">
        <v>457000</v>
      </c>
      <c r="D329" s="109">
        <v>44769</v>
      </c>
      <c r="E329" s="113"/>
      <c r="F329" s="114"/>
    </row>
    <row r="330" spans="1:6" x14ac:dyDescent="0.55000000000000004">
      <c r="A330" s="18"/>
      <c r="B330" s="18">
        <v>366</v>
      </c>
      <c r="C330" s="19">
        <v>56000</v>
      </c>
      <c r="D330" s="109">
        <v>44769</v>
      </c>
      <c r="E330" s="113"/>
      <c r="F330" s="114"/>
    </row>
    <row r="331" spans="1:6" x14ac:dyDescent="0.55000000000000004">
      <c r="A331" s="18"/>
      <c r="B331" s="18">
        <v>367</v>
      </c>
      <c r="C331" s="19">
        <v>64000</v>
      </c>
      <c r="D331" s="109">
        <v>44769</v>
      </c>
      <c r="E331" s="113"/>
      <c r="F331" s="114"/>
    </row>
    <row r="332" spans="1:6" x14ac:dyDescent="0.55000000000000004">
      <c r="A332" s="18"/>
      <c r="B332" s="18">
        <v>368</v>
      </c>
      <c r="C332" s="19">
        <v>108000</v>
      </c>
      <c r="D332" s="109">
        <v>44769</v>
      </c>
      <c r="E332" s="113"/>
      <c r="F332" s="114"/>
    </row>
    <row r="333" spans="1:6" x14ac:dyDescent="0.55000000000000004">
      <c r="A333" s="18"/>
      <c r="B333" s="18">
        <v>369</v>
      </c>
      <c r="C333" s="19">
        <v>25000</v>
      </c>
      <c r="D333" s="109">
        <v>44769</v>
      </c>
      <c r="E333" s="113"/>
      <c r="F333" s="114"/>
    </row>
    <row r="334" spans="1:6" x14ac:dyDescent="0.55000000000000004">
      <c r="A334" s="18"/>
      <c r="B334" s="18">
        <v>372</v>
      </c>
      <c r="C334" s="19">
        <v>1084000</v>
      </c>
      <c r="D334" s="109">
        <v>44769</v>
      </c>
      <c r="E334" s="113"/>
      <c r="F334" s="114"/>
    </row>
    <row r="335" spans="1:6" x14ac:dyDescent="0.55000000000000004">
      <c r="A335" s="18"/>
      <c r="B335" s="18">
        <v>373</v>
      </c>
      <c r="C335" s="19">
        <v>20000</v>
      </c>
      <c r="D335" s="109">
        <v>44769</v>
      </c>
      <c r="E335" s="113"/>
      <c r="F335" s="114"/>
    </row>
    <row r="336" spans="1:6" x14ac:dyDescent="0.55000000000000004">
      <c r="A336" s="18"/>
      <c r="B336" s="18">
        <v>374</v>
      </c>
      <c r="C336" s="19">
        <v>207000</v>
      </c>
      <c r="D336" s="109">
        <v>44769</v>
      </c>
      <c r="E336" s="113"/>
      <c r="F336" s="114"/>
    </row>
    <row r="337" spans="1:6" x14ac:dyDescent="0.55000000000000004">
      <c r="A337" s="18"/>
      <c r="B337" s="18">
        <v>375</v>
      </c>
      <c r="C337" s="19">
        <v>322000</v>
      </c>
      <c r="D337" s="109">
        <v>44769</v>
      </c>
      <c r="E337" s="113"/>
      <c r="F337" s="114"/>
    </row>
    <row r="338" spans="1:6" x14ac:dyDescent="0.55000000000000004">
      <c r="A338" s="18"/>
      <c r="B338" s="18">
        <v>376</v>
      </c>
      <c r="C338" s="19">
        <v>1296000</v>
      </c>
      <c r="D338" s="109">
        <v>44769</v>
      </c>
      <c r="E338" s="113"/>
      <c r="F338" s="114"/>
    </row>
    <row r="339" spans="1:6" x14ac:dyDescent="0.55000000000000004">
      <c r="A339" s="18"/>
      <c r="B339" s="18">
        <v>377</v>
      </c>
      <c r="C339" s="19">
        <v>290000</v>
      </c>
      <c r="D339" s="109">
        <v>44769</v>
      </c>
      <c r="E339" s="113"/>
      <c r="F339" s="114"/>
    </row>
    <row r="340" spans="1:6" x14ac:dyDescent="0.55000000000000004">
      <c r="A340" s="18"/>
      <c r="B340" s="18">
        <v>378</v>
      </c>
      <c r="C340" s="19">
        <v>940000</v>
      </c>
      <c r="D340" s="109">
        <v>44769</v>
      </c>
      <c r="E340" s="113"/>
      <c r="F340" s="114"/>
    </row>
    <row r="341" spans="1:6" x14ac:dyDescent="0.55000000000000004">
      <c r="A341" s="18"/>
      <c r="B341" s="18">
        <v>379</v>
      </c>
      <c r="C341" s="19">
        <v>442000</v>
      </c>
      <c r="D341" s="109">
        <v>44769</v>
      </c>
      <c r="E341" s="113"/>
      <c r="F341" s="114"/>
    </row>
    <row r="342" spans="1:6" x14ac:dyDescent="0.55000000000000004">
      <c r="A342" s="18"/>
      <c r="B342" s="18">
        <v>380</v>
      </c>
      <c r="C342" s="19">
        <v>121000</v>
      </c>
      <c r="D342" s="109">
        <v>44769</v>
      </c>
      <c r="E342" s="113"/>
      <c r="F342" s="114"/>
    </row>
    <row r="343" spans="1:6" x14ac:dyDescent="0.55000000000000004">
      <c r="A343" s="18"/>
      <c r="B343" s="18">
        <v>381</v>
      </c>
      <c r="C343" s="19">
        <v>25000</v>
      </c>
      <c r="D343" s="109">
        <v>44769</v>
      </c>
      <c r="E343" s="113"/>
      <c r="F343" s="114"/>
    </row>
    <row r="344" spans="1:6" x14ac:dyDescent="0.55000000000000004">
      <c r="A344" s="18"/>
      <c r="B344" s="18">
        <v>382</v>
      </c>
      <c r="C344" s="19">
        <v>167000</v>
      </c>
      <c r="D344" s="109">
        <v>44769</v>
      </c>
      <c r="E344" s="113"/>
      <c r="F344" s="114"/>
    </row>
    <row r="345" spans="1:6" x14ac:dyDescent="0.55000000000000004">
      <c r="A345" s="18"/>
      <c r="B345" s="18">
        <v>385</v>
      </c>
      <c r="C345" s="19">
        <v>389000</v>
      </c>
      <c r="D345" s="109">
        <v>44769</v>
      </c>
      <c r="E345" s="113"/>
      <c r="F345" s="114"/>
    </row>
    <row r="346" spans="1:6" x14ac:dyDescent="0.55000000000000004">
      <c r="A346" s="18"/>
      <c r="B346" s="18">
        <v>386</v>
      </c>
      <c r="C346" s="19">
        <v>254000</v>
      </c>
      <c r="D346" s="109">
        <v>44769</v>
      </c>
      <c r="E346" s="113"/>
      <c r="F346" s="114"/>
    </row>
    <row r="347" spans="1:6" x14ac:dyDescent="0.55000000000000004">
      <c r="A347" s="18"/>
      <c r="B347" s="18">
        <v>387</v>
      </c>
      <c r="C347" s="19">
        <v>610000</v>
      </c>
      <c r="D347" s="109">
        <v>44769</v>
      </c>
      <c r="E347" s="113"/>
      <c r="F347" s="114"/>
    </row>
    <row r="348" spans="1:6" x14ac:dyDescent="0.55000000000000004">
      <c r="A348" s="18"/>
      <c r="B348" s="18">
        <v>389</v>
      </c>
      <c r="C348" s="19">
        <v>820000</v>
      </c>
      <c r="D348" s="109">
        <v>44769</v>
      </c>
      <c r="E348" s="113"/>
      <c r="F348" s="114"/>
    </row>
    <row r="349" spans="1:6" x14ac:dyDescent="0.55000000000000004">
      <c r="A349" s="18"/>
      <c r="B349" s="18">
        <v>390</v>
      </c>
      <c r="C349" s="19">
        <v>0</v>
      </c>
      <c r="D349" s="109">
        <v>44769</v>
      </c>
      <c r="E349" s="113"/>
      <c r="F349" s="114"/>
    </row>
    <row r="350" spans="1:6" x14ac:dyDescent="0.55000000000000004">
      <c r="A350" s="18"/>
      <c r="B350" s="18">
        <v>391</v>
      </c>
      <c r="C350" s="19">
        <v>44000</v>
      </c>
      <c r="D350" s="109">
        <v>44769</v>
      </c>
      <c r="E350" s="113"/>
      <c r="F350" s="114"/>
    </row>
    <row r="351" spans="1:6" x14ac:dyDescent="0.55000000000000004">
      <c r="A351" s="18"/>
      <c r="B351" s="18">
        <v>392</v>
      </c>
      <c r="C351" s="19">
        <v>46000</v>
      </c>
      <c r="D351" s="109">
        <v>44769</v>
      </c>
      <c r="E351" s="113"/>
      <c r="F351" s="114"/>
    </row>
    <row r="352" spans="1:6" x14ac:dyDescent="0.55000000000000004">
      <c r="A352" s="18"/>
      <c r="B352" s="18">
        <v>393</v>
      </c>
      <c r="C352" s="19">
        <v>115000</v>
      </c>
      <c r="D352" s="109">
        <v>44769</v>
      </c>
      <c r="E352" s="113"/>
      <c r="F352" s="114"/>
    </row>
    <row r="353" spans="1:6" x14ac:dyDescent="0.55000000000000004">
      <c r="A353" s="18"/>
      <c r="B353" s="18">
        <v>394</v>
      </c>
      <c r="C353" s="19">
        <v>436000</v>
      </c>
      <c r="D353" s="109">
        <v>44769</v>
      </c>
      <c r="E353" s="113"/>
      <c r="F353" s="114"/>
    </row>
    <row r="354" spans="1:6" x14ac:dyDescent="0.55000000000000004">
      <c r="A354" s="18"/>
      <c r="B354" s="18">
        <v>395</v>
      </c>
      <c r="C354" s="19">
        <v>978000</v>
      </c>
      <c r="D354" s="113">
        <v>44832</v>
      </c>
      <c r="E354" s="113"/>
      <c r="F354" s="114"/>
    </row>
    <row r="355" spans="1:6" x14ac:dyDescent="0.55000000000000004">
      <c r="A355" s="18"/>
      <c r="B355" s="18">
        <v>396</v>
      </c>
      <c r="C355" s="19">
        <v>1379000</v>
      </c>
      <c r="D355" s="109">
        <v>44769</v>
      </c>
      <c r="E355" s="113"/>
      <c r="F355" s="114"/>
    </row>
    <row r="356" spans="1:6" x14ac:dyDescent="0.55000000000000004">
      <c r="A356" s="18"/>
      <c r="B356" s="18">
        <v>397</v>
      </c>
      <c r="C356" s="19">
        <v>0</v>
      </c>
      <c r="D356" s="109">
        <v>44769</v>
      </c>
      <c r="E356" s="113"/>
      <c r="F356" s="114"/>
    </row>
    <row r="357" spans="1:6" x14ac:dyDescent="0.55000000000000004">
      <c r="A357" s="18"/>
      <c r="B357" s="18">
        <v>399</v>
      </c>
      <c r="C357" s="19">
        <v>889000</v>
      </c>
      <c r="D357" s="109">
        <v>44769</v>
      </c>
      <c r="E357" s="113"/>
      <c r="F357" s="114"/>
    </row>
    <row r="358" spans="1:6" x14ac:dyDescent="0.55000000000000004">
      <c r="A358" s="18"/>
      <c r="B358" s="18">
        <v>400</v>
      </c>
      <c r="C358" s="19">
        <v>144000</v>
      </c>
      <c r="D358" s="109">
        <v>44769</v>
      </c>
      <c r="E358" s="113"/>
      <c r="F358" s="114"/>
    </row>
    <row r="359" spans="1:6" x14ac:dyDescent="0.55000000000000004">
      <c r="A359" s="18"/>
      <c r="B359" s="18">
        <v>401</v>
      </c>
      <c r="C359" s="19">
        <v>87000</v>
      </c>
      <c r="D359" s="109">
        <v>44769</v>
      </c>
      <c r="E359" s="113"/>
      <c r="F359" s="114"/>
    </row>
    <row r="360" spans="1:6" x14ac:dyDescent="0.55000000000000004">
      <c r="A360" s="18"/>
      <c r="B360" s="18">
        <v>402</v>
      </c>
      <c r="C360" s="19">
        <v>70000</v>
      </c>
      <c r="D360" s="109">
        <v>44769</v>
      </c>
      <c r="E360" s="113"/>
      <c r="F360" s="114"/>
    </row>
    <row r="361" spans="1:6" x14ac:dyDescent="0.55000000000000004">
      <c r="A361" s="18"/>
      <c r="B361" s="18">
        <v>403</v>
      </c>
      <c r="C361" s="19">
        <v>1317000</v>
      </c>
      <c r="D361" s="109">
        <v>44769</v>
      </c>
      <c r="E361" s="113"/>
      <c r="F361" s="114"/>
    </row>
    <row r="362" spans="1:6" x14ac:dyDescent="0.55000000000000004">
      <c r="A362" s="18"/>
      <c r="B362" s="18">
        <v>404</v>
      </c>
      <c r="C362" s="19">
        <v>11000</v>
      </c>
      <c r="D362" s="109">
        <v>44769</v>
      </c>
      <c r="E362" s="113"/>
      <c r="F362" s="114"/>
    </row>
    <row r="363" spans="1:6" x14ac:dyDescent="0.55000000000000004">
      <c r="A363" s="18"/>
      <c r="B363" s="18">
        <v>405</v>
      </c>
      <c r="C363" s="19">
        <v>80000</v>
      </c>
      <c r="D363" s="109">
        <v>44769</v>
      </c>
      <c r="E363" s="113"/>
      <c r="F363" s="114"/>
    </row>
    <row r="364" spans="1:6" x14ac:dyDescent="0.55000000000000004">
      <c r="A364" s="18"/>
      <c r="B364" s="18">
        <v>406</v>
      </c>
      <c r="C364" s="19">
        <v>443000</v>
      </c>
      <c r="D364" s="109">
        <v>44769</v>
      </c>
      <c r="E364" s="113"/>
      <c r="F364" s="114"/>
    </row>
    <row r="365" spans="1:6" x14ac:dyDescent="0.55000000000000004">
      <c r="A365" s="18"/>
      <c r="B365" s="18">
        <v>407</v>
      </c>
      <c r="C365" s="19">
        <v>232000</v>
      </c>
      <c r="D365" s="109">
        <v>44769</v>
      </c>
      <c r="E365" s="113"/>
      <c r="F365" s="114"/>
    </row>
    <row r="366" spans="1:6" x14ac:dyDescent="0.55000000000000004">
      <c r="A366" s="18"/>
      <c r="B366" s="18">
        <v>408</v>
      </c>
      <c r="C366" s="19">
        <v>353000</v>
      </c>
      <c r="D366" s="109">
        <v>44769</v>
      </c>
      <c r="E366" s="113"/>
      <c r="F366" s="114"/>
    </row>
    <row r="367" spans="1:6" x14ac:dyDescent="0.55000000000000004">
      <c r="A367" s="18"/>
      <c r="B367" s="18">
        <v>409</v>
      </c>
      <c r="C367" s="19">
        <v>524000</v>
      </c>
      <c r="D367" s="109">
        <v>44769</v>
      </c>
      <c r="E367" s="113"/>
      <c r="F367" s="114"/>
    </row>
    <row r="368" spans="1:6" x14ac:dyDescent="0.55000000000000004">
      <c r="A368" s="18"/>
      <c r="B368" s="18">
        <v>410</v>
      </c>
      <c r="C368" s="19">
        <v>398000</v>
      </c>
      <c r="D368" s="113">
        <v>44832</v>
      </c>
      <c r="E368" s="113"/>
      <c r="F368" s="114"/>
    </row>
    <row r="369" spans="1:6" x14ac:dyDescent="0.55000000000000004">
      <c r="A369" s="18"/>
      <c r="B369" s="18">
        <v>412</v>
      </c>
      <c r="C369" s="19">
        <v>71000</v>
      </c>
      <c r="D369" s="109">
        <v>44769</v>
      </c>
      <c r="E369" s="113"/>
      <c r="F369" s="114"/>
    </row>
    <row r="370" spans="1:6" x14ac:dyDescent="0.55000000000000004">
      <c r="A370" s="18"/>
      <c r="B370" s="18">
        <v>413</v>
      </c>
      <c r="C370" s="19">
        <v>735000</v>
      </c>
      <c r="D370" s="109">
        <v>44769</v>
      </c>
      <c r="E370" s="113"/>
      <c r="F370" s="114"/>
    </row>
    <row r="371" spans="1:6" x14ac:dyDescent="0.55000000000000004">
      <c r="A371" s="18"/>
      <c r="B371" s="18">
        <v>414</v>
      </c>
      <c r="C371" s="19">
        <v>2872000</v>
      </c>
      <c r="D371" s="109">
        <v>44769</v>
      </c>
      <c r="E371" s="113"/>
      <c r="F371" s="114"/>
    </row>
    <row r="372" spans="1:6" x14ac:dyDescent="0.55000000000000004">
      <c r="A372" s="18"/>
      <c r="B372" s="18">
        <v>415</v>
      </c>
      <c r="C372" s="19">
        <v>452000</v>
      </c>
      <c r="D372" s="109">
        <v>44769</v>
      </c>
      <c r="E372" s="113"/>
      <c r="F372" s="114"/>
    </row>
    <row r="373" spans="1:6" x14ac:dyDescent="0.55000000000000004">
      <c r="A373" s="18"/>
      <c r="B373" s="18">
        <v>416</v>
      </c>
      <c r="C373" s="19">
        <v>368000</v>
      </c>
      <c r="D373" s="109">
        <v>44769</v>
      </c>
      <c r="E373" s="113"/>
      <c r="F373" s="114"/>
    </row>
    <row r="374" spans="1:6" x14ac:dyDescent="0.55000000000000004">
      <c r="A374" s="18"/>
      <c r="B374" s="18">
        <v>417</v>
      </c>
      <c r="C374" s="19">
        <v>645000</v>
      </c>
      <c r="D374" s="109">
        <v>44769</v>
      </c>
      <c r="E374" s="113"/>
      <c r="F374" s="114"/>
    </row>
    <row r="375" spans="1:6" x14ac:dyDescent="0.55000000000000004">
      <c r="A375" s="18"/>
      <c r="B375" s="18">
        <v>418</v>
      </c>
      <c r="C375" s="19">
        <v>37000</v>
      </c>
      <c r="D375" s="109">
        <v>44769</v>
      </c>
      <c r="E375" s="113"/>
      <c r="F375" s="114"/>
    </row>
    <row r="376" spans="1:6" x14ac:dyDescent="0.55000000000000004">
      <c r="A376" s="18"/>
      <c r="B376" s="18">
        <v>419</v>
      </c>
      <c r="C376" s="19">
        <v>6000</v>
      </c>
      <c r="D376" s="109">
        <v>44769</v>
      </c>
      <c r="E376" s="113"/>
      <c r="F376" s="114"/>
    </row>
    <row r="377" spans="1:6" x14ac:dyDescent="0.55000000000000004">
      <c r="A377" s="18"/>
      <c r="B377" s="18">
        <v>420</v>
      </c>
      <c r="C377" s="19">
        <v>630000</v>
      </c>
      <c r="D377" s="113">
        <v>44832</v>
      </c>
      <c r="E377" s="113"/>
      <c r="F377" s="114"/>
    </row>
    <row r="378" spans="1:6" x14ac:dyDescent="0.55000000000000004">
      <c r="A378" s="18"/>
      <c r="B378" s="18">
        <v>421</v>
      </c>
      <c r="C378" s="19">
        <v>444000</v>
      </c>
      <c r="D378" s="109">
        <v>44769</v>
      </c>
      <c r="E378" s="113"/>
      <c r="F378" s="114"/>
    </row>
    <row r="379" spans="1:6" x14ac:dyDescent="0.55000000000000004">
      <c r="A379" s="18"/>
      <c r="B379" s="18">
        <v>422</v>
      </c>
      <c r="C379" s="19">
        <v>491000</v>
      </c>
      <c r="D379" s="109">
        <v>44769</v>
      </c>
      <c r="E379" s="113"/>
      <c r="F379" s="114"/>
    </row>
    <row r="380" spans="1:6" x14ac:dyDescent="0.55000000000000004">
      <c r="A380" s="18"/>
      <c r="B380" s="18">
        <v>423</v>
      </c>
      <c r="C380" s="19">
        <v>199000</v>
      </c>
      <c r="D380" s="109">
        <v>44769</v>
      </c>
      <c r="E380" s="113"/>
      <c r="F380" s="114"/>
    </row>
    <row r="381" spans="1:6" x14ac:dyDescent="0.55000000000000004">
      <c r="A381" s="18"/>
      <c r="B381" s="18">
        <v>424</v>
      </c>
      <c r="C381" s="19">
        <v>23000</v>
      </c>
      <c r="D381" s="109">
        <v>44769</v>
      </c>
      <c r="E381" s="113"/>
      <c r="F381" s="114"/>
    </row>
    <row r="382" spans="1:6" x14ac:dyDescent="0.55000000000000004">
      <c r="A382" s="18"/>
      <c r="B382" s="18">
        <v>425</v>
      </c>
      <c r="C382" s="19">
        <v>518000</v>
      </c>
      <c r="D382" s="109">
        <v>44769</v>
      </c>
      <c r="E382" s="113"/>
      <c r="F382" s="114"/>
    </row>
    <row r="383" spans="1:6" x14ac:dyDescent="0.55000000000000004">
      <c r="A383" s="18"/>
      <c r="B383" s="18">
        <v>426</v>
      </c>
      <c r="C383" s="19">
        <v>0</v>
      </c>
      <c r="D383" s="109">
        <v>44769</v>
      </c>
      <c r="E383" s="113"/>
      <c r="F383" s="114"/>
    </row>
    <row r="384" spans="1:6" x14ac:dyDescent="0.55000000000000004">
      <c r="A384" s="18"/>
      <c r="B384" s="18">
        <v>427</v>
      </c>
      <c r="C384" s="19">
        <v>1469000</v>
      </c>
      <c r="D384" s="109">
        <v>44769</v>
      </c>
      <c r="E384" s="113"/>
      <c r="F384" s="114"/>
    </row>
    <row r="385" spans="1:6" x14ac:dyDescent="0.55000000000000004">
      <c r="A385" s="18"/>
      <c r="B385" s="18">
        <v>428</v>
      </c>
      <c r="C385" s="19">
        <v>1580000</v>
      </c>
      <c r="D385" s="109">
        <v>44769</v>
      </c>
      <c r="E385" s="113"/>
      <c r="F385" s="114"/>
    </row>
    <row r="386" spans="1:6" x14ac:dyDescent="0.55000000000000004">
      <c r="A386" s="18"/>
      <c r="B386" s="18">
        <v>429</v>
      </c>
      <c r="C386" s="19">
        <v>409000</v>
      </c>
      <c r="D386" s="109">
        <v>44769</v>
      </c>
      <c r="E386" s="113"/>
      <c r="F386" s="114"/>
    </row>
    <row r="387" spans="1:6" x14ac:dyDescent="0.55000000000000004">
      <c r="A387" s="18"/>
      <c r="B387" s="18">
        <v>430</v>
      </c>
      <c r="C387" s="19">
        <v>242000</v>
      </c>
      <c r="D387" s="109">
        <v>44769</v>
      </c>
      <c r="E387" s="113"/>
      <c r="F387" s="114"/>
    </row>
    <row r="388" spans="1:6" x14ac:dyDescent="0.55000000000000004">
      <c r="A388" s="18"/>
      <c r="B388" s="18">
        <v>431</v>
      </c>
      <c r="C388" s="19">
        <v>209000</v>
      </c>
      <c r="D388" s="109">
        <v>44769</v>
      </c>
      <c r="E388" s="113"/>
      <c r="F388" s="114"/>
    </row>
    <row r="389" spans="1:6" x14ac:dyDescent="0.55000000000000004">
      <c r="A389" s="18"/>
      <c r="B389" s="18">
        <v>432</v>
      </c>
      <c r="C389" s="19">
        <v>174000</v>
      </c>
      <c r="D389" s="109">
        <v>44769</v>
      </c>
      <c r="E389" s="113"/>
      <c r="F389" s="114"/>
    </row>
    <row r="390" spans="1:6" x14ac:dyDescent="0.55000000000000004">
      <c r="A390" s="18"/>
      <c r="B390" s="18">
        <v>433</v>
      </c>
      <c r="C390" s="19">
        <v>1000</v>
      </c>
      <c r="D390" s="109">
        <v>44769</v>
      </c>
      <c r="E390" s="113"/>
      <c r="F390" s="114"/>
    </row>
    <row r="391" spans="1:6" x14ac:dyDescent="0.55000000000000004">
      <c r="A391" s="18"/>
      <c r="B391" s="18">
        <v>434</v>
      </c>
      <c r="C391" s="19">
        <v>194000</v>
      </c>
      <c r="D391" s="109">
        <v>44769</v>
      </c>
      <c r="E391" s="113"/>
      <c r="F391" s="114"/>
    </row>
    <row r="392" spans="1:6" x14ac:dyDescent="0.55000000000000004">
      <c r="A392" s="18"/>
      <c r="B392" s="18">
        <v>435</v>
      </c>
      <c r="C392" s="19">
        <v>88000</v>
      </c>
      <c r="D392" s="109">
        <v>44769</v>
      </c>
      <c r="E392" s="113"/>
      <c r="F392" s="114"/>
    </row>
    <row r="393" spans="1:6" x14ac:dyDescent="0.55000000000000004">
      <c r="A393" s="18"/>
      <c r="B393" s="18">
        <v>436</v>
      </c>
      <c r="C393" s="19">
        <v>0</v>
      </c>
      <c r="D393" s="109">
        <v>44769</v>
      </c>
      <c r="E393" s="113"/>
      <c r="F393" s="114"/>
    </row>
    <row r="394" spans="1:6" x14ac:dyDescent="0.55000000000000004">
      <c r="A394" s="18"/>
      <c r="B394" s="18">
        <v>439</v>
      </c>
      <c r="C394" s="19">
        <v>126000</v>
      </c>
      <c r="D394" s="109">
        <v>44769</v>
      </c>
      <c r="E394" s="113"/>
      <c r="F394" s="114"/>
    </row>
    <row r="395" spans="1:6" x14ac:dyDescent="0.55000000000000004">
      <c r="A395" s="18"/>
      <c r="B395" s="18">
        <v>440</v>
      </c>
      <c r="C395" s="19">
        <v>70000</v>
      </c>
      <c r="D395" s="109">
        <v>44769</v>
      </c>
      <c r="E395" s="113"/>
      <c r="F395" s="114"/>
    </row>
    <row r="396" spans="1:6" x14ac:dyDescent="0.55000000000000004">
      <c r="A396" s="18"/>
      <c r="B396" s="18">
        <v>441</v>
      </c>
      <c r="C396" s="19">
        <v>723000</v>
      </c>
      <c r="D396" s="109">
        <v>44769</v>
      </c>
      <c r="E396" s="113"/>
      <c r="F396" s="114"/>
    </row>
    <row r="397" spans="1:6" x14ac:dyDescent="0.55000000000000004">
      <c r="A397" s="18"/>
      <c r="B397" s="18">
        <v>442</v>
      </c>
      <c r="C397" s="19">
        <v>6880000</v>
      </c>
      <c r="D397" s="113">
        <v>44832</v>
      </c>
      <c r="E397" s="113"/>
      <c r="F397" s="114"/>
    </row>
    <row r="398" spans="1:6" x14ac:dyDescent="0.55000000000000004">
      <c r="A398" s="18"/>
      <c r="B398" s="18">
        <v>443</v>
      </c>
      <c r="C398" s="19">
        <v>0</v>
      </c>
      <c r="D398" s="109">
        <v>44769</v>
      </c>
      <c r="E398" s="113"/>
      <c r="F398" s="114"/>
    </row>
    <row r="399" spans="1:6" x14ac:dyDescent="0.55000000000000004">
      <c r="A399" s="18"/>
      <c r="B399" s="18">
        <v>444</v>
      </c>
      <c r="C399" s="19">
        <v>44000</v>
      </c>
      <c r="D399" s="109">
        <v>44769</v>
      </c>
      <c r="E399" s="113"/>
      <c r="F399" s="114"/>
    </row>
    <row r="400" spans="1:6" x14ac:dyDescent="0.55000000000000004">
      <c r="A400" s="18"/>
      <c r="B400" s="18">
        <v>445</v>
      </c>
      <c r="C400" s="19">
        <v>459000</v>
      </c>
      <c r="D400" s="109">
        <v>44769</v>
      </c>
      <c r="E400" s="113"/>
      <c r="F400" s="114"/>
    </row>
    <row r="401" spans="1:6" x14ac:dyDescent="0.55000000000000004">
      <c r="A401" s="18"/>
      <c r="B401" s="20">
        <v>446</v>
      </c>
      <c r="C401" s="21">
        <v>899000</v>
      </c>
      <c r="D401" s="113">
        <v>44832</v>
      </c>
      <c r="E401" s="113"/>
      <c r="F401" s="114"/>
    </row>
    <row r="402" spans="1:6" x14ac:dyDescent="0.55000000000000004">
      <c r="A402" s="18"/>
      <c r="B402" s="20">
        <v>447</v>
      </c>
      <c r="C402" s="21">
        <v>164000</v>
      </c>
      <c r="D402" s="110">
        <v>44769</v>
      </c>
      <c r="E402" s="113"/>
      <c r="F402" s="114"/>
    </row>
    <row r="403" spans="1:6" x14ac:dyDescent="0.55000000000000004">
      <c r="A403" s="18"/>
      <c r="B403" s="20">
        <v>448</v>
      </c>
      <c r="C403" s="21">
        <v>369000</v>
      </c>
      <c r="D403" s="110">
        <v>44769</v>
      </c>
      <c r="E403" s="113"/>
      <c r="F403" s="114"/>
    </row>
    <row r="404" spans="1:6" x14ac:dyDescent="0.55000000000000004">
      <c r="A404" s="18"/>
      <c r="B404" s="20">
        <v>449</v>
      </c>
      <c r="C404" s="21">
        <v>88000</v>
      </c>
      <c r="D404" s="110">
        <v>44769</v>
      </c>
      <c r="E404" s="113"/>
      <c r="F404" s="114"/>
    </row>
    <row r="405" spans="1:6" x14ac:dyDescent="0.55000000000000004">
      <c r="A405" s="18"/>
      <c r="B405" s="20">
        <v>451</v>
      </c>
      <c r="C405" s="21">
        <v>306000</v>
      </c>
      <c r="D405" s="110">
        <v>44769</v>
      </c>
      <c r="E405" s="113"/>
      <c r="F405" s="114"/>
    </row>
    <row r="406" spans="1:6" x14ac:dyDescent="0.55000000000000004">
      <c r="A406" s="18"/>
      <c r="B406" s="20">
        <v>452</v>
      </c>
      <c r="C406" s="21">
        <v>124000</v>
      </c>
      <c r="D406" s="110">
        <v>44769</v>
      </c>
      <c r="E406" s="113"/>
      <c r="F406" s="114"/>
    </row>
    <row r="407" spans="1:6" x14ac:dyDescent="0.55000000000000004">
      <c r="A407" s="18"/>
      <c r="B407" s="20">
        <v>453</v>
      </c>
      <c r="C407" s="21">
        <v>863000</v>
      </c>
      <c r="D407" s="110">
        <v>44769</v>
      </c>
      <c r="E407" s="113"/>
      <c r="F407" s="114"/>
    </row>
    <row r="408" spans="1:6" x14ac:dyDescent="0.55000000000000004">
      <c r="A408" s="18"/>
      <c r="B408" s="20">
        <v>454</v>
      </c>
      <c r="C408" s="21">
        <v>341000</v>
      </c>
      <c r="D408" s="110">
        <v>44769</v>
      </c>
      <c r="E408" s="113"/>
      <c r="F408" s="114"/>
    </row>
    <row r="409" spans="1:6" x14ac:dyDescent="0.55000000000000004">
      <c r="A409" s="18"/>
      <c r="B409" s="20">
        <v>455</v>
      </c>
      <c r="C409" s="21">
        <v>74000</v>
      </c>
      <c r="D409" s="110">
        <v>44769</v>
      </c>
      <c r="E409" s="113"/>
      <c r="F409" s="114"/>
    </row>
    <row r="410" spans="1:6" x14ac:dyDescent="0.55000000000000004">
      <c r="A410" s="18"/>
      <c r="B410" s="20">
        <v>456</v>
      </c>
      <c r="C410" s="21">
        <v>717000</v>
      </c>
      <c r="D410" s="110">
        <v>44769</v>
      </c>
      <c r="E410" s="113"/>
      <c r="F410" s="114"/>
    </row>
    <row r="411" spans="1:6" x14ac:dyDescent="0.55000000000000004">
      <c r="A411" s="18"/>
      <c r="B411" s="20">
        <v>457</v>
      </c>
      <c r="C411" s="21">
        <v>1608000</v>
      </c>
      <c r="D411" s="110">
        <v>44769</v>
      </c>
      <c r="E411" s="113"/>
      <c r="F411" s="114"/>
    </row>
    <row r="412" spans="1:6" x14ac:dyDescent="0.55000000000000004">
      <c r="A412" s="18"/>
      <c r="B412" s="20">
        <v>458</v>
      </c>
      <c r="C412" s="21">
        <v>81000</v>
      </c>
      <c r="D412" s="110">
        <v>44769</v>
      </c>
      <c r="E412" s="113"/>
      <c r="F412" s="114"/>
    </row>
    <row r="413" spans="1:6" x14ac:dyDescent="0.55000000000000004">
      <c r="A413" s="18"/>
      <c r="B413" s="20">
        <v>459</v>
      </c>
      <c r="C413" s="21">
        <v>291000</v>
      </c>
      <c r="D413" s="110">
        <v>44769</v>
      </c>
      <c r="E413" s="113"/>
      <c r="F413" s="114"/>
    </row>
    <row r="414" spans="1:6" x14ac:dyDescent="0.55000000000000004">
      <c r="B414">
        <v>460</v>
      </c>
      <c r="C414" s="14">
        <v>40000</v>
      </c>
      <c r="D414" s="111">
        <v>44769</v>
      </c>
      <c r="E414" s="113"/>
      <c r="F414" s="114"/>
    </row>
    <row r="415" spans="1:6" x14ac:dyDescent="0.55000000000000004">
      <c r="B415">
        <v>461</v>
      </c>
      <c r="C415" s="14">
        <v>63000</v>
      </c>
      <c r="D415" s="111">
        <v>44769</v>
      </c>
      <c r="E415" s="113"/>
      <c r="F415" s="114"/>
    </row>
    <row r="416" spans="1:6" x14ac:dyDescent="0.55000000000000004">
      <c r="B416">
        <v>462</v>
      </c>
      <c r="C416" s="14">
        <v>439000</v>
      </c>
      <c r="D416" s="111">
        <v>44769</v>
      </c>
      <c r="E416" s="113"/>
      <c r="F416" s="114"/>
    </row>
    <row r="417" spans="2:6" x14ac:dyDescent="0.55000000000000004">
      <c r="B417">
        <v>463</v>
      </c>
      <c r="C417" s="14">
        <v>490000</v>
      </c>
      <c r="D417" s="111">
        <v>44769</v>
      </c>
      <c r="E417" s="113"/>
      <c r="F417" s="114"/>
    </row>
    <row r="418" spans="2:6" x14ac:dyDescent="0.55000000000000004">
      <c r="B418">
        <v>464</v>
      </c>
      <c r="C418" s="14">
        <v>108000</v>
      </c>
      <c r="D418" s="111">
        <v>44769</v>
      </c>
      <c r="E418" s="113"/>
      <c r="F418" s="114"/>
    </row>
    <row r="419" spans="2:6" x14ac:dyDescent="0.55000000000000004">
      <c r="B419">
        <v>465</v>
      </c>
      <c r="C419" s="14">
        <v>175000</v>
      </c>
      <c r="D419" s="111">
        <v>44769</v>
      </c>
      <c r="E419" s="113"/>
      <c r="F419" s="114"/>
    </row>
    <row r="420" spans="2:6" x14ac:dyDescent="0.55000000000000004">
      <c r="B420">
        <v>466</v>
      </c>
      <c r="C420" s="14">
        <v>1043000</v>
      </c>
      <c r="D420" s="111">
        <v>44769</v>
      </c>
      <c r="E420" s="113"/>
      <c r="F420" s="114"/>
    </row>
    <row r="421" spans="2:6" x14ac:dyDescent="0.55000000000000004">
      <c r="B421">
        <v>467</v>
      </c>
      <c r="C421" s="14">
        <v>425000</v>
      </c>
      <c r="D421" s="111">
        <v>44769</v>
      </c>
      <c r="E421" s="113"/>
      <c r="F421" s="114"/>
    </row>
    <row r="422" spans="2:6" x14ac:dyDescent="0.55000000000000004">
      <c r="B422">
        <v>468</v>
      </c>
      <c r="C422" s="14">
        <v>705000</v>
      </c>
      <c r="D422" s="111">
        <v>44769</v>
      </c>
      <c r="E422" s="113"/>
      <c r="F422" s="114"/>
    </row>
    <row r="423" spans="2:6" x14ac:dyDescent="0.55000000000000004">
      <c r="B423">
        <v>469</v>
      </c>
      <c r="C423" s="14">
        <v>406000</v>
      </c>
      <c r="D423" s="111">
        <v>44769</v>
      </c>
      <c r="E423" s="113"/>
      <c r="F423" s="114"/>
    </row>
    <row r="424" spans="2:6" x14ac:dyDescent="0.55000000000000004">
      <c r="B424">
        <v>470</v>
      </c>
      <c r="C424" s="14">
        <v>521000</v>
      </c>
      <c r="D424" s="113">
        <v>44832</v>
      </c>
      <c r="E424" s="113"/>
      <c r="F424" s="114"/>
    </row>
    <row r="425" spans="2:6" x14ac:dyDescent="0.55000000000000004">
      <c r="B425">
        <v>471</v>
      </c>
      <c r="C425" s="14">
        <v>159000</v>
      </c>
      <c r="D425" s="111">
        <v>44769</v>
      </c>
      <c r="E425" s="113"/>
      <c r="F425" s="114"/>
    </row>
    <row r="426" spans="2:6" x14ac:dyDescent="0.55000000000000004">
      <c r="B426">
        <v>472</v>
      </c>
      <c r="C426" s="14">
        <v>162000</v>
      </c>
      <c r="D426" s="111">
        <v>44769</v>
      </c>
      <c r="E426" s="113"/>
      <c r="F426" s="114"/>
    </row>
    <row r="427" spans="2:6" x14ac:dyDescent="0.55000000000000004">
      <c r="B427">
        <v>473</v>
      </c>
      <c r="C427" s="14">
        <v>1520000</v>
      </c>
      <c r="D427" s="111">
        <v>44769</v>
      </c>
      <c r="E427" s="113"/>
      <c r="F427" s="114"/>
    </row>
    <row r="428" spans="2:6" x14ac:dyDescent="0.55000000000000004">
      <c r="B428">
        <v>474</v>
      </c>
      <c r="C428" s="14">
        <v>309000</v>
      </c>
      <c r="D428" s="111">
        <v>44769</v>
      </c>
      <c r="E428" s="113"/>
      <c r="F428" s="114"/>
    </row>
    <row r="429" spans="2:6" x14ac:dyDescent="0.55000000000000004">
      <c r="B429">
        <v>475</v>
      </c>
      <c r="C429" s="14">
        <v>909000</v>
      </c>
      <c r="D429" s="111">
        <v>44769</v>
      </c>
      <c r="E429" s="113"/>
      <c r="F429" s="114"/>
    </row>
    <row r="430" spans="2:6" x14ac:dyDescent="0.55000000000000004">
      <c r="B430">
        <v>476</v>
      </c>
      <c r="C430" s="14">
        <v>342000</v>
      </c>
      <c r="D430" s="111">
        <v>44769</v>
      </c>
      <c r="E430" s="113"/>
      <c r="F430" s="114"/>
    </row>
    <row r="431" spans="2:6" x14ac:dyDescent="0.55000000000000004">
      <c r="B431">
        <v>477</v>
      </c>
      <c r="C431" s="14">
        <v>322000</v>
      </c>
      <c r="D431" s="111">
        <v>44769</v>
      </c>
      <c r="E431" s="113"/>
      <c r="F431" s="114"/>
    </row>
    <row r="432" spans="2:6" x14ac:dyDescent="0.55000000000000004">
      <c r="B432">
        <v>478</v>
      </c>
      <c r="C432" s="14">
        <v>282000</v>
      </c>
      <c r="D432" s="111">
        <v>44769</v>
      </c>
      <c r="E432" s="113"/>
      <c r="F432" s="114"/>
    </row>
    <row r="433" spans="2:6" x14ac:dyDescent="0.55000000000000004">
      <c r="B433">
        <v>479</v>
      </c>
      <c r="C433" s="14">
        <v>423000</v>
      </c>
      <c r="D433" s="111">
        <v>44769</v>
      </c>
      <c r="E433" s="113"/>
      <c r="F433" s="114"/>
    </row>
    <row r="434" spans="2:6" x14ac:dyDescent="0.55000000000000004">
      <c r="B434">
        <v>480</v>
      </c>
      <c r="C434" s="14">
        <v>1051000</v>
      </c>
      <c r="D434" s="111">
        <v>44769</v>
      </c>
      <c r="E434" s="113"/>
      <c r="F434" s="114"/>
    </row>
    <row r="435" spans="2:6" x14ac:dyDescent="0.55000000000000004">
      <c r="B435">
        <v>481</v>
      </c>
      <c r="C435" s="14">
        <v>902000</v>
      </c>
      <c r="D435" s="111">
        <v>44769</v>
      </c>
      <c r="E435" s="113"/>
      <c r="F435" s="114"/>
    </row>
    <row r="436" spans="2:6" x14ac:dyDescent="0.55000000000000004">
      <c r="B436">
        <v>484</v>
      </c>
      <c r="C436" s="14">
        <v>135000</v>
      </c>
      <c r="D436" s="111">
        <v>44769</v>
      </c>
      <c r="E436" s="113"/>
      <c r="F436" s="114"/>
    </row>
    <row r="437" spans="2:6" x14ac:dyDescent="0.55000000000000004">
      <c r="B437">
        <v>485</v>
      </c>
      <c r="C437" s="14">
        <v>130000</v>
      </c>
      <c r="D437" s="113">
        <v>44832</v>
      </c>
      <c r="E437" s="113"/>
      <c r="F437" s="114"/>
    </row>
    <row r="438" spans="2:6" x14ac:dyDescent="0.55000000000000004">
      <c r="B438">
        <v>486</v>
      </c>
      <c r="C438" s="14">
        <v>471000</v>
      </c>
      <c r="D438" s="111">
        <v>44769</v>
      </c>
      <c r="E438" s="113"/>
      <c r="F438" s="114"/>
    </row>
    <row r="439" spans="2:6" x14ac:dyDescent="0.55000000000000004">
      <c r="B439">
        <v>487</v>
      </c>
      <c r="C439" s="14">
        <v>384000</v>
      </c>
      <c r="D439" s="111">
        <v>44769</v>
      </c>
      <c r="E439" s="113"/>
      <c r="F439" s="114"/>
    </row>
    <row r="440" spans="2:6" x14ac:dyDescent="0.55000000000000004">
      <c r="B440">
        <v>488</v>
      </c>
      <c r="C440" s="14">
        <v>834000</v>
      </c>
      <c r="D440" s="111">
        <v>44769</v>
      </c>
      <c r="E440" s="113"/>
      <c r="F440" s="114"/>
    </row>
    <row r="441" spans="2:6" x14ac:dyDescent="0.55000000000000004">
      <c r="B441">
        <v>490</v>
      </c>
      <c r="C441" s="14">
        <v>12000</v>
      </c>
      <c r="D441" s="111">
        <v>44769</v>
      </c>
      <c r="E441" s="113"/>
      <c r="F441" s="114"/>
    </row>
    <row r="442" spans="2:6" x14ac:dyDescent="0.55000000000000004">
      <c r="B442">
        <v>491</v>
      </c>
      <c r="C442" s="14">
        <v>218000</v>
      </c>
      <c r="D442" s="111">
        <v>44769</v>
      </c>
      <c r="E442" s="113"/>
      <c r="F442" s="114"/>
    </row>
    <row r="443" spans="2:6" x14ac:dyDescent="0.55000000000000004">
      <c r="B443">
        <v>492</v>
      </c>
      <c r="C443" s="14">
        <v>1076000</v>
      </c>
      <c r="D443" s="111">
        <v>44769</v>
      </c>
      <c r="E443" s="113"/>
      <c r="F443" s="114"/>
    </row>
    <row r="444" spans="2:6" x14ac:dyDescent="0.55000000000000004">
      <c r="B444">
        <v>493</v>
      </c>
      <c r="C444" s="14">
        <v>1098000</v>
      </c>
      <c r="D444" s="111">
        <v>44769</v>
      </c>
      <c r="E444" s="113"/>
      <c r="F444" s="114"/>
    </row>
    <row r="445" spans="2:6" x14ac:dyDescent="0.55000000000000004">
      <c r="B445">
        <v>495</v>
      </c>
      <c r="C445" s="14">
        <v>199000</v>
      </c>
      <c r="D445" s="111">
        <v>44769</v>
      </c>
      <c r="E445" s="113"/>
      <c r="F445" s="114"/>
    </row>
    <row r="446" spans="2:6" x14ac:dyDescent="0.55000000000000004">
      <c r="B446">
        <v>496</v>
      </c>
      <c r="C446" s="14">
        <v>1151000</v>
      </c>
      <c r="D446" s="111">
        <v>44769</v>
      </c>
      <c r="E446" s="113"/>
      <c r="F446" s="114"/>
    </row>
    <row r="447" spans="2:6" x14ac:dyDescent="0.55000000000000004">
      <c r="B447">
        <v>497</v>
      </c>
      <c r="C447" s="14">
        <v>700000</v>
      </c>
      <c r="D447" s="111">
        <v>44769</v>
      </c>
      <c r="E447" s="113"/>
      <c r="F447" s="114"/>
    </row>
    <row r="448" spans="2:6" x14ac:dyDescent="0.55000000000000004">
      <c r="B448">
        <v>498</v>
      </c>
      <c r="C448" s="14">
        <v>93000</v>
      </c>
      <c r="D448" s="111">
        <v>44769</v>
      </c>
      <c r="E448" s="113"/>
      <c r="F448" s="114"/>
    </row>
    <row r="449" spans="2:6" x14ac:dyDescent="0.55000000000000004">
      <c r="B449">
        <v>499</v>
      </c>
      <c r="C449" s="14">
        <v>864000</v>
      </c>
      <c r="D449" s="111">
        <v>44769</v>
      </c>
      <c r="E449" s="113"/>
      <c r="F449" s="114"/>
    </row>
    <row r="450" spans="2:6" x14ac:dyDescent="0.55000000000000004">
      <c r="B450">
        <v>500</v>
      </c>
      <c r="C450" s="14">
        <v>194000</v>
      </c>
      <c r="D450" s="111">
        <v>44769</v>
      </c>
      <c r="E450" s="113"/>
      <c r="F450" s="114"/>
    </row>
    <row r="451" spans="2:6" x14ac:dyDescent="0.55000000000000004">
      <c r="B451">
        <v>501</v>
      </c>
      <c r="C451" s="14">
        <v>31000</v>
      </c>
      <c r="D451" s="111">
        <v>44769</v>
      </c>
      <c r="E451" s="113"/>
      <c r="F451" s="114"/>
    </row>
    <row r="452" spans="2:6" x14ac:dyDescent="0.55000000000000004">
      <c r="B452">
        <v>502</v>
      </c>
      <c r="C452" s="14">
        <v>352000</v>
      </c>
      <c r="D452" s="111">
        <v>44769</v>
      </c>
      <c r="E452" s="113"/>
      <c r="F452" s="114"/>
    </row>
    <row r="453" spans="2:6" x14ac:dyDescent="0.55000000000000004">
      <c r="B453">
        <v>503</v>
      </c>
      <c r="C453" s="14">
        <v>281000</v>
      </c>
      <c r="D453" s="111">
        <v>44769</v>
      </c>
      <c r="E453" s="113"/>
      <c r="F453" s="114"/>
    </row>
    <row r="454" spans="2:6" x14ac:dyDescent="0.55000000000000004">
      <c r="B454">
        <v>504</v>
      </c>
      <c r="C454" s="14">
        <v>985000</v>
      </c>
      <c r="D454" s="113">
        <v>44833</v>
      </c>
      <c r="E454" s="113"/>
      <c r="F454" s="114"/>
    </row>
    <row r="455" spans="2:6" x14ac:dyDescent="0.55000000000000004">
      <c r="B455">
        <v>505</v>
      </c>
      <c r="C455" s="14">
        <v>462000</v>
      </c>
      <c r="D455" s="111">
        <v>44769</v>
      </c>
      <c r="E455" s="113"/>
      <c r="F455" s="114"/>
    </row>
    <row r="456" spans="2:6" x14ac:dyDescent="0.55000000000000004">
      <c r="B456">
        <v>506</v>
      </c>
      <c r="C456" s="14">
        <v>651000</v>
      </c>
      <c r="D456" s="111">
        <v>44769</v>
      </c>
      <c r="E456" s="113"/>
      <c r="F456" s="114"/>
    </row>
    <row r="457" spans="2:6" x14ac:dyDescent="0.55000000000000004">
      <c r="B457">
        <v>507</v>
      </c>
      <c r="C457" s="14">
        <v>4438000</v>
      </c>
      <c r="D457" s="111">
        <v>44769</v>
      </c>
      <c r="E457" s="113"/>
      <c r="F457" s="114"/>
    </row>
    <row r="458" spans="2:6" x14ac:dyDescent="0.55000000000000004">
      <c r="B458">
        <v>508</v>
      </c>
      <c r="C458" s="14">
        <v>156000</v>
      </c>
      <c r="D458" s="111">
        <v>44769</v>
      </c>
      <c r="E458" s="113"/>
      <c r="F458" s="114"/>
    </row>
    <row r="459" spans="2:6" x14ac:dyDescent="0.55000000000000004">
      <c r="B459">
        <v>509</v>
      </c>
      <c r="C459" s="14">
        <v>4611000</v>
      </c>
      <c r="D459" s="111">
        <v>44769</v>
      </c>
      <c r="E459" s="113"/>
      <c r="F459" s="114"/>
    </row>
    <row r="460" spans="2:6" x14ac:dyDescent="0.55000000000000004">
      <c r="B460">
        <v>510</v>
      </c>
      <c r="C460" s="14">
        <v>67000</v>
      </c>
      <c r="D460" s="111">
        <v>44769</v>
      </c>
      <c r="E460" s="113"/>
      <c r="F460" s="114"/>
    </row>
    <row r="461" spans="2:6" x14ac:dyDescent="0.55000000000000004">
      <c r="B461">
        <v>511</v>
      </c>
      <c r="C461" s="14">
        <v>27000</v>
      </c>
      <c r="D461" s="111">
        <v>44769</v>
      </c>
      <c r="E461" s="113"/>
      <c r="F461" s="114"/>
    </row>
    <row r="462" spans="2:6" x14ac:dyDescent="0.55000000000000004">
      <c r="B462">
        <v>512</v>
      </c>
      <c r="C462" s="14">
        <v>1227000</v>
      </c>
      <c r="D462" s="111">
        <v>44769</v>
      </c>
      <c r="E462" s="113"/>
      <c r="F462" s="114"/>
    </row>
    <row r="463" spans="2:6" x14ac:dyDescent="0.55000000000000004">
      <c r="B463">
        <v>513</v>
      </c>
      <c r="C463" s="14">
        <v>117000</v>
      </c>
      <c r="D463" s="111">
        <v>44769</v>
      </c>
      <c r="E463" s="113"/>
      <c r="F463" s="114"/>
    </row>
    <row r="464" spans="2:6" x14ac:dyDescent="0.55000000000000004">
      <c r="B464">
        <v>514</v>
      </c>
      <c r="C464" s="14">
        <v>904000</v>
      </c>
      <c r="D464" s="111">
        <v>44769</v>
      </c>
      <c r="E464" s="113"/>
      <c r="F464" s="114"/>
    </row>
    <row r="465" spans="2:6" x14ac:dyDescent="0.55000000000000004">
      <c r="B465">
        <v>517</v>
      </c>
      <c r="C465" s="14">
        <v>416000</v>
      </c>
      <c r="D465" s="113">
        <v>44833</v>
      </c>
      <c r="E465" s="113"/>
      <c r="F465" s="114"/>
    </row>
    <row r="466" spans="2:6" x14ac:dyDescent="0.55000000000000004">
      <c r="B466">
        <v>519</v>
      </c>
      <c r="C466" s="14">
        <v>126000</v>
      </c>
      <c r="D466" s="111">
        <v>44769</v>
      </c>
      <c r="E466" s="113"/>
      <c r="F466" s="114"/>
    </row>
    <row r="467" spans="2:6" x14ac:dyDescent="0.55000000000000004">
      <c r="B467">
        <v>520</v>
      </c>
      <c r="C467" s="14">
        <v>1226000</v>
      </c>
      <c r="D467" s="111">
        <v>44769</v>
      </c>
      <c r="E467" s="113"/>
      <c r="F467" s="114"/>
    </row>
    <row r="468" spans="2:6" x14ac:dyDescent="0.55000000000000004">
      <c r="B468">
        <v>521</v>
      </c>
      <c r="C468" s="14">
        <v>49000</v>
      </c>
      <c r="D468" s="111">
        <v>44769</v>
      </c>
      <c r="E468" s="113"/>
      <c r="F468" s="114"/>
    </row>
    <row r="469" spans="2:6" x14ac:dyDescent="0.55000000000000004">
      <c r="B469">
        <v>522</v>
      </c>
      <c r="C469" s="14">
        <v>890000</v>
      </c>
      <c r="D469" s="111">
        <v>44769</v>
      </c>
      <c r="E469" s="113"/>
      <c r="F469" s="114"/>
    </row>
    <row r="470" spans="2:6" x14ac:dyDescent="0.55000000000000004">
      <c r="B470">
        <v>523</v>
      </c>
      <c r="C470" s="14">
        <v>1376000</v>
      </c>
      <c r="D470" s="111">
        <v>44769</v>
      </c>
      <c r="E470" s="113"/>
      <c r="F470" s="114"/>
    </row>
    <row r="471" spans="2:6" x14ac:dyDescent="0.55000000000000004">
      <c r="B471">
        <v>524</v>
      </c>
      <c r="C471" s="14">
        <v>605000</v>
      </c>
      <c r="D471" s="111">
        <v>44769</v>
      </c>
      <c r="E471" s="113"/>
      <c r="F471" s="114"/>
    </row>
    <row r="472" spans="2:6" x14ac:dyDescent="0.55000000000000004">
      <c r="B472">
        <v>525</v>
      </c>
      <c r="C472" s="14">
        <v>654000</v>
      </c>
      <c r="D472" s="111">
        <v>44769</v>
      </c>
      <c r="E472" s="113"/>
      <c r="F472" s="114"/>
    </row>
    <row r="473" spans="2:6" x14ac:dyDescent="0.55000000000000004">
      <c r="B473">
        <v>527</v>
      </c>
      <c r="C473" s="14">
        <v>622000</v>
      </c>
      <c r="D473" s="111">
        <v>44769</v>
      </c>
      <c r="E473" s="113"/>
      <c r="F473" s="114"/>
    </row>
    <row r="474" spans="2:6" x14ac:dyDescent="0.55000000000000004">
      <c r="B474">
        <v>528</v>
      </c>
      <c r="C474" s="14">
        <v>547000</v>
      </c>
      <c r="D474" s="113">
        <v>44833</v>
      </c>
      <c r="E474" s="113"/>
      <c r="F474" s="114"/>
    </row>
    <row r="475" spans="2:6" x14ac:dyDescent="0.55000000000000004">
      <c r="B475">
        <v>529</v>
      </c>
      <c r="C475" s="14">
        <v>532000</v>
      </c>
      <c r="D475" s="111">
        <v>44769</v>
      </c>
      <c r="E475" s="113"/>
      <c r="F475" s="114"/>
    </row>
    <row r="476" spans="2:6" x14ac:dyDescent="0.55000000000000004">
      <c r="B476">
        <v>530</v>
      </c>
      <c r="C476" s="14">
        <v>253000</v>
      </c>
      <c r="D476" s="111">
        <v>44769</v>
      </c>
      <c r="E476" s="113"/>
      <c r="F476" s="114"/>
    </row>
    <row r="477" spans="2:6" x14ac:dyDescent="0.55000000000000004">
      <c r="B477">
        <v>531</v>
      </c>
      <c r="C477" s="14">
        <v>224000</v>
      </c>
      <c r="D477" s="111">
        <v>44769</v>
      </c>
      <c r="E477" s="113"/>
      <c r="F477" s="114"/>
    </row>
    <row r="478" spans="2:6" x14ac:dyDescent="0.55000000000000004">
      <c r="B478">
        <v>532</v>
      </c>
      <c r="C478" s="14">
        <v>156000</v>
      </c>
      <c r="D478" s="113">
        <v>44833</v>
      </c>
      <c r="E478" s="113"/>
      <c r="F478" s="114"/>
    </row>
    <row r="479" spans="2:6" x14ac:dyDescent="0.55000000000000004">
      <c r="B479">
        <v>533</v>
      </c>
      <c r="C479" s="14">
        <v>89000</v>
      </c>
      <c r="D479" s="111">
        <v>44769</v>
      </c>
      <c r="E479" s="113"/>
      <c r="F479" s="114"/>
    </row>
    <row r="480" spans="2:6" x14ac:dyDescent="0.55000000000000004">
      <c r="B480">
        <v>534</v>
      </c>
      <c r="C480" s="14">
        <v>1494000</v>
      </c>
      <c r="D480" s="111">
        <v>44769</v>
      </c>
      <c r="E480" s="113"/>
      <c r="F480" s="114"/>
    </row>
    <row r="481" spans="2:6" x14ac:dyDescent="0.55000000000000004">
      <c r="B481">
        <v>535</v>
      </c>
      <c r="C481" s="14">
        <v>954000</v>
      </c>
      <c r="D481" s="113">
        <v>44833</v>
      </c>
      <c r="E481" s="113"/>
      <c r="F481" s="114"/>
    </row>
    <row r="482" spans="2:6" x14ac:dyDescent="0.55000000000000004">
      <c r="B482">
        <v>536</v>
      </c>
      <c r="C482" s="14">
        <v>1049000</v>
      </c>
      <c r="D482" s="111">
        <v>44769</v>
      </c>
      <c r="E482" s="113"/>
      <c r="F482" s="114"/>
    </row>
    <row r="483" spans="2:6" x14ac:dyDescent="0.55000000000000004">
      <c r="B483">
        <v>537</v>
      </c>
      <c r="C483" s="14">
        <v>201000</v>
      </c>
      <c r="D483" s="111">
        <v>44769</v>
      </c>
      <c r="E483" s="113"/>
      <c r="F483" s="114"/>
    </row>
    <row r="484" spans="2:6" x14ac:dyDescent="0.55000000000000004">
      <c r="B484">
        <v>538</v>
      </c>
      <c r="C484" s="14">
        <v>820000</v>
      </c>
      <c r="D484" s="111">
        <v>44769</v>
      </c>
      <c r="E484" s="113"/>
      <c r="F484" s="114"/>
    </row>
    <row r="485" spans="2:6" x14ac:dyDescent="0.55000000000000004">
      <c r="B485">
        <v>541</v>
      </c>
      <c r="C485" s="14">
        <v>4491000</v>
      </c>
      <c r="D485" s="111">
        <v>44809</v>
      </c>
      <c r="E485" s="113"/>
      <c r="F485" s="114"/>
    </row>
    <row r="486" spans="2:6" x14ac:dyDescent="0.55000000000000004">
      <c r="B486">
        <v>543</v>
      </c>
      <c r="C486" s="14">
        <v>213000</v>
      </c>
      <c r="D486" s="111">
        <v>44769</v>
      </c>
      <c r="E486" s="113"/>
      <c r="F486" s="114"/>
    </row>
    <row r="487" spans="2:6" x14ac:dyDescent="0.55000000000000004">
      <c r="B487">
        <v>546</v>
      </c>
      <c r="C487" s="14">
        <v>607000</v>
      </c>
      <c r="D487" s="111">
        <v>44769</v>
      </c>
      <c r="E487" s="113"/>
      <c r="F487" s="114"/>
    </row>
    <row r="488" spans="2:6" x14ac:dyDescent="0.55000000000000004">
      <c r="B488">
        <v>547</v>
      </c>
      <c r="C488" s="14">
        <v>49000</v>
      </c>
      <c r="D488" s="111">
        <v>44769</v>
      </c>
      <c r="E488" s="113"/>
      <c r="F488" s="114"/>
    </row>
    <row r="489" spans="2:6" x14ac:dyDescent="0.55000000000000004">
      <c r="B489">
        <v>548</v>
      </c>
      <c r="C489" s="14">
        <v>347000</v>
      </c>
      <c r="D489" s="111">
        <v>44769</v>
      </c>
      <c r="E489" s="113"/>
      <c r="F489" s="114"/>
    </row>
    <row r="490" spans="2:6" x14ac:dyDescent="0.55000000000000004">
      <c r="B490">
        <v>549</v>
      </c>
      <c r="C490" s="14">
        <v>190000</v>
      </c>
      <c r="D490" s="111">
        <v>44769</v>
      </c>
      <c r="E490" s="113"/>
      <c r="F490" s="114"/>
    </row>
    <row r="491" spans="2:6" x14ac:dyDescent="0.55000000000000004">
      <c r="B491">
        <v>551</v>
      </c>
      <c r="C491" s="14">
        <v>0</v>
      </c>
      <c r="D491" s="111">
        <v>44769</v>
      </c>
      <c r="E491" s="113"/>
      <c r="F491" s="114"/>
    </row>
    <row r="492" spans="2:6" x14ac:dyDescent="0.55000000000000004">
      <c r="B492">
        <v>554</v>
      </c>
      <c r="C492" s="14">
        <v>40000</v>
      </c>
      <c r="D492" s="111">
        <v>44769</v>
      </c>
      <c r="E492" s="113"/>
      <c r="F492" s="114"/>
    </row>
    <row r="493" spans="2:6" x14ac:dyDescent="0.55000000000000004">
      <c r="B493">
        <v>555</v>
      </c>
      <c r="C493" s="14">
        <v>236000</v>
      </c>
      <c r="D493" s="111">
        <v>44769</v>
      </c>
      <c r="E493" s="113"/>
      <c r="F493" s="114"/>
    </row>
    <row r="494" spans="2:6" x14ac:dyDescent="0.55000000000000004">
      <c r="B494">
        <v>556</v>
      </c>
      <c r="C494" s="14">
        <v>218000</v>
      </c>
      <c r="D494" s="111">
        <v>44769</v>
      </c>
      <c r="E494" s="113"/>
      <c r="F494" s="114"/>
    </row>
    <row r="495" spans="2:6" x14ac:dyDescent="0.55000000000000004">
      <c r="B495">
        <v>558</v>
      </c>
      <c r="C495" s="14">
        <v>473000</v>
      </c>
      <c r="D495" s="111">
        <v>44769</v>
      </c>
      <c r="E495" s="113"/>
      <c r="F495" s="114"/>
    </row>
    <row r="496" spans="2:6" x14ac:dyDescent="0.55000000000000004">
      <c r="B496">
        <v>559</v>
      </c>
      <c r="C496" s="14">
        <v>154000</v>
      </c>
      <c r="D496" s="111">
        <v>44769</v>
      </c>
      <c r="E496" s="113"/>
      <c r="F496" s="114"/>
    </row>
    <row r="497" spans="2:6" x14ac:dyDescent="0.55000000000000004">
      <c r="B497">
        <v>560</v>
      </c>
      <c r="C497" s="14">
        <v>187000</v>
      </c>
      <c r="D497" s="111">
        <v>44769</v>
      </c>
      <c r="E497" s="113"/>
      <c r="F497" s="114"/>
    </row>
    <row r="498" spans="2:6" x14ac:dyDescent="0.55000000000000004">
      <c r="B498">
        <v>562</v>
      </c>
      <c r="C498" s="14">
        <v>216000</v>
      </c>
      <c r="D498" s="111">
        <v>44769</v>
      </c>
      <c r="E498" s="113"/>
      <c r="F498" s="114"/>
    </row>
    <row r="499" spans="2:6" x14ac:dyDescent="0.55000000000000004">
      <c r="B499">
        <v>563</v>
      </c>
      <c r="C499" s="14">
        <v>1863000</v>
      </c>
      <c r="D499" s="111">
        <v>44769</v>
      </c>
      <c r="E499" s="113"/>
      <c r="F499" s="114"/>
    </row>
    <row r="500" spans="2:6" x14ac:dyDescent="0.55000000000000004">
      <c r="B500">
        <v>564</v>
      </c>
      <c r="C500" s="14">
        <v>758000</v>
      </c>
      <c r="D500" s="111">
        <v>44769</v>
      </c>
      <c r="E500" s="113"/>
      <c r="F500" s="114"/>
    </row>
    <row r="501" spans="2:6" x14ac:dyDescent="0.55000000000000004">
      <c r="B501">
        <v>565</v>
      </c>
      <c r="C501" s="14">
        <v>0</v>
      </c>
      <c r="D501" s="111">
        <v>44769</v>
      </c>
      <c r="E501" s="113"/>
      <c r="F501" s="114"/>
    </row>
    <row r="502" spans="2:6" x14ac:dyDescent="0.55000000000000004">
      <c r="B502">
        <v>567</v>
      </c>
      <c r="C502" s="14">
        <v>789000</v>
      </c>
      <c r="D502" s="111">
        <v>44769</v>
      </c>
      <c r="E502" s="113"/>
      <c r="F502" s="114"/>
    </row>
    <row r="503" spans="2:6" x14ac:dyDescent="0.55000000000000004">
      <c r="B503">
        <v>568</v>
      </c>
      <c r="C503" s="14">
        <v>2074000</v>
      </c>
      <c r="D503" s="111">
        <v>44769</v>
      </c>
      <c r="E503" s="113"/>
      <c r="F503" s="114"/>
    </row>
    <row r="504" spans="2:6" x14ac:dyDescent="0.55000000000000004">
      <c r="B504">
        <v>569</v>
      </c>
      <c r="C504" s="14">
        <v>1207000</v>
      </c>
      <c r="D504" s="111">
        <v>44769</v>
      </c>
      <c r="E504" s="113"/>
      <c r="F504" s="114"/>
    </row>
    <row r="505" spans="2:6" x14ac:dyDescent="0.55000000000000004">
      <c r="B505">
        <v>570</v>
      </c>
      <c r="C505" s="14">
        <v>42000</v>
      </c>
      <c r="D505" s="111">
        <v>44769</v>
      </c>
      <c r="E505" s="113"/>
      <c r="F505" s="114"/>
    </row>
    <row r="506" spans="2:6" x14ac:dyDescent="0.55000000000000004">
      <c r="B506">
        <v>571</v>
      </c>
      <c r="C506" s="14">
        <v>282000</v>
      </c>
      <c r="D506" s="111">
        <v>44769</v>
      </c>
      <c r="E506" s="113"/>
      <c r="F506" s="114"/>
    </row>
    <row r="507" spans="2:6" x14ac:dyDescent="0.55000000000000004">
      <c r="B507">
        <v>572</v>
      </c>
      <c r="C507" s="14">
        <v>217000</v>
      </c>
      <c r="D507" s="111">
        <v>44769</v>
      </c>
      <c r="E507" s="113"/>
      <c r="F507" s="114"/>
    </row>
    <row r="508" spans="2:6" x14ac:dyDescent="0.55000000000000004">
      <c r="B508">
        <v>573</v>
      </c>
      <c r="C508" s="14">
        <v>410000</v>
      </c>
      <c r="D508" s="111">
        <v>44769</v>
      </c>
      <c r="E508" s="113"/>
      <c r="F508" s="114"/>
    </row>
    <row r="509" spans="2:6" x14ac:dyDescent="0.55000000000000004">
      <c r="B509">
        <v>574</v>
      </c>
      <c r="C509" s="14">
        <v>198000</v>
      </c>
      <c r="D509" s="111">
        <v>44769</v>
      </c>
      <c r="E509" s="113"/>
      <c r="F509" s="114"/>
    </row>
    <row r="510" spans="2:6" x14ac:dyDescent="0.55000000000000004">
      <c r="B510">
        <v>578</v>
      </c>
      <c r="C510" s="14">
        <v>15000</v>
      </c>
      <c r="D510" s="111">
        <v>44769</v>
      </c>
      <c r="E510" s="113"/>
      <c r="F510" s="114"/>
    </row>
    <row r="511" spans="2:6" x14ac:dyDescent="0.55000000000000004">
      <c r="B511">
        <v>579</v>
      </c>
      <c r="C511" s="14">
        <v>106000</v>
      </c>
      <c r="D511" s="111">
        <v>44769</v>
      </c>
      <c r="E511" s="113"/>
      <c r="F511" s="114"/>
    </row>
    <row r="512" spans="2:6" x14ac:dyDescent="0.55000000000000004">
      <c r="B512">
        <v>580</v>
      </c>
      <c r="C512" s="14">
        <v>498000</v>
      </c>
      <c r="D512" s="111">
        <v>44769</v>
      </c>
      <c r="E512" s="113"/>
      <c r="F512" s="114"/>
    </row>
    <row r="513" spans="2:6" x14ac:dyDescent="0.55000000000000004">
      <c r="B513">
        <v>581</v>
      </c>
      <c r="C513" s="14">
        <v>905000</v>
      </c>
      <c r="D513" s="111">
        <v>44769</v>
      </c>
      <c r="E513" s="113"/>
      <c r="F513" s="114"/>
    </row>
    <row r="514" spans="2:6" x14ac:dyDescent="0.55000000000000004">
      <c r="B514">
        <v>583</v>
      </c>
      <c r="C514" s="14">
        <v>849000</v>
      </c>
      <c r="D514" s="111">
        <v>44769</v>
      </c>
      <c r="E514" s="113"/>
      <c r="F514" s="114"/>
    </row>
    <row r="515" spans="2:6" x14ac:dyDescent="0.55000000000000004">
      <c r="B515">
        <v>584</v>
      </c>
      <c r="C515" s="14">
        <v>1306000</v>
      </c>
      <c r="D515" s="111">
        <v>44769</v>
      </c>
      <c r="E515" s="113"/>
      <c r="F515" s="114"/>
    </row>
    <row r="516" spans="2:6" x14ac:dyDescent="0.55000000000000004">
      <c r="B516">
        <v>585</v>
      </c>
      <c r="C516" s="14">
        <v>250000</v>
      </c>
      <c r="D516" s="111">
        <v>44769</v>
      </c>
      <c r="E516" s="113"/>
      <c r="F516" s="114"/>
    </row>
    <row r="517" spans="2:6" x14ac:dyDescent="0.55000000000000004">
      <c r="B517">
        <v>586</v>
      </c>
      <c r="C517" s="14">
        <v>84000</v>
      </c>
      <c r="D517" s="111">
        <v>44769</v>
      </c>
      <c r="E517" s="113"/>
      <c r="F517" s="114"/>
    </row>
    <row r="518" spans="2:6" x14ac:dyDescent="0.55000000000000004">
      <c r="B518">
        <v>587</v>
      </c>
      <c r="C518" s="14">
        <v>1830000</v>
      </c>
      <c r="D518" s="111">
        <v>44769</v>
      </c>
      <c r="E518" s="113"/>
      <c r="F518" s="114"/>
    </row>
    <row r="519" spans="2:6" x14ac:dyDescent="0.55000000000000004">
      <c r="B519">
        <v>588</v>
      </c>
      <c r="C519" s="14">
        <v>737000</v>
      </c>
      <c r="D519" s="111">
        <v>44769</v>
      </c>
      <c r="E519" s="113"/>
      <c r="F519" s="114"/>
    </row>
    <row r="520" spans="2:6" x14ac:dyDescent="0.55000000000000004">
      <c r="B520">
        <v>589</v>
      </c>
      <c r="C520" s="14">
        <v>4336000</v>
      </c>
      <c r="D520" s="111">
        <v>44769</v>
      </c>
      <c r="E520" s="113"/>
      <c r="F520" s="114"/>
    </row>
    <row r="521" spans="2:6" x14ac:dyDescent="0.55000000000000004">
      <c r="B521">
        <v>591</v>
      </c>
      <c r="C521" s="14">
        <v>724000</v>
      </c>
      <c r="D521" s="111">
        <v>44769</v>
      </c>
      <c r="E521" s="113"/>
      <c r="F521" s="114"/>
    </row>
    <row r="522" spans="2:6" x14ac:dyDescent="0.55000000000000004">
      <c r="B522">
        <v>592</v>
      </c>
      <c r="C522" s="14">
        <v>2560000</v>
      </c>
      <c r="D522" s="111">
        <v>44769</v>
      </c>
      <c r="E522" s="113"/>
      <c r="F522" s="114"/>
    </row>
    <row r="523" spans="2:6" x14ac:dyDescent="0.55000000000000004">
      <c r="B523">
        <v>594</v>
      </c>
      <c r="C523" s="14">
        <v>384000</v>
      </c>
      <c r="D523" s="111">
        <v>44769</v>
      </c>
      <c r="E523" s="113"/>
      <c r="F523" s="114"/>
    </row>
    <row r="524" spans="2:6" x14ac:dyDescent="0.55000000000000004">
      <c r="B524">
        <v>595</v>
      </c>
      <c r="C524" s="14">
        <v>304000</v>
      </c>
      <c r="D524" s="111">
        <v>44769</v>
      </c>
      <c r="E524" s="113"/>
      <c r="F524" s="114"/>
    </row>
    <row r="525" spans="2:6" x14ac:dyDescent="0.55000000000000004">
      <c r="B525">
        <v>596</v>
      </c>
      <c r="C525" s="14">
        <v>110000</v>
      </c>
      <c r="D525" s="111">
        <v>44769</v>
      </c>
      <c r="E525" s="113"/>
      <c r="F525" s="114"/>
    </row>
    <row r="526" spans="2:6" x14ac:dyDescent="0.55000000000000004">
      <c r="B526">
        <v>598</v>
      </c>
      <c r="C526" s="14">
        <v>755000</v>
      </c>
      <c r="D526" s="111">
        <v>44769</v>
      </c>
      <c r="E526" s="113"/>
      <c r="F526" s="114"/>
    </row>
    <row r="527" spans="2:6" x14ac:dyDescent="0.55000000000000004">
      <c r="B527">
        <v>599</v>
      </c>
      <c r="C527" s="14">
        <v>9000</v>
      </c>
      <c r="D527" s="111">
        <v>44769</v>
      </c>
      <c r="E527" s="113"/>
      <c r="F527" s="114"/>
    </row>
    <row r="528" spans="2:6" x14ac:dyDescent="0.55000000000000004">
      <c r="B528">
        <v>600</v>
      </c>
      <c r="C528" s="14">
        <v>816000</v>
      </c>
      <c r="D528" s="111">
        <v>44769</v>
      </c>
      <c r="E528" s="113"/>
      <c r="F528" s="114"/>
    </row>
    <row r="529" spans="2:6" x14ac:dyDescent="0.55000000000000004">
      <c r="B529">
        <v>601</v>
      </c>
      <c r="C529" s="14">
        <v>399000</v>
      </c>
      <c r="D529" s="111">
        <v>44774</v>
      </c>
      <c r="E529" s="113"/>
      <c r="F529" s="114"/>
    </row>
    <row r="530" spans="2:6" x14ac:dyDescent="0.55000000000000004">
      <c r="B530">
        <v>602</v>
      </c>
      <c r="C530" s="14">
        <v>35000</v>
      </c>
      <c r="D530" s="111">
        <v>44774</v>
      </c>
      <c r="E530" s="113"/>
      <c r="F530" s="114"/>
    </row>
    <row r="531" spans="2:6" x14ac:dyDescent="0.55000000000000004">
      <c r="B531">
        <v>603</v>
      </c>
      <c r="C531" s="14">
        <v>742000</v>
      </c>
      <c r="D531" s="111">
        <v>44774</v>
      </c>
      <c r="E531" s="113"/>
      <c r="F531" s="114"/>
    </row>
    <row r="532" spans="2:6" x14ac:dyDescent="0.55000000000000004">
      <c r="B532">
        <v>604</v>
      </c>
      <c r="C532" s="14">
        <v>1822000</v>
      </c>
      <c r="D532" s="111">
        <v>44774</v>
      </c>
      <c r="E532" s="113"/>
      <c r="F532" s="114"/>
    </row>
    <row r="533" spans="2:6" x14ac:dyDescent="0.55000000000000004">
      <c r="B533">
        <v>605</v>
      </c>
      <c r="C533" s="14">
        <v>1488000</v>
      </c>
      <c r="D533" s="111">
        <v>44774</v>
      </c>
      <c r="E533" s="113"/>
      <c r="F533" s="114"/>
    </row>
    <row r="534" spans="2:6" x14ac:dyDescent="0.55000000000000004">
      <c r="B534">
        <v>609</v>
      </c>
      <c r="C534" s="14">
        <v>3632000</v>
      </c>
      <c r="D534" s="113">
        <v>44832</v>
      </c>
      <c r="E534" s="113"/>
      <c r="F534" s="114"/>
    </row>
    <row r="535" spans="2:6" x14ac:dyDescent="0.55000000000000004">
      <c r="B535">
        <v>610</v>
      </c>
      <c r="C535" s="14">
        <v>280000</v>
      </c>
      <c r="D535" s="111">
        <v>44774</v>
      </c>
      <c r="E535" s="113"/>
      <c r="F535" s="114"/>
    </row>
    <row r="536" spans="2:6" x14ac:dyDescent="0.55000000000000004">
      <c r="B536">
        <v>611</v>
      </c>
      <c r="C536" s="14">
        <v>1325000</v>
      </c>
      <c r="D536" s="111">
        <v>44774</v>
      </c>
      <c r="E536" s="113"/>
      <c r="F536" s="114"/>
    </row>
    <row r="537" spans="2:6" x14ac:dyDescent="0.55000000000000004">
      <c r="B537">
        <v>612</v>
      </c>
      <c r="C537" s="14">
        <v>1050000</v>
      </c>
      <c r="D537" s="111">
        <v>44774</v>
      </c>
      <c r="E537" s="113"/>
      <c r="F537" s="114"/>
    </row>
    <row r="538" spans="2:6" x14ac:dyDescent="0.55000000000000004">
      <c r="B538">
        <v>613</v>
      </c>
      <c r="C538" s="14">
        <v>705000</v>
      </c>
      <c r="D538" s="111">
        <v>44774</v>
      </c>
      <c r="E538" s="113"/>
      <c r="F538" s="114"/>
    </row>
    <row r="539" spans="2:6" x14ac:dyDescent="0.55000000000000004">
      <c r="B539">
        <v>615</v>
      </c>
      <c r="C539" s="14">
        <v>246000</v>
      </c>
      <c r="D539" s="111">
        <v>44774</v>
      </c>
      <c r="E539" s="113"/>
      <c r="F539" s="114"/>
    </row>
    <row r="540" spans="2:6" x14ac:dyDescent="0.55000000000000004">
      <c r="B540">
        <v>616</v>
      </c>
      <c r="C540" s="14">
        <v>0</v>
      </c>
      <c r="D540" s="111">
        <v>44774</v>
      </c>
      <c r="E540" s="113"/>
      <c r="F540" s="114"/>
    </row>
    <row r="541" spans="2:6" x14ac:dyDescent="0.55000000000000004">
      <c r="B541">
        <v>617</v>
      </c>
      <c r="C541" s="14">
        <v>1022000</v>
      </c>
      <c r="D541" s="111">
        <v>44774</v>
      </c>
      <c r="E541" s="113"/>
      <c r="F541" s="114"/>
    </row>
    <row r="542" spans="2:6" x14ac:dyDescent="0.55000000000000004">
      <c r="B542">
        <v>618</v>
      </c>
      <c r="C542" s="14">
        <v>4000</v>
      </c>
      <c r="D542" s="111">
        <v>44774</v>
      </c>
      <c r="E542" s="113"/>
      <c r="F542" s="114"/>
    </row>
    <row r="543" spans="2:6" x14ac:dyDescent="0.55000000000000004">
      <c r="B543">
        <v>619</v>
      </c>
      <c r="C543" s="14">
        <v>109000</v>
      </c>
      <c r="D543" s="111">
        <v>44774</v>
      </c>
      <c r="E543" s="113"/>
      <c r="F543" s="114"/>
    </row>
    <row r="544" spans="2:6" x14ac:dyDescent="0.55000000000000004">
      <c r="B544">
        <v>620</v>
      </c>
      <c r="C544" s="14">
        <v>97000</v>
      </c>
      <c r="D544" s="111">
        <v>44774</v>
      </c>
      <c r="E544" s="113"/>
      <c r="F544" s="114"/>
    </row>
    <row r="545" spans="2:10" x14ac:dyDescent="0.55000000000000004">
      <c r="B545">
        <v>621</v>
      </c>
      <c r="C545" s="14">
        <v>71000</v>
      </c>
      <c r="D545" s="111">
        <v>44774</v>
      </c>
      <c r="E545" s="113"/>
      <c r="F545" s="114"/>
    </row>
    <row r="546" spans="2:10" x14ac:dyDescent="0.55000000000000004">
      <c r="B546">
        <v>622</v>
      </c>
      <c r="C546" s="14">
        <v>333000</v>
      </c>
      <c r="D546" s="111">
        <v>44774</v>
      </c>
      <c r="E546" s="113"/>
      <c r="F546" s="114"/>
    </row>
    <row r="547" spans="2:10" x14ac:dyDescent="0.55000000000000004">
      <c r="B547">
        <v>623</v>
      </c>
      <c r="C547" s="14">
        <v>905000</v>
      </c>
      <c r="D547" s="111">
        <v>44774</v>
      </c>
      <c r="E547" s="113"/>
      <c r="F547" s="114"/>
    </row>
    <row r="548" spans="2:10" x14ac:dyDescent="0.55000000000000004">
      <c r="B548">
        <v>624</v>
      </c>
      <c r="C548" s="14">
        <v>1655000</v>
      </c>
      <c r="D548" s="113">
        <v>44832</v>
      </c>
      <c r="E548" s="113"/>
      <c r="F548" s="114"/>
      <c r="J548" s="124"/>
    </row>
    <row r="549" spans="2:10" x14ac:dyDescent="0.55000000000000004">
      <c r="B549">
        <v>625</v>
      </c>
      <c r="C549" s="14">
        <v>1897000</v>
      </c>
      <c r="D549" s="111">
        <v>44774</v>
      </c>
      <c r="E549" s="113"/>
      <c r="F549" s="114"/>
    </row>
    <row r="550" spans="2:10" x14ac:dyDescent="0.55000000000000004">
      <c r="B550">
        <v>626</v>
      </c>
      <c r="C550" s="14">
        <v>97000</v>
      </c>
      <c r="D550" s="111">
        <v>44774</v>
      </c>
      <c r="E550" s="113"/>
      <c r="F550" s="114"/>
    </row>
    <row r="551" spans="2:10" x14ac:dyDescent="0.55000000000000004">
      <c r="B551">
        <v>627</v>
      </c>
      <c r="C551" s="14">
        <v>2372000</v>
      </c>
      <c r="D551" s="111">
        <v>44774</v>
      </c>
      <c r="E551" s="113"/>
      <c r="F551" s="114"/>
    </row>
    <row r="552" spans="2:10" x14ac:dyDescent="0.55000000000000004">
      <c r="B552">
        <v>628</v>
      </c>
      <c r="C552" s="14">
        <v>153000</v>
      </c>
      <c r="D552" s="111">
        <v>44774</v>
      </c>
      <c r="E552" s="113"/>
      <c r="F552" s="114"/>
    </row>
    <row r="553" spans="2:10" x14ac:dyDescent="0.55000000000000004">
      <c r="B553">
        <v>629</v>
      </c>
      <c r="C553" s="14">
        <v>1152000</v>
      </c>
      <c r="D553" s="111">
        <v>44774</v>
      </c>
      <c r="E553" s="113"/>
      <c r="F553" s="114"/>
    </row>
    <row r="554" spans="2:10" x14ac:dyDescent="0.55000000000000004">
      <c r="B554">
        <v>630</v>
      </c>
      <c r="C554" s="14">
        <v>0</v>
      </c>
      <c r="D554" s="111">
        <v>44774</v>
      </c>
      <c r="E554" s="113"/>
      <c r="F554" s="114"/>
    </row>
    <row r="555" spans="2:10" x14ac:dyDescent="0.55000000000000004">
      <c r="B555">
        <v>631</v>
      </c>
      <c r="C555" s="14">
        <v>986000</v>
      </c>
      <c r="D555" s="111">
        <v>44774</v>
      </c>
      <c r="E555" s="113"/>
      <c r="F555" s="114"/>
    </row>
    <row r="556" spans="2:10" x14ac:dyDescent="0.55000000000000004">
      <c r="B556">
        <v>632</v>
      </c>
      <c r="C556" s="14">
        <v>645000</v>
      </c>
      <c r="D556" s="113">
        <v>44832</v>
      </c>
      <c r="E556" s="113"/>
      <c r="F556" s="114"/>
    </row>
    <row r="557" spans="2:10" x14ac:dyDescent="0.55000000000000004">
      <c r="B557">
        <v>634</v>
      </c>
      <c r="C557" s="14">
        <v>420000</v>
      </c>
      <c r="D557" s="111">
        <v>44774</v>
      </c>
      <c r="E557" s="113"/>
      <c r="F557" s="114"/>
    </row>
    <row r="558" spans="2:10" x14ac:dyDescent="0.55000000000000004">
      <c r="B558">
        <v>635</v>
      </c>
      <c r="C558" s="14">
        <v>445000</v>
      </c>
      <c r="D558" s="111">
        <v>44774</v>
      </c>
      <c r="E558" s="113"/>
      <c r="F558" s="114"/>
    </row>
    <row r="559" spans="2:10" x14ac:dyDescent="0.55000000000000004">
      <c r="B559">
        <v>636</v>
      </c>
      <c r="C559" s="14">
        <v>462000</v>
      </c>
      <c r="D559" s="111">
        <v>44774</v>
      </c>
      <c r="E559" s="113"/>
      <c r="F559" s="114"/>
    </row>
    <row r="560" spans="2:10" x14ac:dyDescent="0.55000000000000004">
      <c r="B560">
        <v>637</v>
      </c>
      <c r="C560" s="14">
        <v>360000</v>
      </c>
      <c r="D560" s="111">
        <v>44774</v>
      </c>
      <c r="E560" s="113"/>
      <c r="F560" s="114"/>
    </row>
    <row r="561" spans="2:6" x14ac:dyDescent="0.55000000000000004">
      <c r="B561">
        <v>638</v>
      </c>
      <c r="C561" s="14">
        <v>1386000</v>
      </c>
      <c r="D561" s="111">
        <v>44774</v>
      </c>
      <c r="E561" s="113"/>
      <c r="F561" s="114"/>
    </row>
    <row r="562" spans="2:6" x14ac:dyDescent="0.55000000000000004">
      <c r="B562">
        <v>639</v>
      </c>
      <c r="C562" s="14">
        <v>230000</v>
      </c>
      <c r="D562" s="111">
        <v>44774</v>
      </c>
      <c r="E562" s="113"/>
      <c r="F562" s="114"/>
    </row>
    <row r="563" spans="2:6" x14ac:dyDescent="0.55000000000000004">
      <c r="B563">
        <v>640</v>
      </c>
      <c r="C563" s="14">
        <v>58000</v>
      </c>
      <c r="D563" s="111">
        <v>44774</v>
      </c>
      <c r="E563" s="113"/>
      <c r="F563" s="114"/>
    </row>
    <row r="564" spans="2:6" x14ac:dyDescent="0.55000000000000004">
      <c r="B564">
        <v>642</v>
      </c>
      <c r="C564" s="14">
        <v>111000</v>
      </c>
      <c r="D564" s="111">
        <v>44774</v>
      </c>
      <c r="E564" s="113"/>
      <c r="F564" s="114"/>
    </row>
    <row r="565" spans="2:6" x14ac:dyDescent="0.55000000000000004">
      <c r="B565">
        <v>643</v>
      </c>
      <c r="C565" s="14">
        <v>680000</v>
      </c>
      <c r="D565" s="111">
        <v>44774</v>
      </c>
      <c r="E565" s="113"/>
      <c r="F565" s="114"/>
    </row>
    <row r="566" spans="2:6" x14ac:dyDescent="0.55000000000000004">
      <c r="B566">
        <v>645</v>
      </c>
      <c r="C566" s="14">
        <v>261000</v>
      </c>
      <c r="D566" s="111">
        <v>44774</v>
      </c>
      <c r="E566" s="113"/>
      <c r="F566" s="114"/>
    </row>
    <row r="567" spans="2:6" x14ac:dyDescent="0.55000000000000004">
      <c r="B567">
        <v>646</v>
      </c>
      <c r="C567" s="14">
        <v>2290000</v>
      </c>
      <c r="D567" s="111">
        <v>44774</v>
      </c>
      <c r="E567" s="113"/>
      <c r="F567" s="114"/>
    </row>
    <row r="568" spans="2:6" x14ac:dyDescent="0.55000000000000004">
      <c r="B568">
        <v>647</v>
      </c>
      <c r="C568" s="14">
        <v>131000</v>
      </c>
      <c r="D568" s="111">
        <v>44774</v>
      </c>
      <c r="E568" s="113"/>
      <c r="F568" s="114"/>
    </row>
    <row r="569" spans="2:6" x14ac:dyDescent="0.55000000000000004">
      <c r="B569">
        <v>648</v>
      </c>
      <c r="C569" s="14">
        <v>3364000</v>
      </c>
      <c r="D569" s="111">
        <v>44774</v>
      </c>
      <c r="E569" s="113"/>
      <c r="F569" s="114"/>
    </row>
    <row r="570" spans="2:6" x14ac:dyDescent="0.55000000000000004">
      <c r="B570">
        <v>649</v>
      </c>
      <c r="C570" s="14">
        <v>518000</v>
      </c>
      <c r="D570" s="111">
        <v>44774</v>
      </c>
      <c r="E570" s="113"/>
      <c r="F570" s="114"/>
    </row>
    <row r="571" spans="2:6" x14ac:dyDescent="0.55000000000000004">
      <c r="B571">
        <v>650</v>
      </c>
      <c r="C571" s="14">
        <v>635000</v>
      </c>
      <c r="D571" s="111">
        <v>44774</v>
      </c>
      <c r="E571" s="113"/>
      <c r="F571" s="114"/>
    </row>
    <row r="572" spans="2:6" x14ac:dyDescent="0.55000000000000004">
      <c r="B572">
        <v>651</v>
      </c>
      <c r="C572" s="14">
        <v>547000</v>
      </c>
      <c r="D572" s="111">
        <v>44769</v>
      </c>
      <c r="E572" s="113"/>
      <c r="F572" s="114"/>
    </row>
    <row r="573" spans="2:6" x14ac:dyDescent="0.55000000000000004">
      <c r="B573">
        <v>653</v>
      </c>
      <c r="C573" s="14">
        <v>115000</v>
      </c>
      <c r="D573" s="111">
        <v>44769</v>
      </c>
      <c r="E573" s="113"/>
      <c r="F573" s="114"/>
    </row>
    <row r="574" spans="2:6" x14ac:dyDescent="0.55000000000000004">
      <c r="B574">
        <v>654</v>
      </c>
      <c r="C574" s="14">
        <v>558000</v>
      </c>
      <c r="D574" s="111">
        <v>44769</v>
      </c>
      <c r="E574" s="113"/>
      <c r="F574" s="114"/>
    </row>
    <row r="575" spans="2:6" x14ac:dyDescent="0.55000000000000004">
      <c r="B575">
        <v>655</v>
      </c>
      <c r="C575" s="14">
        <v>193000</v>
      </c>
      <c r="D575" s="111">
        <v>44769</v>
      </c>
      <c r="E575" s="113"/>
      <c r="F575" s="114"/>
    </row>
    <row r="576" spans="2:6" x14ac:dyDescent="0.55000000000000004">
      <c r="B576">
        <v>656</v>
      </c>
      <c r="C576" s="14">
        <v>0</v>
      </c>
      <c r="D576" s="111">
        <v>44769</v>
      </c>
      <c r="E576" s="113"/>
      <c r="F576" s="114"/>
    </row>
    <row r="577" spans="2:6" x14ac:dyDescent="0.55000000000000004">
      <c r="B577">
        <v>657</v>
      </c>
      <c r="C577" s="14">
        <v>539000</v>
      </c>
      <c r="D577" s="111">
        <v>44769</v>
      </c>
      <c r="E577" s="113"/>
      <c r="F577" s="114"/>
    </row>
    <row r="578" spans="2:6" x14ac:dyDescent="0.55000000000000004">
      <c r="B578">
        <v>658</v>
      </c>
      <c r="C578" s="14">
        <v>2550000</v>
      </c>
      <c r="D578" s="111">
        <v>44769</v>
      </c>
      <c r="E578" s="113"/>
      <c r="F578" s="114"/>
    </row>
    <row r="579" spans="2:6" x14ac:dyDescent="0.55000000000000004">
      <c r="B579">
        <v>659</v>
      </c>
      <c r="C579" s="14">
        <v>566000</v>
      </c>
      <c r="D579" s="111">
        <v>44769</v>
      </c>
      <c r="E579" s="113"/>
      <c r="F579" s="114"/>
    </row>
    <row r="580" spans="2:6" x14ac:dyDescent="0.55000000000000004">
      <c r="B580">
        <v>662</v>
      </c>
      <c r="C580" s="14">
        <v>405000</v>
      </c>
      <c r="D580" s="111">
        <v>44769</v>
      </c>
      <c r="E580" s="113"/>
      <c r="F580" s="114"/>
    </row>
    <row r="581" spans="2:6" x14ac:dyDescent="0.55000000000000004">
      <c r="B581">
        <v>663</v>
      </c>
      <c r="C581" s="14">
        <v>37000</v>
      </c>
      <c r="D581" s="111">
        <v>44769</v>
      </c>
      <c r="E581" s="113"/>
      <c r="F581" s="114"/>
    </row>
    <row r="582" spans="2:6" x14ac:dyDescent="0.55000000000000004">
      <c r="B582">
        <v>664</v>
      </c>
      <c r="C582" s="14">
        <v>361000</v>
      </c>
      <c r="D582" s="111">
        <v>44769</v>
      </c>
      <c r="E582" s="113"/>
      <c r="F582" s="114"/>
    </row>
    <row r="583" spans="2:6" x14ac:dyDescent="0.55000000000000004">
      <c r="B583">
        <v>665</v>
      </c>
      <c r="C583" s="14">
        <v>914000</v>
      </c>
      <c r="D583" s="111">
        <v>44769</v>
      </c>
      <c r="E583" s="113"/>
      <c r="F583" s="114"/>
    </row>
    <row r="584" spans="2:6" x14ac:dyDescent="0.55000000000000004">
      <c r="B584">
        <v>666</v>
      </c>
      <c r="C584" s="14">
        <v>671000</v>
      </c>
      <c r="D584" s="111">
        <v>44769</v>
      </c>
      <c r="E584" s="113"/>
      <c r="F584" s="114"/>
    </row>
    <row r="585" spans="2:6" x14ac:dyDescent="0.55000000000000004">
      <c r="B585">
        <v>667</v>
      </c>
      <c r="C585" s="14">
        <v>381000</v>
      </c>
      <c r="D585" s="111">
        <v>44769</v>
      </c>
      <c r="E585" s="113"/>
      <c r="F585" s="114"/>
    </row>
    <row r="586" spans="2:6" x14ac:dyDescent="0.55000000000000004">
      <c r="B586">
        <v>669</v>
      </c>
      <c r="C586" s="14">
        <v>141000</v>
      </c>
      <c r="D586" s="111">
        <v>44769</v>
      </c>
      <c r="E586" s="113"/>
      <c r="F586" s="114"/>
    </row>
    <row r="587" spans="2:6" x14ac:dyDescent="0.55000000000000004">
      <c r="B587">
        <v>672</v>
      </c>
      <c r="C587" s="14">
        <v>1292000</v>
      </c>
      <c r="D587" s="111">
        <v>44769</v>
      </c>
      <c r="E587" s="113"/>
      <c r="F587" s="114"/>
    </row>
    <row r="588" spans="2:6" x14ac:dyDescent="0.55000000000000004">
      <c r="B588">
        <v>673</v>
      </c>
      <c r="C588" s="14">
        <v>683000</v>
      </c>
      <c r="D588" s="111">
        <v>44769</v>
      </c>
      <c r="E588" s="113"/>
      <c r="F588" s="114"/>
    </row>
    <row r="589" spans="2:6" x14ac:dyDescent="0.55000000000000004">
      <c r="B589">
        <v>674</v>
      </c>
      <c r="C589" s="14">
        <v>198000</v>
      </c>
      <c r="D589" s="111">
        <v>44769</v>
      </c>
      <c r="E589" s="113"/>
      <c r="F589" s="114"/>
    </row>
    <row r="590" spans="2:6" x14ac:dyDescent="0.55000000000000004">
      <c r="B590">
        <v>675</v>
      </c>
      <c r="C590" s="14">
        <v>85000</v>
      </c>
      <c r="D590" s="111">
        <v>44769</v>
      </c>
      <c r="E590" s="113"/>
      <c r="F590" s="114"/>
    </row>
    <row r="591" spans="2:6" x14ac:dyDescent="0.55000000000000004">
      <c r="B591">
        <v>676</v>
      </c>
      <c r="C591" s="14">
        <v>186000</v>
      </c>
      <c r="D591" s="111">
        <v>44769</v>
      </c>
      <c r="E591" s="113"/>
      <c r="F591" s="114"/>
    </row>
    <row r="592" spans="2:6" x14ac:dyDescent="0.55000000000000004">
      <c r="B592">
        <v>677</v>
      </c>
      <c r="C592" s="14">
        <v>259000</v>
      </c>
      <c r="D592" s="111">
        <v>44769</v>
      </c>
      <c r="E592" s="113"/>
      <c r="F592" s="114"/>
    </row>
    <row r="593" spans="2:6" x14ac:dyDescent="0.55000000000000004">
      <c r="B593">
        <v>678</v>
      </c>
      <c r="C593" s="14">
        <v>25000</v>
      </c>
      <c r="D593" s="111">
        <v>44769</v>
      </c>
      <c r="E593" s="113"/>
      <c r="F593" s="114"/>
    </row>
    <row r="594" spans="2:6" x14ac:dyDescent="0.55000000000000004">
      <c r="B594">
        <v>679</v>
      </c>
      <c r="C594" s="14">
        <v>167000</v>
      </c>
      <c r="D594" s="111">
        <v>44769</v>
      </c>
      <c r="E594" s="113"/>
      <c r="F594" s="114"/>
    </row>
    <row r="595" spans="2:6" x14ac:dyDescent="0.55000000000000004">
      <c r="B595">
        <v>680</v>
      </c>
      <c r="C595" s="14">
        <v>748000</v>
      </c>
      <c r="D595" s="111">
        <v>44769</v>
      </c>
      <c r="E595" s="113"/>
      <c r="F595" s="114"/>
    </row>
    <row r="596" spans="2:6" x14ac:dyDescent="0.55000000000000004">
      <c r="B596">
        <v>681</v>
      </c>
      <c r="C596" s="14">
        <v>1318000</v>
      </c>
      <c r="D596" s="111">
        <v>44769</v>
      </c>
      <c r="E596" s="113"/>
      <c r="F596" s="114"/>
    </row>
    <row r="597" spans="2:6" x14ac:dyDescent="0.55000000000000004">
      <c r="B597">
        <v>682</v>
      </c>
      <c r="C597" s="14">
        <v>535000</v>
      </c>
      <c r="D597" s="111">
        <v>44769</v>
      </c>
      <c r="E597" s="113"/>
      <c r="F597" s="114"/>
    </row>
    <row r="598" spans="2:6" x14ac:dyDescent="0.55000000000000004">
      <c r="B598">
        <v>683</v>
      </c>
      <c r="C598" s="14">
        <v>1889000</v>
      </c>
      <c r="D598" s="111">
        <v>44769</v>
      </c>
      <c r="E598" s="113"/>
      <c r="F598" s="114"/>
    </row>
    <row r="599" spans="2:6" x14ac:dyDescent="0.55000000000000004">
      <c r="B599">
        <v>684</v>
      </c>
      <c r="C599" s="14">
        <v>189000</v>
      </c>
      <c r="D599" s="111">
        <v>44769</v>
      </c>
      <c r="E599" s="113"/>
      <c r="F599" s="114"/>
    </row>
    <row r="600" spans="2:6" x14ac:dyDescent="0.55000000000000004">
      <c r="B600">
        <v>685</v>
      </c>
      <c r="C600" s="14">
        <v>599000</v>
      </c>
      <c r="D600" s="111">
        <v>44769</v>
      </c>
      <c r="E600" s="113"/>
      <c r="F600" s="114"/>
    </row>
    <row r="601" spans="2:6" x14ac:dyDescent="0.55000000000000004">
      <c r="B601">
        <v>686</v>
      </c>
      <c r="C601" s="14">
        <v>91000</v>
      </c>
      <c r="D601" s="113">
        <v>44832</v>
      </c>
      <c r="E601" s="113"/>
      <c r="F601" s="114"/>
    </row>
    <row r="602" spans="2:6" x14ac:dyDescent="0.55000000000000004">
      <c r="B602">
        <v>687</v>
      </c>
      <c r="C602" s="14">
        <v>739000</v>
      </c>
      <c r="D602" s="111">
        <v>44769</v>
      </c>
      <c r="E602" s="113"/>
      <c r="F602" s="114"/>
    </row>
    <row r="603" spans="2:6" x14ac:dyDescent="0.55000000000000004">
      <c r="B603">
        <v>688</v>
      </c>
      <c r="C603" s="14">
        <v>363000</v>
      </c>
      <c r="D603" s="111">
        <v>44769</v>
      </c>
      <c r="E603" s="113"/>
      <c r="F603" s="114"/>
    </row>
    <row r="604" spans="2:6" x14ac:dyDescent="0.55000000000000004">
      <c r="B604">
        <v>689</v>
      </c>
      <c r="C604" s="14">
        <v>555000</v>
      </c>
      <c r="D604" s="111">
        <v>44769</v>
      </c>
      <c r="E604" s="113"/>
      <c r="F604" s="114"/>
    </row>
    <row r="605" spans="2:6" x14ac:dyDescent="0.55000000000000004">
      <c r="B605">
        <v>690</v>
      </c>
      <c r="C605" s="14">
        <v>1269000</v>
      </c>
      <c r="D605" s="111">
        <v>44769</v>
      </c>
      <c r="E605" s="113"/>
      <c r="F605" s="114"/>
    </row>
    <row r="606" spans="2:6" x14ac:dyDescent="0.55000000000000004">
      <c r="B606">
        <v>691</v>
      </c>
      <c r="C606" s="14">
        <v>440000</v>
      </c>
      <c r="D606" s="111">
        <v>44769</v>
      </c>
      <c r="E606" s="113"/>
      <c r="F606" s="114"/>
    </row>
    <row r="607" spans="2:6" x14ac:dyDescent="0.55000000000000004">
      <c r="B607">
        <v>692</v>
      </c>
      <c r="C607" s="14">
        <v>19000</v>
      </c>
      <c r="D607" s="111">
        <v>44769</v>
      </c>
      <c r="E607" s="113"/>
      <c r="F607" s="114"/>
    </row>
    <row r="608" spans="2:6" x14ac:dyDescent="0.55000000000000004">
      <c r="B608">
        <v>693</v>
      </c>
      <c r="C608" s="14">
        <v>295000</v>
      </c>
      <c r="D608" s="111">
        <v>44769</v>
      </c>
      <c r="E608" s="113"/>
      <c r="F608" s="114"/>
    </row>
    <row r="609" spans="2:6" x14ac:dyDescent="0.55000000000000004">
      <c r="B609">
        <v>694</v>
      </c>
      <c r="C609" s="14">
        <v>460000</v>
      </c>
      <c r="D609" s="111">
        <v>44769</v>
      </c>
      <c r="E609" s="113"/>
      <c r="F609" s="114"/>
    </row>
    <row r="610" spans="2:6" x14ac:dyDescent="0.55000000000000004">
      <c r="B610">
        <v>695</v>
      </c>
      <c r="C610" s="14">
        <v>2000</v>
      </c>
      <c r="D610" s="111">
        <v>44769</v>
      </c>
      <c r="E610" s="113"/>
      <c r="F610" s="114"/>
    </row>
    <row r="611" spans="2:6" x14ac:dyDescent="0.55000000000000004">
      <c r="B611">
        <v>697</v>
      </c>
      <c r="C611" s="14">
        <v>244000</v>
      </c>
      <c r="D611" s="111">
        <v>44769</v>
      </c>
      <c r="E611" s="113"/>
      <c r="F611" s="114"/>
    </row>
    <row r="612" spans="2:6" x14ac:dyDescent="0.55000000000000004">
      <c r="B612">
        <v>698</v>
      </c>
      <c r="C612" s="14">
        <v>1859000</v>
      </c>
      <c r="D612" s="111">
        <v>44769</v>
      </c>
      <c r="E612" s="113"/>
      <c r="F612" s="114"/>
    </row>
    <row r="613" spans="2:6" x14ac:dyDescent="0.55000000000000004">
      <c r="B613">
        <v>699</v>
      </c>
      <c r="C613" s="14">
        <v>367000</v>
      </c>
      <c r="D613" s="111">
        <v>44769</v>
      </c>
      <c r="E613" s="113"/>
      <c r="F613" s="114"/>
    </row>
    <row r="614" spans="2:6" x14ac:dyDescent="0.55000000000000004">
      <c r="B614">
        <v>700</v>
      </c>
      <c r="C614" s="14">
        <v>1722000</v>
      </c>
      <c r="D614" s="111">
        <v>44769</v>
      </c>
      <c r="E614" s="113"/>
      <c r="F614" s="114"/>
    </row>
    <row r="615" spans="2:6" x14ac:dyDescent="0.55000000000000004">
      <c r="B615">
        <v>701</v>
      </c>
      <c r="C615" s="14">
        <v>0</v>
      </c>
      <c r="D615" s="111">
        <v>44769</v>
      </c>
      <c r="E615" s="113"/>
      <c r="F615" s="114"/>
    </row>
    <row r="616" spans="2:6" x14ac:dyDescent="0.55000000000000004">
      <c r="B616">
        <v>703</v>
      </c>
      <c r="C616" s="14">
        <v>2165000</v>
      </c>
      <c r="D616" s="111">
        <v>44769</v>
      </c>
      <c r="E616" s="113"/>
      <c r="F616" s="114"/>
    </row>
    <row r="617" spans="2:6" x14ac:dyDescent="0.55000000000000004">
      <c r="B617">
        <v>704</v>
      </c>
      <c r="C617" s="14">
        <v>117000</v>
      </c>
      <c r="D617" s="113">
        <v>44832</v>
      </c>
      <c r="E617" s="113"/>
      <c r="F617" s="114"/>
    </row>
    <row r="618" spans="2:6" x14ac:dyDescent="0.55000000000000004">
      <c r="B618">
        <v>705</v>
      </c>
      <c r="C618" s="14">
        <v>225000</v>
      </c>
      <c r="D618" s="111">
        <v>44769</v>
      </c>
      <c r="E618" s="113"/>
      <c r="F618" s="114"/>
    </row>
    <row r="619" spans="2:6" x14ac:dyDescent="0.55000000000000004">
      <c r="B619">
        <v>706</v>
      </c>
      <c r="C619" s="14">
        <v>28000</v>
      </c>
      <c r="D619" s="111">
        <v>44769</v>
      </c>
      <c r="E619" s="113"/>
      <c r="F619" s="114"/>
    </row>
    <row r="620" spans="2:6" x14ac:dyDescent="0.55000000000000004">
      <c r="B620">
        <v>708</v>
      </c>
      <c r="C620" s="14">
        <v>39000</v>
      </c>
      <c r="D620" s="113">
        <v>44832</v>
      </c>
      <c r="E620" s="113"/>
      <c r="F620" s="114"/>
    </row>
    <row r="621" spans="2:6" x14ac:dyDescent="0.55000000000000004">
      <c r="B621">
        <v>709</v>
      </c>
      <c r="C621" s="14">
        <v>476000</v>
      </c>
      <c r="D621" s="111">
        <v>44769</v>
      </c>
      <c r="E621" s="113"/>
      <c r="F621" s="114"/>
    </row>
    <row r="622" spans="2:6" x14ac:dyDescent="0.55000000000000004">
      <c r="B622">
        <v>710</v>
      </c>
      <c r="C622" s="14">
        <v>205000</v>
      </c>
      <c r="D622" s="111">
        <v>44769</v>
      </c>
      <c r="E622" s="113"/>
      <c r="F622" s="114"/>
    </row>
    <row r="623" spans="2:6" x14ac:dyDescent="0.55000000000000004">
      <c r="B623">
        <v>711</v>
      </c>
      <c r="C623" s="14">
        <v>46000</v>
      </c>
      <c r="D623" s="111">
        <v>44769</v>
      </c>
      <c r="E623" s="113"/>
      <c r="F623" s="114"/>
    </row>
    <row r="624" spans="2:6" x14ac:dyDescent="0.55000000000000004">
      <c r="B624">
        <v>713</v>
      </c>
      <c r="C624" s="14">
        <v>583000</v>
      </c>
      <c r="D624" s="111">
        <v>44769</v>
      </c>
      <c r="E624" s="113"/>
      <c r="F624" s="114"/>
    </row>
    <row r="625" spans="2:6" x14ac:dyDescent="0.55000000000000004">
      <c r="B625">
        <v>714</v>
      </c>
      <c r="C625" s="14">
        <v>21000</v>
      </c>
      <c r="D625" s="111">
        <v>44769</v>
      </c>
      <c r="E625" s="113"/>
      <c r="F625" s="114"/>
    </row>
    <row r="626" spans="2:6" x14ac:dyDescent="0.55000000000000004">
      <c r="B626">
        <v>715</v>
      </c>
      <c r="C626" s="14">
        <v>383000</v>
      </c>
      <c r="D626" s="111">
        <v>44769</v>
      </c>
      <c r="E626" s="113"/>
      <c r="F626" s="114"/>
    </row>
    <row r="627" spans="2:6" x14ac:dyDescent="0.55000000000000004">
      <c r="B627">
        <v>716</v>
      </c>
      <c r="C627" s="14">
        <v>2247000</v>
      </c>
      <c r="D627" s="111">
        <v>44769</v>
      </c>
      <c r="E627" s="113"/>
      <c r="F627" s="114"/>
    </row>
    <row r="628" spans="2:6" x14ac:dyDescent="0.55000000000000004">
      <c r="B628">
        <v>717</v>
      </c>
      <c r="C628" s="14">
        <v>249000</v>
      </c>
      <c r="D628" s="111">
        <v>44769</v>
      </c>
      <c r="E628" s="113"/>
      <c r="F628" s="114"/>
    </row>
    <row r="629" spans="2:6" x14ac:dyDescent="0.55000000000000004">
      <c r="B629">
        <v>720</v>
      </c>
      <c r="C629" s="14">
        <v>673000</v>
      </c>
      <c r="D629" s="113">
        <v>44832</v>
      </c>
      <c r="E629" s="113"/>
      <c r="F629" s="114"/>
    </row>
    <row r="630" spans="2:6" x14ac:dyDescent="0.55000000000000004">
      <c r="B630">
        <v>721</v>
      </c>
      <c r="C630" s="14">
        <v>2036000</v>
      </c>
      <c r="D630" s="111">
        <v>44769</v>
      </c>
      <c r="E630" s="113"/>
      <c r="F630" s="114"/>
    </row>
    <row r="631" spans="2:6" x14ac:dyDescent="0.55000000000000004">
      <c r="B631">
        <v>722</v>
      </c>
      <c r="C631" s="14">
        <v>237000</v>
      </c>
      <c r="D631" s="111">
        <v>44769</v>
      </c>
      <c r="E631" s="113"/>
      <c r="F631" s="114"/>
    </row>
    <row r="632" spans="2:6" x14ac:dyDescent="0.55000000000000004">
      <c r="B632">
        <v>723</v>
      </c>
      <c r="C632" s="14">
        <v>50000</v>
      </c>
      <c r="D632" s="111">
        <v>44769</v>
      </c>
      <c r="E632" s="113"/>
      <c r="F632" s="114"/>
    </row>
    <row r="633" spans="2:6" x14ac:dyDescent="0.55000000000000004">
      <c r="B633">
        <v>724</v>
      </c>
      <c r="C633" s="14">
        <v>544000</v>
      </c>
      <c r="D633" s="111">
        <v>44769</v>
      </c>
      <c r="E633" s="113"/>
      <c r="F633" s="114"/>
    </row>
    <row r="634" spans="2:6" x14ac:dyDescent="0.55000000000000004">
      <c r="B634">
        <v>725</v>
      </c>
      <c r="C634" s="14">
        <v>455000</v>
      </c>
      <c r="D634" s="111">
        <v>44769</v>
      </c>
      <c r="E634" s="113"/>
      <c r="F634" s="114"/>
    </row>
    <row r="635" spans="2:6" x14ac:dyDescent="0.55000000000000004">
      <c r="B635">
        <v>726</v>
      </c>
      <c r="C635" s="14">
        <v>48000</v>
      </c>
      <c r="D635" s="111">
        <v>44769</v>
      </c>
      <c r="E635" s="113"/>
      <c r="F635" s="114"/>
    </row>
    <row r="636" spans="2:6" x14ac:dyDescent="0.55000000000000004">
      <c r="B636">
        <v>727</v>
      </c>
      <c r="C636" s="14">
        <v>462000</v>
      </c>
      <c r="D636" s="113">
        <v>44832</v>
      </c>
      <c r="E636" s="113"/>
      <c r="F636" s="114"/>
    </row>
    <row r="637" spans="2:6" x14ac:dyDescent="0.55000000000000004">
      <c r="B637">
        <v>728</v>
      </c>
      <c r="C637" s="14">
        <v>104000</v>
      </c>
      <c r="D637" s="111">
        <v>44769</v>
      </c>
      <c r="E637" s="113"/>
      <c r="F637" s="114"/>
    </row>
    <row r="638" spans="2:6" x14ac:dyDescent="0.55000000000000004">
      <c r="B638">
        <v>730</v>
      </c>
      <c r="C638" s="14">
        <v>336000</v>
      </c>
      <c r="D638" s="111">
        <v>44769</v>
      </c>
      <c r="E638" s="113"/>
      <c r="F638" s="114"/>
    </row>
    <row r="639" spans="2:6" x14ac:dyDescent="0.55000000000000004">
      <c r="B639">
        <v>731</v>
      </c>
      <c r="C639" s="14">
        <v>312000</v>
      </c>
      <c r="D639" s="111">
        <v>44769</v>
      </c>
      <c r="E639" s="113"/>
      <c r="F639" s="114"/>
    </row>
    <row r="640" spans="2:6" x14ac:dyDescent="0.55000000000000004">
      <c r="B640">
        <v>733</v>
      </c>
      <c r="C640" s="14">
        <v>1576000</v>
      </c>
      <c r="D640" s="111">
        <v>44769</v>
      </c>
      <c r="E640" s="113"/>
      <c r="F640" s="114"/>
    </row>
    <row r="641" spans="2:6" x14ac:dyDescent="0.55000000000000004">
      <c r="B641">
        <v>734</v>
      </c>
      <c r="C641" s="14">
        <v>350000</v>
      </c>
      <c r="D641" s="111">
        <v>44769</v>
      </c>
      <c r="E641" s="113"/>
      <c r="F641" s="114"/>
    </row>
    <row r="642" spans="2:6" x14ac:dyDescent="0.55000000000000004">
      <c r="B642">
        <v>735</v>
      </c>
      <c r="C642" s="14">
        <v>379000</v>
      </c>
      <c r="D642" s="111">
        <v>44769</v>
      </c>
      <c r="E642" s="113"/>
      <c r="F642" s="114"/>
    </row>
    <row r="643" spans="2:6" x14ac:dyDescent="0.55000000000000004">
      <c r="B643">
        <v>736</v>
      </c>
      <c r="C643" s="14">
        <v>519000</v>
      </c>
      <c r="D643" s="111">
        <v>44769</v>
      </c>
      <c r="E643" s="113"/>
      <c r="F643" s="114"/>
    </row>
    <row r="644" spans="2:6" x14ac:dyDescent="0.55000000000000004">
      <c r="B644">
        <v>737</v>
      </c>
      <c r="C644" s="14">
        <v>45000</v>
      </c>
      <c r="D644" s="111">
        <v>44769</v>
      </c>
      <c r="E644" s="113"/>
      <c r="F644" s="114"/>
    </row>
    <row r="645" spans="2:6" x14ac:dyDescent="0.55000000000000004">
      <c r="B645">
        <v>738</v>
      </c>
      <c r="C645" s="14">
        <v>752000</v>
      </c>
      <c r="D645" s="111">
        <v>44769</v>
      </c>
      <c r="E645" s="113"/>
      <c r="F645" s="114"/>
    </row>
    <row r="646" spans="2:6" x14ac:dyDescent="0.55000000000000004">
      <c r="B646">
        <v>739</v>
      </c>
      <c r="C646" s="14">
        <v>116000</v>
      </c>
      <c r="D646" s="111">
        <v>44769</v>
      </c>
      <c r="E646" s="113"/>
      <c r="F646" s="114"/>
    </row>
    <row r="647" spans="2:6" x14ac:dyDescent="0.55000000000000004">
      <c r="B647">
        <v>740</v>
      </c>
      <c r="C647" s="14">
        <v>124000</v>
      </c>
      <c r="D647" s="111">
        <v>44769</v>
      </c>
      <c r="E647" s="113"/>
      <c r="F647" s="114"/>
    </row>
    <row r="648" spans="2:6" x14ac:dyDescent="0.55000000000000004">
      <c r="B648">
        <v>741</v>
      </c>
      <c r="C648" s="14">
        <v>18000</v>
      </c>
      <c r="D648" s="111">
        <v>44769</v>
      </c>
      <c r="E648" s="113"/>
      <c r="F648" s="114"/>
    </row>
    <row r="649" spans="2:6" x14ac:dyDescent="0.55000000000000004">
      <c r="B649">
        <v>742</v>
      </c>
      <c r="C649" s="14">
        <v>377000</v>
      </c>
      <c r="D649" s="111">
        <v>44769</v>
      </c>
      <c r="E649" s="113"/>
      <c r="F649" s="114"/>
    </row>
    <row r="650" spans="2:6" x14ac:dyDescent="0.55000000000000004">
      <c r="B650">
        <v>743</v>
      </c>
      <c r="C650" s="14">
        <v>300000</v>
      </c>
      <c r="D650" s="111">
        <v>44769</v>
      </c>
      <c r="E650" s="113"/>
      <c r="F650" s="114"/>
    </row>
    <row r="651" spans="2:6" x14ac:dyDescent="0.55000000000000004">
      <c r="B651">
        <v>744</v>
      </c>
      <c r="C651" s="14">
        <v>928000</v>
      </c>
      <c r="D651" s="113">
        <v>44832</v>
      </c>
      <c r="E651" s="113"/>
      <c r="F651" s="114"/>
    </row>
    <row r="652" spans="2:6" x14ac:dyDescent="0.55000000000000004">
      <c r="B652">
        <v>745</v>
      </c>
      <c r="C652" s="14">
        <v>413000</v>
      </c>
      <c r="D652" s="111">
        <v>44769</v>
      </c>
      <c r="E652" s="113"/>
      <c r="F652" s="114"/>
    </row>
    <row r="653" spans="2:6" x14ac:dyDescent="0.55000000000000004">
      <c r="B653">
        <v>746</v>
      </c>
      <c r="C653" s="14">
        <v>398000</v>
      </c>
      <c r="D653" s="111">
        <v>44769</v>
      </c>
      <c r="E653" s="113"/>
      <c r="F653" s="114"/>
    </row>
    <row r="654" spans="2:6" x14ac:dyDescent="0.55000000000000004">
      <c r="B654">
        <v>747</v>
      </c>
      <c r="C654" s="14">
        <v>2563000</v>
      </c>
      <c r="D654" s="111">
        <v>44769</v>
      </c>
      <c r="E654" s="113"/>
      <c r="F654" s="114"/>
    </row>
    <row r="655" spans="2:6" x14ac:dyDescent="0.55000000000000004">
      <c r="B655">
        <v>748</v>
      </c>
      <c r="C655" s="14">
        <v>539000</v>
      </c>
      <c r="D655" s="111">
        <v>44769</v>
      </c>
      <c r="E655" s="113"/>
      <c r="F655" s="114"/>
    </row>
    <row r="656" spans="2:6" x14ac:dyDescent="0.55000000000000004">
      <c r="B656">
        <v>749</v>
      </c>
      <c r="C656" s="14">
        <v>756000</v>
      </c>
      <c r="D656" s="113">
        <v>44832</v>
      </c>
      <c r="E656" s="113"/>
      <c r="F656" s="114"/>
    </row>
    <row r="657" spans="2:6" x14ac:dyDescent="0.55000000000000004">
      <c r="B657">
        <v>750</v>
      </c>
      <c r="C657" s="14">
        <v>25000</v>
      </c>
      <c r="D657" s="111">
        <v>44769</v>
      </c>
      <c r="E657" s="113"/>
      <c r="F657" s="114"/>
    </row>
    <row r="658" spans="2:6" x14ac:dyDescent="0.55000000000000004">
      <c r="B658">
        <v>751</v>
      </c>
      <c r="C658" s="14">
        <v>902000</v>
      </c>
      <c r="D658" s="111">
        <v>44774</v>
      </c>
      <c r="E658" s="113"/>
      <c r="F658" s="114"/>
    </row>
    <row r="659" spans="2:6" x14ac:dyDescent="0.55000000000000004">
      <c r="B659">
        <v>752</v>
      </c>
      <c r="C659" s="14">
        <v>148000</v>
      </c>
      <c r="D659" s="111">
        <v>44774</v>
      </c>
      <c r="E659" s="113"/>
      <c r="F659" s="114"/>
    </row>
    <row r="660" spans="2:6" x14ac:dyDescent="0.55000000000000004">
      <c r="B660">
        <v>753</v>
      </c>
      <c r="C660" s="14">
        <v>1012000</v>
      </c>
      <c r="D660" s="111">
        <v>44774</v>
      </c>
      <c r="E660" s="113"/>
      <c r="F660" s="114"/>
    </row>
    <row r="661" spans="2:6" x14ac:dyDescent="0.55000000000000004">
      <c r="B661">
        <v>755</v>
      </c>
      <c r="C661" s="14">
        <v>73000</v>
      </c>
      <c r="D661" s="111">
        <v>44774</v>
      </c>
      <c r="E661" s="113"/>
      <c r="F661" s="114"/>
    </row>
    <row r="662" spans="2:6" x14ac:dyDescent="0.55000000000000004">
      <c r="B662">
        <v>756</v>
      </c>
      <c r="C662" s="14">
        <v>869000</v>
      </c>
      <c r="D662" s="111">
        <v>44774</v>
      </c>
      <c r="E662" s="113"/>
      <c r="F662" s="114"/>
    </row>
    <row r="663" spans="2:6" x14ac:dyDescent="0.55000000000000004">
      <c r="B663">
        <v>757</v>
      </c>
      <c r="C663" s="14">
        <v>159000</v>
      </c>
      <c r="D663" s="111">
        <v>44774</v>
      </c>
      <c r="E663" s="113"/>
      <c r="F663" s="114"/>
    </row>
    <row r="664" spans="2:6" x14ac:dyDescent="0.55000000000000004">
      <c r="B664">
        <v>758</v>
      </c>
      <c r="C664" s="14">
        <v>388000</v>
      </c>
      <c r="D664" s="111">
        <v>44774</v>
      </c>
      <c r="E664" s="113"/>
      <c r="F664" s="114"/>
    </row>
    <row r="665" spans="2:6" x14ac:dyDescent="0.55000000000000004">
      <c r="B665">
        <v>759</v>
      </c>
      <c r="C665" s="14">
        <v>113000</v>
      </c>
      <c r="D665" s="111">
        <v>44774</v>
      </c>
      <c r="E665" s="113"/>
      <c r="F665" s="114"/>
    </row>
    <row r="666" spans="2:6" x14ac:dyDescent="0.55000000000000004">
      <c r="B666">
        <v>760</v>
      </c>
      <c r="C666" s="14">
        <v>304000</v>
      </c>
      <c r="D666" s="111">
        <v>44774</v>
      </c>
      <c r="E666" s="113"/>
      <c r="F666" s="114"/>
    </row>
    <row r="667" spans="2:6" x14ac:dyDescent="0.55000000000000004">
      <c r="B667">
        <v>761</v>
      </c>
      <c r="C667" s="14">
        <v>119000</v>
      </c>
      <c r="D667" s="113">
        <v>44832</v>
      </c>
      <c r="E667" s="113"/>
      <c r="F667" s="114"/>
    </row>
    <row r="668" spans="2:6" x14ac:dyDescent="0.55000000000000004">
      <c r="B668">
        <v>762</v>
      </c>
      <c r="C668" s="14">
        <v>270000</v>
      </c>
      <c r="D668" s="111">
        <v>44774</v>
      </c>
      <c r="E668" s="113"/>
      <c r="F668" s="114"/>
    </row>
    <row r="669" spans="2:6" x14ac:dyDescent="0.55000000000000004">
      <c r="B669">
        <v>763</v>
      </c>
      <c r="C669" s="14">
        <v>219000</v>
      </c>
      <c r="D669" s="111">
        <v>44774</v>
      </c>
      <c r="E669" s="113"/>
      <c r="F669" s="114"/>
    </row>
    <row r="670" spans="2:6" x14ac:dyDescent="0.55000000000000004">
      <c r="B670">
        <v>764</v>
      </c>
      <c r="C670" s="14">
        <v>181000</v>
      </c>
      <c r="D670" s="111">
        <v>44774</v>
      </c>
      <c r="E670" s="113"/>
      <c r="F670" s="114"/>
    </row>
    <row r="671" spans="2:6" x14ac:dyDescent="0.55000000000000004">
      <c r="B671">
        <v>765</v>
      </c>
      <c r="C671" s="14">
        <v>800000</v>
      </c>
      <c r="D671" s="111">
        <v>44774</v>
      </c>
      <c r="E671" s="113"/>
      <c r="F671" s="114"/>
    </row>
    <row r="672" spans="2:6" x14ac:dyDescent="0.55000000000000004">
      <c r="B672">
        <v>766</v>
      </c>
      <c r="C672" s="14">
        <v>3895000</v>
      </c>
      <c r="D672" s="111">
        <v>44774</v>
      </c>
      <c r="E672" s="113"/>
      <c r="F672" s="114"/>
    </row>
    <row r="673" spans="2:6" x14ac:dyDescent="0.55000000000000004">
      <c r="B673">
        <v>767</v>
      </c>
      <c r="C673" s="14">
        <v>1385000</v>
      </c>
      <c r="D673" s="111">
        <v>44774</v>
      </c>
      <c r="E673" s="113"/>
      <c r="F673" s="114"/>
    </row>
    <row r="674" spans="2:6" x14ac:dyDescent="0.55000000000000004">
      <c r="B674">
        <v>768</v>
      </c>
      <c r="C674" s="14">
        <v>1385000</v>
      </c>
      <c r="D674" s="111">
        <v>44774</v>
      </c>
      <c r="E674" s="113"/>
      <c r="F674" s="114"/>
    </row>
    <row r="675" spans="2:6" x14ac:dyDescent="0.55000000000000004">
      <c r="B675">
        <v>769</v>
      </c>
      <c r="C675" s="14">
        <v>100000</v>
      </c>
      <c r="D675" s="111">
        <v>44774</v>
      </c>
      <c r="E675" s="113"/>
      <c r="F675" s="114"/>
    </row>
    <row r="676" spans="2:6" x14ac:dyDescent="0.55000000000000004">
      <c r="B676">
        <v>770</v>
      </c>
      <c r="C676" s="14">
        <v>556000</v>
      </c>
      <c r="D676" s="111">
        <v>44774</v>
      </c>
      <c r="E676" s="113"/>
      <c r="F676" s="114"/>
    </row>
    <row r="677" spans="2:6" x14ac:dyDescent="0.55000000000000004">
      <c r="B677">
        <v>771</v>
      </c>
      <c r="C677" s="14">
        <v>1363000</v>
      </c>
      <c r="D677" s="111">
        <v>44774</v>
      </c>
      <c r="E677" s="113"/>
      <c r="F677" s="114"/>
    </row>
    <row r="678" spans="2:6" x14ac:dyDescent="0.55000000000000004">
      <c r="B678">
        <v>772</v>
      </c>
      <c r="C678" s="14">
        <v>257000</v>
      </c>
      <c r="D678" s="111">
        <v>44774</v>
      </c>
      <c r="E678" s="113"/>
      <c r="F678" s="114"/>
    </row>
    <row r="679" spans="2:6" x14ac:dyDescent="0.55000000000000004">
      <c r="B679">
        <v>773</v>
      </c>
      <c r="C679" s="14">
        <v>340000</v>
      </c>
      <c r="D679" s="111">
        <v>44774</v>
      </c>
      <c r="E679" s="113"/>
      <c r="F679" s="114"/>
    </row>
    <row r="680" spans="2:6" x14ac:dyDescent="0.55000000000000004">
      <c r="B680">
        <v>774</v>
      </c>
      <c r="C680" s="14">
        <v>2314000</v>
      </c>
      <c r="D680" s="111">
        <v>44774</v>
      </c>
      <c r="E680" s="113"/>
      <c r="F680" s="114"/>
    </row>
    <row r="681" spans="2:6" x14ac:dyDescent="0.55000000000000004">
      <c r="B681">
        <v>775</v>
      </c>
      <c r="C681" s="14">
        <v>1184000</v>
      </c>
      <c r="D681" s="111">
        <v>44774</v>
      </c>
      <c r="E681" s="113"/>
      <c r="F681" s="114"/>
    </row>
    <row r="682" spans="2:6" x14ac:dyDescent="0.55000000000000004">
      <c r="B682">
        <v>776</v>
      </c>
      <c r="C682" s="14">
        <v>2798000</v>
      </c>
      <c r="D682" s="111">
        <v>44774</v>
      </c>
      <c r="E682" s="113"/>
      <c r="F682" s="114"/>
    </row>
    <row r="683" spans="2:6" x14ac:dyDescent="0.55000000000000004">
      <c r="B683">
        <v>777</v>
      </c>
      <c r="C683" s="14">
        <v>333000</v>
      </c>
      <c r="D683" s="111">
        <v>44774</v>
      </c>
      <c r="E683" s="113"/>
      <c r="F683" s="114"/>
    </row>
    <row r="684" spans="2:6" x14ac:dyDescent="0.55000000000000004">
      <c r="B684">
        <v>778</v>
      </c>
      <c r="C684" s="14">
        <v>201000</v>
      </c>
      <c r="D684" s="111">
        <v>44774</v>
      </c>
      <c r="E684" s="113"/>
      <c r="F684" s="114"/>
    </row>
    <row r="685" spans="2:6" x14ac:dyDescent="0.55000000000000004">
      <c r="B685">
        <v>779</v>
      </c>
      <c r="C685" s="14">
        <v>943000</v>
      </c>
      <c r="D685" s="111">
        <v>44774</v>
      </c>
      <c r="E685" s="113"/>
      <c r="F685" s="114"/>
    </row>
    <row r="686" spans="2:6" x14ac:dyDescent="0.55000000000000004">
      <c r="B686">
        <v>780</v>
      </c>
      <c r="C686" s="14">
        <v>62000</v>
      </c>
      <c r="D686" s="111">
        <v>44774</v>
      </c>
      <c r="E686" s="113"/>
      <c r="F686" s="114"/>
    </row>
    <row r="687" spans="2:6" x14ac:dyDescent="0.55000000000000004">
      <c r="B687">
        <v>781</v>
      </c>
      <c r="C687" s="14">
        <v>88000</v>
      </c>
      <c r="D687" s="111">
        <v>44774</v>
      </c>
      <c r="E687" s="113"/>
      <c r="F687" s="114"/>
    </row>
    <row r="688" spans="2:6" x14ac:dyDescent="0.55000000000000004">
      <c r="B688">
        <v>782</v>
      </c>
      <c r="C688" s="14">
        <v>397000</v>
      </c>
      <c r="D688" s="111">
        <v>44774</v>
      </c>
      <c r="E688" s="113"/>
      <c r="F688" s="114"/>
    </row>
    <row r="689" spans="2:6" x14ac:dyDescent="0.55000000000000004">
      <c r="B689">
        <v>783</v>
      </c>
      <c r="C689" s="14">
        <v>68000</v>
      </c>
      <c r="D689" s="111">
        <v>44774</v>
      </c>
      <c r="E689" s="113"/>
      <c r="F689" s="114"/>
    </row>
    <row r="690" spans="2:6" x14ac:dyDescent="0.55000000000000004">
      <c r="B690">
        <v>784</v>
      </c>
      <c r="C690" s="14">
        <v>25000</v>
      </c>
      <c r="D690" s="111">
        <v>44774</v>
      </c>
      <c r="E690" s="113"/>
      <c r="F690" s="114"/>
    </row>
    <row r="691" spans="2:6" x14ac:dyDescent="0.55000000000000004">
      <c r="B691">
        <v>785</v>
      </c>
      <c r="C691" s="14">
        <v>272000</v>
      </c>
      <c r="D691" s="111">
        <v>44774</v>
      </c>
      <c r="E691" s="113"/>
      <c r="F691" s="114"/>
    </row>
    <row r="692" spans="2:6" x14ac:dyDescent="0.55000000000000004">
      <c r="B692">
        <v>786</v>
      </c>
      <c r="C692" s="14">
        <v>424000</v>
      </c>
      <c r="D692" s="111">
        <v>44774</v>
      </c>
      <c r="E692" s="113"/>
      <c r="F692" s="114"/>
    </row>
    <row r="693" spans="2:6" x14ac:dyDescent="0.55000000000000004">
      <c r="B693">
        <v>787</v>
      </c>
      <c r="C693" s="14">
        <v>516000</v>
      </c>
      <c r="D693" s="111">
        <v>44774</v>
      </c>
      <c r="E693" s="113"/>
      <c r="F693" s="114"/>
    </row>
    <row r="694" spans="2:6" x14ac:dyDescent="0.55000000000000004">
      <c r="B694">
        <v>788</v>
      </c>
      <c r="C694" s="14">
        <v>161000</v>
      </c>
      <c r="D694" s="111">
        <v>44774</v>
      </c>
      <c r="E694" s="113"/>
      <c r="F694" s="114"/>
    </row>
    <row r="695" spans="2:6" x14ac:dyDescent="0.55000000000000004">
      <c r="B695">
        <v>789</v>
      </c>
      <c r="C695" s="14">
        <v>404000</v>
      </c>
      <c r="D695" s="111">
        <v>44774</v>
      </c>
      <c r="E695" s="113"/>
      <c r="F695" s="114"/>
    </row>
    <row r="696" spans="2:6" x14ac:dyDescent="0.55000000000000004">
      <c r="B696">
        <v>791</v>
      </c>
      <c r="C696" s="14">
        <v>1416000</v>
      </c>
      <c r="D696" s="111">
        <v>44774</v>
      </c>
      <c r="E696" s="113"/>
      <c r="F696" s="114"/>
    </row>
    <row r="697" spans="2:6" x14ac:dyDescent="0.55000000000000004">
      <c r="B697">
        <v>792</v>
      </c>
      <c r="C697" s="14">
        <v>2000</v>
      </c>
      <c r="D697" s="111">
        <v>44774</v>
      </c>
      <c r="E697" s="113"/>
      <c r="F697" s="114"/>
    </row>
    <row r="698" spans="2:6" x14ac:dyDescent="0.55000000000000004">
      <c r="B698">
        <v>793</v>
      </c>
      <c r="C698" s="14">
        <v>1620000</v>
      </c>
      <c r="D698" s="111">
        <v>44774</v>
      </c>
      <c r="E698" s="113"/>
      <c r="F698" s="114"/>
    </row>
    <row r="699" spans="2:6" x14ac:dyDescent="0.55000000000000004">
      <c r="B699">
        <v>794</v>
      </c>
      <c r="C699" s="14">
        <v>1046000</v>
      </c>
      <c r="D699" s="111">
        <v>44774</v>
      </c>
      <c r="E699" s="113"/>
      <c r="F699" s="114"/>
    </row>
    <row r="700" spans="2:6" x14ac:dyDescent="0.55000000000000004">
      <c r="B700">
        <v>795</v>
      </c>
      <c r="C700" s="14">
        <v>190000</v>
      </c>
      <c r="D700" s="111">
        <v>44774</v>
      </c>
      <c r="E700" s="113"/>
      <c r="F700" s="114"/>
    </row>
    <row r="701" spans="2:6" x14ac:dyDescent="0.55000000000000004">
      <c r="B701">
        <v>796</v>
      </c>
      <c r="C701" s="14">
        <v>558000</v>
      </c>
      <c r="D701" s="113">
        <v>44832</v>
      </c>
      <c r="E701" s="113"/>
      <c r="F701" s="114"/>
    </row>
    <row r="702" spans="2:6" x14ac:dyDescent="0.55000000000000004">
      <c r="B702">
        <v>797</v>
      </c>
      <c r="C702" s="14">
        <v>69000</v>
      </c>
      <c r="D702" s="111">
        <v>44774</v>
      </c>
      <c r="E702" s="113"/>
      <c r="F702" s="114"/>
    </row>
    <row r="703" spans="2:6" x14ac:dyDescent="0.55000000000000004">
      <c r="B703">
        <v>798</v>
      </c>
      <c r="C703" s="14">
        <v>129000</v>
      </c>
      <c r="D703" s="111">
        <v>44774</v>
      </c>
      <c r="E703" s="113"/>
      <c r="F703" s="114"/>
    </row>
    <row r="704" spans="2:6" x14ac:dyDescent="0.55000000000000004">
      <c r="B704">
        <v>799</v>
      </c>
      <c r="C704" s="14">
        <v>535000</v>
      </c>
      <c r="D704" s="111">
        <v>44774</v>
      </c>
      <c r="E704" s="113"/>
      <c r="F704" s="114"/>
    </row>
    <row r="705" spans="2:6" x14ac:dyDescent="0.55000000000000004">
      <c r="B705">
        <v>800</v>
      </c>
      <c r="C705" s="14">
        <v>104000</v>
      </c>
      <c r="D705" s="111">
        <v>44774</v>
      </c>
      <c r="E705" s="113"/>
      <c r="F705" s="114"/>
    </row>
    <row r="706" spans="2:6" x14ac:dyDescent="0.55000000000000004">
      <c r="B706">
        <v>801</v>
      </c>
      <c r="C706" s="14">
        <v>416000</v>
      </c>
      <c r="D706" s="111">
        <v>44769</v>
      </c>
      <c r="E706" s="113"/>
      <c r="F706" s="114"/>
    </row>
    <row r="707" spans="2:6" x14ac:dyDescent="0.55000000000000004">
      <c r="B707">
        <v>802</v>
      </c>
      <c r="C707" s="14">
        <v>137000</v>
      </c>
      <c r="D707" s="111">
        <v>44769</v>
      </c>
      <c r="E707" s="113"/>
      <c r="F707" s="114"/>
    </row>
    <row r="708" spans="2:6" x14ac:dyDescent="0.55000000000000004">
      <c r="B708">
        <v>805</v>
      </c>
      <c r="C708" s="14">
        <v>565000</v>
      </c>
      <c r="D708" s="111">
        <v>44769</v>
      </c>
      <c r="E708" s="113"/>
      <c r="F708" s="114"/>
    </row>
    <row r="709" spans="2:6" x14ac:dyDescent="0.55000000000000004">
      <c r="B709">
        <v>806</v>
      </c>
      <c r="C709" s="14">
        <v>1138000</v>
      </c>
      <c r="D709" s="111">
        <v>44769</v>
      </c>
      <c r="E709" s="113"/>
      <c r="F709" s="114"/>
    </row>
    <row r="710" spans="2:6" x14ac:dyDescent="0.55000000000000004">
      <c r="B710">
        <v>807</v>
      </c>
      <c r="C710" s="14">
        <v>910000</v>
      </c>
      <c r="D710" s="111">
        <v>44769</v>
      </c>
      <c r="E710" s="113"/>
      <c r="F710" s="114"/>
    </row>
    <row r="711" spans="2:6" x14ac:dyDescent="0.55000000000000004">
      <c r="B711">
        <v>808</v>
      </c>
      <c r="C711" s="14">
        <v>21000</v>
      </c>
      <c r="D711" s="111">
        <v>44769</v>
      </c>
      <c r="E711" s="113"/>
      <c r="F711" s="114"/>
    </row>
    <row r="712" spans="2:6" x14ac:dyDescent="0.55000000000000004">
      <c r="B712">
        <v>809</v>
      </c>
      <c r="C712" s="14">
        <v>864000</v>
      </c>
      <c r="D712" s="113">
        <v>44832</v>
      </c>
      <c r="E712" s="113"/>
      <c r="F712" s="114"/>
    </row>
    <row r="713" spans="2:6" x14ac:dyDescent="0.55000000000000004">
      <c r="B713">
        <v>811</v>
      </c>
      <c r="C713" s="14">
        <v>0</v>
      </c>
      <c r="D713" s="111">
        <v>44769</v>
      </c>
      <c r="E713" s="113"/>
      <c r="F713" s="114"/>
    </row>
    <row r="714" spans="2:6" x14ac:dyDescent="0.55000000000000004">
      <c r="B714">
        <v>812</v>
      </c>
      <c r="C714" s="14">
        <v>5954000</v>
      </c>
      <c r="D714" s="111">
        <v>44769</v>
      </c>
      <c r="E714" s="113"/>
      <c r="F714" s="114"/>
    </row>
    <row r="715" spans="2:6" x14ac:dyDescent="0.55000000000000004">
      <c r="B715">
        <v>813</v>
      </c>
      <c r="C715" s="14">
        <v>436000</v>
      </c>
      <c r="D715" s="111">
        <v>44769</v>
      </c>
      <c r="E715" s="113"/>
      <c r="F715" s="114"/>
    </row>
    <row r="716" spans="2:6" x14ac:dyDescent="0.55000000000000004">
      <c r="B716">
        <v>814</v>
      </c>
      <c r="C716" s="14">
        <v>50000</v>
      </c>
      <c r="D716" s="111">
        <v>44769</v>
      </c>
      <c r="E716" s="113"/>
      <c r="F716" s="114"/>
    </row>
    <row r="717" spans="2:6" x14ac:dyDescent="0.55000000000000004">
      <c r="B717">
        <v>816</v>
      </c>
      <c r="C717" s="14">
        <v>319000</v>
      </c>
      <c r="D717" s="111">
        <v>44769</v>
      </c>
      <c r="E717" s="113"/>
      <c r="F717" s="114"/>
    </row>
    <row r="718" spans="2:6" x14ac:dyDescent="0.55000000000000004">
      <c r="B718">
        <v>817</v>
      </c>
      <c r="C718" s="14">
        <v>1096000</v>
      </c>
      <c r="D718" s="111">
        <v>44769</v>
      </c>
      <c r="E718" s="113"/>
      <c r="F718" s="114"/>
    </row>
    <row r="719" spans="2:6" x14ac:dyDescent="0.55000000000000004">
      <c r="B719">
        <v>818</v>
      </c>
      <c r="C719" s="14">
        <v>572000</v>
      </c>
      <c r="D719" s="111">
        <v>44769</v>
      </c>
      <c r="E719" s="113"/>
      <c r="F719" s="114"/>
    </row>
    <row r="720" spans="2:6" x14ac:dyDescent="0.55000000000000004">
      <c r="B720">
        <v>819</v>
      </c>
      <c r="C720" s="14">
        <v>1779000</v>
      </c>
      <c r="D720" s="111">
        <v>44769</v>
      </c>
      <c r="E720" s="113"/>
      <c r="F720" s="114"/>
    </row>
    <row r="721" spans="2:6" x14ac:dyDescent="0.55000000000000004">
      <c r="B721">
        <v>820</v>
      </c>
      <c r="C721" s="14">
        <v>278000</v>
      </c>
      <c r="D721" s="111">
        <v>44769</v>
      </c>
      <c r="E721" s="113"/>
      <c r="F721" s="114"/>
    </row>
    <row r="722" spans="2:6" x14ac:dyDescent="0.55000000000000004">
      <c r="B722">
        <v>821</v>
      </c>
      <c r="C722" s="14">
        <v>1168000</v>
      </c>
      <c r="D722" s="111">
        <v>44769</v>
      </c>
      <c r="E722" s="113"/>
      <c r="F722" s="114"/>
    </row>
    <row r="723" spans="2:6" x14ac:dyDescent="0.55000000000000004">
      <c r="B723">
        <v>822</v>
      </c>
      <c r="C723" s="14">
        <v>94000</v>
      </c>
      <c r="D723" s="111">
        <v>44769</v>
      </c>
      <c r="E723" s="113"/>
      <c r="F723" s="114"/>
    </row>
    <row r="724" spans="2:6" x14ac:dyDescent="0.55000000000000004">
      <c r="B724">
        <v>823</v>
      </c>
      <c r="C724" s="14">
        <v>1485000</v>
      </c>
      <c r="D724" s="111">
        <v>44769</v>
      </c>
      <c r="E724" s="113"/>
      <c r="F724" s="114"/>
    </row>
    <row r="725" spans="2:6" x14ac:dyDescent="0.55000000000000004">
      <c r="B725">
        <v>824</v>
      </c>
      <c r="C725" s="14">
        <v>1148000</v>
      </c>
      <c r="D725" s="111">
        <v>44769</v>
      </c>
      <c r="E725" s="113"/>
      <c r="F725" s="114"/>
    </row>
    <row r="726" spans="2:6" x14ac:dyDescent="0.55000000000000004">
      <c r="B726">
        <v>825</v>
      </c>
      <c r="C726" s="14">
        <v>8000</v>
      </c>
      <c r="D726" s="111">
        <v>44769</v>
      </c>
      <c r="E726" s="113"/>
      <c r="F726" s="114"/>
    </row>
    <row r="727" spans="2:6" x14ac:dyDescent="0.55000000000000004">
      <c r="B727">
        <v>827</v>
      </c>
      <c r="C727" s="14">
        <v>95000</v>
      </c>
      <c r="D727" s="111">
        <v>44769</v>
      </c>
      <c r="E727" s="113"/>
      <c r="F727" s="114"/>
    </row>
    <row r="728" spans="2:6" x14ac:dyDescent="0.55000000000000004">
      <c r="B728">
        <v>828</v>
      </c>
      <c r="C728" s="14">
        <v>705000</v>
      </c>
      <c r="D728" s="111">
        <v>44769</v>
      </c>
      <c r="E728" s="113"/>
      <c r="F728" s="114"/>
    </row>
    <row r="729" spans="2:6" x14ac:dyDescent="0.55000000000000004">
      <c r="B729">
        <v>829</v>
      </c>
      <c r="C729" s="14">
        <v>376000</v>
      </c>
      <c r="D729" s="111">
        <v>44769</v>
      </c>
      <c r="E729" s="113"/>
      <c r="F729" s="114"/>
    </row>
    <row r="730" spans="2:6" x14ac:dyDescent="0.55000000000000004">
      <c r="B730">
        <v>830</v>
      </c>
      <c r="C730" s="14">
        <v>0</v>
      </c>
      <c r="D730" s="111">
        <v>44769</v>
      </c>
      <c r="E730" s="113"/>
      <c r="F730" s="114"/>
    </row>
    <row r="731" spans="2:6" x14ac:dyDescent="0.55000000000000004">
      <c r="B731">
        <v>831</v>
      </c>
      <c r="C731" s="14">
        <v>615000</v>
      </c>
      <c r="D731" s="111">
        <v>44769</v>
      </c>
      <c r="E731" s="113"/>
      <c r="F731" s="114"/>
    </row>
    <row r="732" spans="2:6" x14ac:dyDescent="0.55000000000000004">
      <c r="B732">
        <v>832</v>
      </c>
      <c r="C732" s="14">
        <v>1064000</v>
      </c>
      <c r="D732" s="111">
        <v>44769</v>
      </c>
      <c r="E732" s="113"/>
      <c r="F732" s="114"/>
    </row>
    <row r="733" spans="2:6" x14ac:dyDescent="0.55000000000000004">
      <c r="B733">
        <v>833</v>
      </c>
      <c r="C733" s="14">
        <v>224000</v>
      </c>
      <c r="D733" s="111">
        <v>44769</v>
      </c>
      <c r="E733" s="113"/>
      <c r="F733" s="114"/>
    </row>
    <row r="734" spans="2:6" x14ac:dyDescent="0.55000000000000004">
      <c r="B734">
        <v>834</v>
      </c>
      <c r="C734" s="14">
        <v>161000</v>
      </c>
      <c r="D734" s="111">
        <v>44769</v>
      </c>
      <c r="E734" s="113"/>
      <c r="F734" s="114"/>
    </row>
    <row r="735" spans="2:6" x14ac:dyDescent="0.55000000000000004">
      <c r="B735">
        <v>835</v>
      </c>
      <c r="C735" s="14">
        <v>905000</v>
      </c>
      <c r="D735" s="111">
        <v>44769</v>
      </c>
      <c r="E735" s="113"/>
      <c r="F735" s="114"/>
    </row>
    <row r="736" spans="2:6" x14ac:dyDescent="0.55000000000000004">
      <c r="B736">
        <v>836</v>
      </c>
      <c r="C736" s="14">
        <v>1320000</v>
      </c>
      <c r="D736" s="111">
        <v>44769</v>
      </c>
      <c r="E736" s="113"/>
      <c r="F736" s="114"/>
    </row>
    <row r="737" spans="2:6" x14ac:dyDescent="0.55000000000000004">
      <c r="B737">
        <v>838</v>
      </c>
      <c r="C737" s="14">
        <v>186000</v>
      </c>
      <c r="D737" s="111">
        <v>44769</v>
      </c>
      <c r="E737" s="113"/>
      <c r="F737" s="114"/>
    </row>
    <row r="738" spans="2:6" x14ac:dyDescent="0.55000000000000004">
      <c r="B738">
        <v>839</v>
      </c>
      <c r="C738" s="14">
        <v>0</v>
      </c>
      <c r="D738" s="111">
        <v>44769</v>
      </c>
      <c r="E738" s="113"/>
      <c r="F738" s="114"/>
    </row>
    <row r="739" spans="2:6" x14ac:dyDescent="0.55000000000000004">
      <c r="B739">
        <v>841</v>
      </c>
      <c r="C739" s="14">
        <v>605000</v>
      </c>
      <c r="D739" s="111">
        <v>44769</v>
      </c>
      <c r="E739" s="113"/>
      <c r="F739" s="114"/>
    </row>
    <row r="740" spans="2:6" x14ac:dyDescent="0.55000000000000004">
      <c r="B740">
        <v>842</v>
      </c>
      <c r="C740" s="14">
        <v>314000</v>
      </c>
      <c r="D740" s="111">
        <v>44769</v>
      </c>
      <c r="E740" s="113"/>
      <c r="F740" s="114"/>
    </row>
    <row r="741" spans="2:6" x14ac:dyDescent="0.55000000000000004">
      <c r="B741">
        <v>843</v>
      </c>
      <c r="C741" s="14">
        <v>80000</v>
      </c>
      <c r="D741" s="111">
        <v>44769</v>
      </c>
      <c r="E741" s="113"/>
      <c r="F741" s="114"/>
    </row>
    <row r="742" spans="2:6" x14ac:dyDescent="0.55000000000000004">
      <c r="B742">
        <v>844</v>
      </c>
      <c r="C742" s="14">
        <v>803000</v>
      </c>
      <c r="D742" s="111">
        <v>44769</v>
      </c>
      <c r="E742" s="113"/>
      <c r="F742" s="114"/>
    </row>
    <row r="743" spans="2:6" x14ac:dyDescent="0.55000000000000004">
      <c r="B743">
        <v>845</v>
      </c>
      <c r="C743" s="14">
        <v>588000</v>
      </c>
      <c r="D743" s="111">
        <v>44769</v>
      </c>
      <c r="E743" s="113"/>
      <c r="F743" s="114"/>
    </row>
    <row r="744" spans="2:6" x14ac:dyDescent="0.55000000000000004">
      <c r="B744">
        <v>846</v>
      </c>
      <c r="C744" s="14">
        <v>2145000</v>
      </c>
      <c r="D744" s="111">
        <v>44769</v>
      </c>
      <c r="E744" s="113"/>
      <c r="F744" s="114"/>
    </row>
    <row r="745" spans="2:6" x14ac:dyDescent="0.55000000000000004">
      <c r="B745">
        <v>848</v>
      </c>
      <c r="C745" s="14">
        <v>939000</v>
      </c>
      <c r="D745" s="111">
        <v>44769</v>
      </c>
      <c r="E745" s="113"/>
      <c r="F745" s="114"/>
    </row>
    <row r="746" spans="2:6" x14ac:dyDescent="0.55000000000000004">
      <c r="B746">
        <v>849</v>
      </c>
      <c r="C746" s="14">
        <v>215000</v>
      </c>
      <c r="D746" s="113">
        <v>44832</v>
      </c>
      <c r="E746" s="113"/>
      <c r="F746" s="114"/>
    </row>
    <row r="747" spans="2:6" x14ac:dyDescent="0.55000000000000004">
      <c r="B747">
        <v>850</v>
      </c>
      <c r="C747" s="14">
        <v>3639000</v>
      </c>
      <c r="D747" s="111">
        <v>44769</v>
      </c>
      <c r="E747" s="113"/>
      <c r="F747" s="114"/>
    </row>
    <row r="748" spans="2:6" x14ac:dyDescent="0.55000000000000004">
      <c r="B748">
        <v>851</v>
      </c>
      <c r="C748" s="14">
        <v>904000</v>
      </c>
      <c r="D748" s="111">
        <v>44774</v>
      </c>
      <c r="E748" s="113"/>
      <c r="F748" s="114"/>
    </row>
    <row r="749" spans="2:6" x14ac:dyDescent="0.55000000000000004">
      <c r="B749">
        <v>852</v>
      </c>
      <c r="C749" s="14">
        <v>32000</v>
      </c>
      <c r="D749" s="111">
        <v>44774</v>
      </c>
      <c r="E749" s="113"/>
      <c r="F749" s="114"/>
    </row>
    <row r="750" spans="2:6" x14ac:dyDescent="0.55000000000000004">
      <c r="B750">
        <v>853</v>
      </c>
      <c r="C750" s="14">
        <v>0</v>
      </c>
      <c r="D750" s="111">
        <v>44774</v>
      </c>
      <c r="E750" s="113"/>
      <c r="F750" s="114"/>
    </row>
    <row r="751" spans="2:6" x14ac:dyDescent="0.55000000000000004">
      <c r="B751">
        <v>854</v>
      </c>
      <c r="C751" s="14">
        <v>258000</v>
      </c>
      <c r="D751" s="111">
        <v>44774</v>
      </c>
      <c r="E751" s="113"/>
      <c r="F751" s="114"/>
    </row>
    <row r="752" spans="2:6" x14ac:dyDescent="0.55000000000000004">
      <c r="B752">
        <v>855</v>
      </c>
      <c r="C752" s="14">
        <v>466000</v>
      </c>
      <c r="D752" s="111">
        <v>44774</v>
      </c>
      <c r="E752" s="113"/>
      <c r="F752" s="114"/>
    </row>
    <row r="753" spans="2:6" x14ac:dyDescent="0.55000000000000004">
      <c r="B753">
        <v>856</v>
      </c>
      <c r="C753" s="14">
        <v>2880000</v>
      </c>
      <c r="D753" s="111">
        <v>44774</v>
      </c>
      <c r="E753" s="113"/>
      <c r="F753" s="114"/>
    </row>
    <row r="754" spans="2:6" x14ac:dyDescent="0.55000000000000004">
      <c r="B754">
        <v>857</v>
      </c>
      <c r="C754" s="14">
        <v>772000</v>
      </c>
      <c r="D754" s="111">
        <v>44774</v>
      </c>
      <c r="E754" s="113"/>
      <c r="F754" s="114"/>
    </row>
    <row r="755" spans="2:6" x14ac:dyDescent="0.55000000000000004">
      <c r="B755">
        <v>858</v>
      </c>
      <c r="C755" s="14">
        <v>50000</v>
      </c>
      <c r="D755" s="111">
        <v>44774</v>
      </c>
      <c r="E755" s="113"/>
      <c r="F755" s="114"/>
    </row>
    <row r="756" spans="2:6" x14ac:dyDescent="0.55000000000000004">
      <c r="B756">
        <v>860</v>
      </c>
      <c r="C756" s="14">
        <v>8000</v>
      </c>
      <c r="D756" s="111">
        <v>44774</v>
      </c>
      <c r="E756" s="113"/>
      <c r="F756" s="114"/>
    </row>
    <row r="757" spans="2:6" x14ac:dyDescent="0.55000000000000004">
      <c r="B757">
        <v>861</v>
      </c>
      <c r="C757" s="14">
        <v>1254000</v>
      </c>
      <c r="D757" s="111">
        <v>44774</v>
      </c>
      <c r="E757" s="113"/>
      <c r="F757" s="114"/>
    </row>
    <row r="758" spans="2:6" x14ac:dyDescent="0.55000000000000004">
      <c r="B758">
        <v>862</v>
      </c>
      <c r="C758" s="14">
        <v>118000</v>
      </c>
      <c r="D758" s="111">
        <v>44774</v>
      </c>
      <c r="E758" s="113"/>
      <c r="F758" s="114"/>
    </row>
    <row r="759" spans="2:6" x14ac:dyDescent="0.55000000000000004">
      <c r="B759">
        <v>863</v>
      </c>
      <c r="C759" s="14">
        <v>0</v>
      </c>
      <c r="D759" s="111">
        <v>44774</v>
      </c>
      <c r="E759" s="113"/>
      <c r="F759" s="114"/>
    </row>
    <row r="760" spans="2:6" x14ac:dyDescent="0.55000000000000004">
      <c r="B760">
        <v>865</v>
      </c>
      <c r="C760" s="14">
        <v>603000</v>
      </c>
      <c r="D760" s="111">
        <v>44774</v>
      </c>
      <c r="E760" s="113"/>
      <c r="F760" s="114"/>
    </row>
    <row r="761" spans="2:6" x14ac:dyDescent="0.55000000000000004">
      <c r="B761">
        <v>867</v>
      </c>
      <c r="C761" s="14">
        <v>525000</v>
      </c>
      <c r="D761" s="111">
        <v>44774</v>
      </c>
      <c r="E761" s="113"/>
      <c r="F761" s="114"/>
    </row>
    <row r="762" spans="2:6" x14ac:dyDescent="0.55000000000000004">
      <c r="B762">
        <v>868</v>
      </c>
      <c r="C762" s="14">
        <v>992000</v>
      </c>
      <c r="D762" s="111">
        <v>44774</v>
      </c>
      <c r="E762" s="113"/>
      <c r="F762" s="114"/>
    </row>
    <row r="763" spans="2:6" x14ac:dyDescent="0.55000000000000004">
      <c r="B763">
        <v>869</v>
      </c>
      <c r="C763" s="14">
        <v>460000</v>
      </c>
      <c r="D763" s="111">
        <v>44774</v>
      </c>
      <c r="E763" s="113"/>
      <c r="F763" s="114"/>
    </row>
    <row r="764" spans="2:6" x14ac:dyDescent="0.55000000000000004">
      <c r="B764">
        <v>870</v>
      </c>
      <c r="C764" s="14">
        <v>65000</v>
      </c>
      <c r="D764" s="111">
        <v>44774</v>
      </c>
      <c r="E764" s="113"/>
      <c r="F764" s="114"/>
    </row>
    <row r="765" spans="2:6" x14ac:dyDescent="0.55000000000000004">
      <c r="B765">
        <v>872</v>
      </c>
      <c r="C765" s="14">
        <v>1065000</v>
      </c>
      <c r="D765" s="111">
        <v>44774</v>
      </c>
      <c r="E765" s="113"/>
      <c r="F765" s="114"/>
    </row>
    <row r="766" spans="2:6" x14ac:dyDescent="0.55000000000000004">
      <c r="B766">
        <v>873</v>
      </c>
      <c r="C766" s="14">
        <v>1061000</v>
      </c>
      <c r="D766" s="111">
        <v>44774</v>
      </c>
      <c r="E766" s="113"/>
      <c r="F766" s="114"/>
    </row>
    <row r="767" spans="2:6" x14ac:dyDescent="0.55000000000000004">
      <c r="B767">
        <v>874</v>
      </c>
      <c r="C767" s="14">
        <v>349000</v>
      </c>
      <c r="D767" s="111">
        <v>44774</v>
      </c>
      <c r="E767" s="113"/>
      <c r="F767" s="114"/>
    </row>
    <row r="768" spans="2:6" x14ac:dyDescent="0.55000000000000004">
      <c r="B768">
        <v>876</v>
      </c>
      <c r="C768" s="14">
        <v>68000</v>
      </c>
      <c r="D768" s="111">
        <v>44774</v>
      </c>
      <c r="E768" s="113"/>
      <c r="F768" s="114"/>
    </row>
    <row r="769" spans="2:6" x14ac:dyDescent="0.55000000000000004">
      <c r="B769">
        <v>877</v>
      </c>
      <c r="C769" s="14">
        <v>1393000</v>
      </c>
      <c r="D769" s="111">
        <v>44774</v>
      </c>
      <c r="E769" s="113"/>
      <c r="F769" s="114"/>
    </row>
    <row r="770" spans="2:6" x14ac:dyDescent="0.55000000000000004">
      <c r="B770">
        <v>878</v>
      </c>
      <c r="C770" s="14">
        <v>865000</v>
      </c>
      <c r="D770" s="111">
        <v>44774</v>
      </c>
      <c r="E770" s="113"/>
      <c r="F770" s="114"/>
    </row>
    <row r="771" spans="2:6" x14ac:dyDescent="0.55000000000000004">
      <c r="B771">
        <v>880</v>
      </c>
      <c r="C771" s="14">
        <v>327000</v>
      </c>
      <c r="D771" s="111">
        <v>44774</v>
      </c>
      <c r="E771" s="113"/>
      <c r="F771" s="114"/>
    </row>
    <row r="772" spans="2:6" x14ac:dyDescent="0.55000000000000004">
      <c r="B772">
        <v>881</v>
      </c>
      <c r="C772" s="14">
        <v>3232000</v>
      </c>
      <c r="D772" s="113">
        <v>44832</v>
      </c>
      <c r="E772" s="113"/>
      <c r="F772" s="114"/>
    </row>
    <row r="773" spans="2:6" x14ac:dyDescent="0.55000000000000004">
      <c r="B773">
        <v>882</v>
      </c>
      <c r="C773" s="14">
        <v>1351000</v>
      </c>
      <c r="D773" s="111">
        <v>44774</v>
      </c>
      <c r="E773" s="113"/>
      <c r="F773" s="114"/>
    </row>
    <row r="774" spans="2:6" x14ac:dyDescent="0.55000000000000004">
      <c r="B774">
        <v>883</v>
      </c>
      <c r="C774" s="14">
        <v>24000</v>
      </c>
      <c r="D774" s="111">
        <v>44774</v>
      </c>
      <c r="E774" s="113"/>
      <c r="F774" s="114"/>
    </row>
    <row r="775" spans="2:6" x14ac:dyDescent="0.55000000000000004">
      <c r="B775">
        <v>884</v>
      </c>
      <c r="C775" s="14">
        <v>2154000</v>
      </c>
      <c r="D775" s="111">
        <v>44774</v>
      </c>
      <c r="E775" s="113"/>
      <c r="F775" s="114"/>
    </row>
    <row r="776" spans="2:6" x14ac:dyDescent="0.55000000000000004">
      <c r="B776">
        <v>885</v>
      </c>
      <c r="C776" s="14">
        <v>88000</v>
      </c>
      <c r="D776" s="111">
        <v>44774</v>
      </c>
      <c r="E776" s="113"/>
      <c r="F776" s="114"/>
    </row>
    <row r="777" spans="2:6" x14ac:dyDescent="0.55000000000000004">
      <c r="B777">
        <v>886</v>
      </c>
      <c r="C777" s="14">
        <v>3388000</v>
      </c>
      <c r="D777" s="113">
        <v>44832</v>
      </c>
      <c r="E777" s="113"/>
      <c r="F777" s="114"/>
    </row>
    <row r="778" spans="2:6" x14ac:dyDescent="0.55000000000000004">
      <c r="B778">
        <v>887</v>
      </c>
      <c r="C778" s="14">
        <v>100000</v>
      </c>
      <c r="D778" s="111">
        <v>44774</v>
      </c>
      <c r="E778" s="113"/>
      <c r="F778" s="114"/>
    </row>
    <row r="779" spans="2:6" x14ac:dyDescent="0.55000000000000004">
      <c r="B779">
        <v>889</v>
      </c>
      <c r="C779" s="14">
        <v>255000</v>
      </c>
      <c r="D779" s="111">
        <v>44774</v>
      </c>
      <c r="E779" s="113"/>
      <c r="F779" s="114"/>
    </row>
    <row r="780" spans="2:6" x14ac:dyDescent="0.55000000000000004">
      <c r="B780">
        <v>890</v>
      </c>
      <c r="C780" s="14">
        <v>603000</v>
      </c>
      <c r="D780" s="111">
        <v>44774</v>
      </c>
      <c r="E780" s="113"/>
      <c r="F780" s="114"/>
    </row>
    <row r="781" spans="2:6" x14ac:dyDescent="0.55000000000000004">
      <c r="B781">
        <v>891</v>
      </c>
      <c r="C781" s="14">
        <v>20000</v>
      </c>
      <c r="D781" s="111">
        <v>44774</v>
      </c>
      <c r="E781" s="113"/>
      <c r="F781" s="114"/>
    </row>
    <row r="782" spans="2:6" x14ac:dyDescent="0.55000000000000004">
      <c r="B782">
        <v>892</v>
      </c>
      <c r="C782" s="14">
        <v>880000</v>
      </c>
      <c r="D782" s="111">
        <v>44774</v>
      </c>
      <c r="E782" s="113"/>
      <c r="F782" s="114"/>
    </row>
    <row r="783" spans="2:6" x14ac:dyDescent="0.55000000000000004">
      <c r="B783">
        <v>893</v>
      </c>
      <c r="C783" s="14">
        <v>155000</v>
      </c>
      <c r="D783" s="111">
        <v>44774</v>
      </c>
      <c r="E783" s="113"/>
      <c r="F783" s="114"/>
    </row>
    <row r="784" spans="2:6" x14ac:dyDescent="0.55000000000000004">
      <c r="B784">
        <v>894</v>
      </c>
      <c r="C784" s="14">
        <v>211000</v>
      </c>
      <c r="D784" s="111">
        <v>44774</v>
      </c>
      <c r="E784" s="113"/>
      <c r="F784" s="114"/>
    </row>
    <row r="785" spans="2:6" x14ac:dyDescent="0.55000000000000004">
      <c r="B785">
        <v>895</v>
      </c>
      <c r="C785" s="14">
        <v>1098000</v>
      </c>
      <c r="D785" s="111">
        <v>44774</v>
      </c>
      <c r="E785" s="113"/>
      <c r="F785" s="114"/>
    </row>
    <row r="786" spans="2:6" x14ac:dyDescent="0.55000000000000004">
      <c r="B786">
        <v>896</v>
      </c>
      <c r="C786" s="14">
        <v>902000</v>
      </c>
      <c r="D786" s="111">
        <v>44774</v>
      </c>
      <c r="E786" s="113"/>
      <c r="F786" s="114"/>
    </row>
    <row r="787" spans="2:6" x14ac:dyDescent="0.55000000000000004">
      <c r="B787">
        <v>898</v>
      </c>
      <c r="C787" s="14">
        <v>54000</v>
      </c>
      <c r="D787" s="111">
        <v>44774</v>
      </c>
      <c r="E787" s="113"/>
      <c r="F787" s="114"/>
    </row>
    <row r="788" spans="2:6" x14ac:dyDescent="0.55000000000000004">
      <c r="B788">
        <v>899</v>
      </c>
      <c r="C788" s="14">
        <v>156000</v>
      </c>
      <c r="D788" s="111">
        <v>44774</v>
      </c>
      <c r="E788" s="113"/>
      <c r="F788" s="114"/>
    </row>
    <row r="789" spans="2:6" x14ac:dyDescent="0.55000000000000004">
      <c r="B789">
        <v>901</v>
      </c>
      <c r="C789" s="14">
        <v>1140000</v>
      </c>
      <c r="D789" s="111">
        <v>44775</v>
      </c>
      <c r="E789" s="113"/>
      <c r="F789" s="114"/>
    </row>
    <row r="790" spans="2:6" x14ac:dyDescent="0.55000000000000004">
      <c r="B790">
        <v>902</v>
      </c>
      <c r="C790" s="14">
        <v>541000</v>
      </c>
      <c r="D790" s="111">
        <v>44775</v>
      </c>
      <c r="E790" s="113"/>
      <c r="F790" s="114"/>
    </row>
    <row r="791" spans="2:6" x14ac:dyDescent="0.55000000000000004">
      <c r="B791">
        <v>903</v>
      </c>
      <c r="C791" s="14">
        <v>32000</v>
      </c>
      <c r="D791" s="111">
        <v>44775</v>
      </c>
      <c r="E791" s="113"/>
      <c r="F791" s="114"/>
    </row>
    <row r="792" spans="2:6" x14ac:dyDescent="0.55000000000000004">
      <c r="B792">
        <v>905</v>
      </c>
      <c r="C792" s="14">
        <v>845000</v>
      </c>
      <c r="D792" s="113">
        <v>44832</v>
      </c>
      <c r="E792" s="113"/>
      <c r="F792" s="114"/>
    </row>
    <row r="793" spans="2:6" x14ac:dyDescent="0.55000000000000004">
      <c r="B793">
        <v>906</v>
      </c>
      <c r="C793" s="14">
        <v>53000</v>
      </c>
      <c r="D793" s="111">
        <v>44775</v>
      </c>
      <c r="E793" s="113"/>
      <c r="F793" s="114"/>
    </row>
    <row r="794" spans="2:6" x14ac:dyDescent="0.55000000000000004">
      <c r="B794">
        <v>907</v>
      </c>
      <c r="C794" s="14">
        <v>322000</v>
      </c>
      <c r="D794" s="111">
        <v>44775</v>
      </c>
      <c r="E794" s="113"/>
      <c r="F794" s="114"/>
    </row>
    <row r="795" spans="2:6" x14ac:dyDescent="0.55000000000000004">
      <c r="B795">
        <v>908</v>
      </c>
      <c r="C795" s="14">
        <v>1225000</v>
      </c>
      <c r="D795" s="111">
        <v>44775</v>
      </c>
      <c r="E795" s="113"/>
      <c r="F795" s="114"/>
    </row>
    <row r="796" spans="2:6" x14ac:dyDescent="0.55000000000000004">
      <c r="B796">
        <v>909</v>
      </c>
      <c r="C796" s="14">
        <v>820000</v>
      </c>
      <c r="D796" s="111">
        <v>44775</v>
      </c>
      <c r="E796" s="113"/>
      <c r="F796" s="114"/>
    </row>
    <row r="797" spans="2:6" x14ac:dyDescent="0.55000000000000004">
      <c r="B797">
        <v>911</v>
      </c>
      <c r="C797" s="14">
        <v>0</v>
      </c>
      <c r="D797" s="111">
        <v>44775</v>
      </c>
      <c r="E797" s="113"/>
      <c r="F797" s="114"/>
    </row>
    <row r="798" spans="2:6" x14ac:dyDescent="0.55000000000000004">
      <c r="B798">
        <v>912</v>
      </c>
      <c r="C798" s="14">
        <v>818000</v>
      </c>
      <c r="D798" s="111">
        <v>44775</v>
      </c>
      <c r="E798" s="113"/>
      <c r="F798" s="114"/>
    </row>
    <row r="799" spans="2:6" x14ac:dyDescent="0.55000000000000004">
      <c r="B799">
        <v>914</v>
      </c>
      <c r="C799" s="14">
        <v>140000</v>
      </c>
      <c r="D799" s="111">
        <v>44775</v>
      </c>
      <c r="E799" s="113"/>
      <c r="F799" s="114"/>
    </row>
    <row r="800" spans="2:6" x14ac:dyDescent="0.55000000000000004">
      <c r="B800">
        <v>915</v>
      </c>
      <c r="C800" s="14">
        <v>407000</v>
      </c>
      <c r="D800" s="111">
        <v>44775</v>
      </c>
      <c r="E800" s="113"/>
      <c r="F800" s="114"/>
    </row>
    <row r="801" spans="2:6" x14ac:dyDescent="0.55000000000000004">
      <c r="B801">
        <v>916</v>
      </c>
      <c r="C801" s="14">
        <v>369000</v>
      </c>
      <c r="D801" s="111">
        <v>44775</v>
      </c>
      <c r="E801" s="113"/>
      <c r="F801" s="114"/>
    </row>
    <row r="802" spans="2:6" x14ac:dyDescent="0.55000000000000004">
      <c r="B802">
        <v>919</v>
      </c>
      <c r="C802" s="14">
        <v>12000</v>
      </c>
      <c r="D802" s="111">
        <v>44775</v>
      </c>
      <c r="E802" s="113"/>
      <c r="F802" s="114"/>
    </row>
    <row r="803" spans="2:6" x14ac:dyDescent="0.55000000000000004">
      <c r="B803">
        <v>920</v>
      </c>
      <c r="C803" s="14">
        <v>432000</v>
      </c>
      <c r="D803" s="111">
        <v>44775</v>
      </c>
      <c r="E803" s="113"/>
      <c r="F803" s="114"/>
    </row>
    <row r="804" spans="2:6" x14ac:dyDescent="0.55000000000000004">
      <c r="B804">
        <v>922</v>
      </c>
      <c r="C804" s="14">
        <v>885000</v>
      </c>
      <c r="D804" s="111">
        <v>44775</v>
      </c>
      <c r="E804" s="113"/>
      <c r="F804" s="114"/>
    </row>
    <row r="805" spans="2:6" x14ac:dyDescent="0.55000000000000004">
      <c r="B805">
        <v>924</v>
      </c>
      <c r="C805" s="14">
        <v>135000</v>
      </c>
      <c r="D805" s="113">
        <v>44832</v>
      </c>
      <c r="E805" s="113"/>
      <c r="F805" s="114"/>
    </row>
    <row r="806" spans="2:6" x14ac:dyDescent="0.55000000000000004">
      <c r="B806">
        <v>925</v>
      </c>
      <c r="C806" s="14">
        <v>631000</v>
      </c>
      <c r="D806" s="111">
        <v>44775</v>
      </c>
      <c r="E806" s="113"/>
      <c r="F806" s="114"/>
    </row>
    <row r="807" spans="2:6" x14ac:dyDescent="0.55000000000000004">
      <c r="B807">
        <v>926</v>
      </c>
      <c r="C807" s="14">
        <v>157000</v>
      </c>
      <c r="D807" s="111">
        <v>44775</v>
      </c>
      <c r="E807" s="113"/>
      <c r="F807" s="114"/>
    </row>
    <row r="808" spans="2:6" x14ac:dyDescent="0.55000000000000004">
      <c r="B808">
        <v>927</v>
      </c>
      <c r="C808" s="14">
        <v>113000</v>
      </c>
      <c r="D808" s="111">
        <v>44775</v>
      </c>
      <c r="E808" s="113"/>
      <c r="F808" s="114"/>
    </row>
    <row r="809" spans="2:6" x14ac:dyDescent="0.55000000000000004">
      <c r="B809">
        <v>928</v>
      </c>
      <c r="C809" s="14">
        <v>85000</v>
      </c>
      <c r="D809" s="111">
        <v>44775</v>
      </c>
      <c r="E809" s="113"/>
      <c r="F809" s="114"/>
    </row>
    <row r="810" spans="2:6" x14ac:dyDescent="0.55000000000000004">
      <c r="B810">
        <v>929</v>
      </c>
      <c r="C810" s="14">
        <v>7000</v>
      </c>
      <c r="D810" s="111">
        <v>44775</v>
      </c>
      <c r="E810" s="113"/>
      <c r="F810" s="114"/>
    </row>
    <row r="811" spans="2:6" x14ac:dyDescent="0.55000000000000004">
      <c r="B811">
        <v>930</v>
      </c>
      <c r="C811" s="14">
        <v>63000</v>
      </c>
      <c r="D811" s="116">
        <v>44832</v>
      </c>
      <c r="E811" s="113"/>
      <c r="F811" s="114"/>
    </row>
    <row r="812" spans="2:6" x14ac:dyDescent="0.55000000000000004">
      <c r="B812">
        <v>932</v>
      </c>
      <c r="C812" s="14">
        <v>1874000</v>
      </c>
      <c r="D812" s="111">
        <v>44775</v>
      </c>
      <c r="E812" s="113"/>
      <c r="F812" s="114"/>
    </row>
    <row r="813" spans="2:6" x14ac:dyDescent="0.55000000000000004">
      <c r="B813">
        <v>933</v>
      </c>
      <c r="C813" s="14">
        <v>94000</v>
      </c>
      <c r="D813" s="111">
        <v>44775</v>
      </c>
      <c r="E813" s="113"/>
      <c r="F813" s="114"/>
    </row>
    <row r="814" spans="2:6" x14ac:dyDescent="0.55000000000000004">
      <c r="B814">
        <v>934</v>
      </c>
      <c r="C814" s="14">
        <v>27000</v>
      </c>
      <c r="D814" s="111">
        <v>44775</v>
      </c>
      <c r="E814" s="113"/>
      <c r="F814" s="114"/>
    </row>
    <row r="815" spans="2:6" x14ac:dyDescent="0.55000000000000004">
      <c r="B815">
        <v>935</v>
      </c>
      <c r="C815" s="14">
        <v>47000</v>
      </c>
      <c r="D815" s="111">
        <v>44775</v>
      </c>
      <c r="E815" s="113"/>
      <c r="F815" s="114"/>
    </row>
    <row r="816" spans="2:6" x14ac:dyDescent="0.55000000000000004">
      <c r="B816">
        <v>936</v>
      </c>
      <c r="C816" s="14">
        <v>892000</v>
      </c>
      <c r="D816" s="111">
        <v>44809</v>
      </c>
      <c r="E816" s="113"/>
      <c r="F816" s="114"/>
    </row>
    <row r="817" spans="2:6" x14ac:dyDescent="0.55000000000000004">
      <c r="B817">
        <v>937</v>
      </c>
      <c r="C817" s="14">
        <v>1898000</v>
      </c>
      <c r="D817" s="111">
        <v>44809</v>
      </c>
      <c r="E817" s="113"/>
      <c r="F817" s="114"/>
    </row>
    <row r="818" spans="2:6" x14ac:dyDescent="0.55000000000000004">
      <c r="B818">
        <v>938</v>
      </c>
      <c r="C818" s="14">
        <v>3364000</v>
      </c>
      <c r="D818" s="111">
        <v>44809</v>
      </c>
      <c r="E818" s="113"/>
      <c r="F818" s="114"/>
    </row>
    <row r="819" spans="2:6" x14ac:dyDescent="0.55000000000000004">
      <c r="B819">
        <v>939</v>
      </c>
      <c r="C819" s="14">
        <v>1262000</v>
      </c>
      <c r="D819" s="111">
        <v>44809</v>
      </c>
      <c r="E819" s="113"/>
      <c r="F819" s="114"/>
    </row>
    <row r="820" spans="2:6" x14ac:dyDescent="0.55000000000000004">
      <c r="B820">
        <v>941</v>
      </c>
      <c r="C820" s="14">
        <v>0</v>
      </c>
      <c r="D820" s="111">
        <v>44809</v>
      </c>
      <c r="E820" s="113"/>
      <c r="F820" s="114"/>
    </row>
    <row r="821" spans="2:6" x14ac:dyDescent="0.55000000000000004">
      <c r="B821">
        <v>942</v>
      </c>
      <c r="C821" s="14">
        <v>193000</v>
      </c>
      <c r="D821" s="111">
        <v>44809</v>
      </c>
      <c r="E821" s="113"/>
      <c r="F821" s="114"/>
    </row>
    <row r="822" spans="2:6" x14ac:dyDescent="0.55000000000000004">
      <c r="B822">
        <v>943</v>
      </c>
      <c r="C822" s="14">
        <v>3188000</v>
      </c>
      <c r="D822" s="111">
        <v>44818</v>
      </c>
      <c r="E822" s="113"/>
      <c r="F822" s="114"/>
    </row>
    <row r="823" spans="2:6" x14ac:dyDescent="0.55000000000000004">
      <c r="B823">
        <v>950</v>
      </c>
      <c r="C823" s="14">
        <v>99000</v>
      </c>
      <c r="D823" s="111">
        <v>44831</v>
      </c>
      <c r="E823" s="113"/>
      <c r="F823" s="114"/>
    </row>
    <row r="824" spans="2:6" x14ac:dyDescent="0.55000000000000004">
      <c r="B824">
        <v>951</v>
      </c>
      <c r="C824" s="14">
        <v>0</v>
      </c>
      <c r="D824" s="111">
        <v>44831</v>
      </c>
      <c r="E824" s="113"/>
      <c r="F824" s="114"/>
    </row>
    <row r="825" spans="2:6" x14ac:dyDescent="0.55000000000000004">
      <c r="B825">
        <v>952</v>
      </c>
      <c r="C825" s="14">
        <v>630000</v>
      </c>
      <c r="D825" s="111">
        <v>44831</v>
      </c>
      <c r="E825" s="113"/>
      <c r="F825" s="114"/>
    </row>
    <row r="826" spans="2:6" x14ac:dyDescent="0.55000000000000004">
      <c r="B826">
        <v>953</v>
      </c>
      <c r="C826" s="14">
        <v>175000</v>
      </c>
      <c r="D826" s="111">
        <v>44831</v>
      </c>
      <c r="E826" s="113"/>
      <c r="F826" s="114"/>
    </row>
    <row r="827" spans="2:6" x14ac:dyDescent="0.55000000000000004">
      <c r="B827">
        <v>954</v>
      </c>
      <c r="C827" s="14">
        <v>210000</v>
      </c>
      <c r="D827" s="111">
        <v>44831</v>
      </c>
      <c r="E827" s="113"/>
      <c r="F827" s="114"/>
    </row>
    <row r="828" spans="2:6" x14ac:dyDescent="0.55000000000000004">
      <c r="B828">
        <v>955</v>
      </c>
      <c r="C828" s="14">
        <v>99000</v>
      </c>
      <c r="D828" s="111">
        <v>44831</v>
      </c>
      <c r="E828" s="113"/>
      <c r="F828" s="114"/>
    </row>
    <row r="829" spans="2:6" x14ac:dyDescent="0.55000000000000004">
      <c r="B829">
        <v>956</v>
      </c>
      <c r="C829" s="14">
        <v>542000</v>
      </c>
      <c r="D829" s="111">
        <v>44831</v>
      </c>
      <c r="E829" s="113"/>
      <c r="F829" s="114"/>
    </row>
    <row r="830" spans="2:6" x14ac:dyDescent="0.55000000000000004">
      <c r="B830">
        <v>957</v>
      </c>
      <c r="C830" s="14">
        <v>77000</v>
      </c>
      <c r="D830" s="111">
        <v>44831</v>
      </c>
      <c r="E830" s="113"/>
      <c r="F830" s="114"/>
    </row>
    <row r="831" spans="2:6" x14ac:dyDescent="0.55000000000000004">
      <c r="B831">
        <v>958</v>
      </c>
      <c r="C831" s="14">
        <v>212000</v>
      </c>
      <c r="D831" s="111">
        <v>44831</v>
      </c>
      <c r="E831" s="113"/>
      <c r="F831" s="114"/>
    </row>
    <row r="832" spans="2:6" x14ac:dyDescent="0.55000000000000004">
      <c r="B832">
        <v>959</v>
      </c>
      <c r="C832" s="14">
        <v>174000</v>
      </c>
      <c r="D832" s="111">
        <v>44831</v>
      </c>
      <c r="E832" s="113"/>
      <c r="F832" s="114"/>
    </row>
    <row r="833" spans="2:6" x14ac:dyDescent="0.55000000000000004">
      <c r="B833">
        <v>960</v>
      </c>
      <c r="C833" s="14">
        <v>236000</v>
      </c>
      <c r="D833" s="111">
        <v>44831</v>
      </c>
      <c r="E833" s="113"/>
      <c r="F833" s="114"/>
    </row>
    <row r="834" spans="2:6" x14ac:dyDescent="0.55000000000000004">
      <c r="B834">
        <v>961</v>
      </c>
      <c r="C834" s="14">
        <v>116000</v>
      </c>
      <c r="D834" s="111">
        <v>44831</v>
      </c>
      <c r="E834" s="113"/>
      <c r="F834" s="114"/>
    </row>
    <row r="835" spans="2:6" x14ac:dyDescent="0.55000000000000004">
      <c r="B835">
        <v>962</v>
      </c>
      <c r="C835" s="14">
        <v>335000</v>
      </c>
      <c r="D835" s="111">
        <v>44831</v>
      </c>
      <c r="E835" s="113"/>
      <c r="F835" s="114"/>
    </row>
    <row r="836" spans="2:6" x14ac:dyDescent="0.55000000000000004">
      <c r="B836">
        <v>963</v>
      </c>
      <c r="C836" s="14">
        <v>475000</v>
      </c>
      <c r="D836" s="111">
        <v>44831</v>
      </c>
      <c r="E836" s="113"/>
      <c r="F836" s="114"/>
    </row>
    <row r="837" spans="2:6" x14ac:dyDescent="0.55000000000000004">
      <c r="B837">
        <v>965</v>
      </c>
      <c r="C837" s="14">
        <v>410000</v>
      </c>
      <c r="D837" s="111">
        <v>44831</v>
      </c>
      <c r="E837" s="113"/>
      <c r="F837" s="114"/>
    </row>
    <row r="838" spans="2:6" x14ac:dyDescent="0.55000000000000004">
      <c r="B838">
        <v>966</v>
      </c>
      <c r="C838" s="14">
        <v>1349000</v>
      </c>
      <c r="D838" s="111">
        <v>44831</v>
      </c>
      <c r="E838" s="113"/>
      <c r="F838" s="114"/>
    </row>
    <row r="839" spans="2:6" x14ac:dyDescent="0.55000000000000004">
      <c r="B839">
        <v>967</v>
      </c>
      <c r="C839" s="14">
        <v>193000</v>
      </c>
      <c r="D839" s="111">
        <v>44831</v>
      </c>
      <c r="E839" s="113"/>
      <c r="F839" s="114"/>
    </row>
    <row r="840" spans="2:6" x14ac:dyDescent="0.55000000000000004">
      <c r="B840">
        <v>968</v>
      </c>
      <c r="C840" s="14">
        <v>58000</v>
      </c>
      <c r="D840" s="111">
        <v>44831</v>
      </c>
      <c r="E840" s="113"/>
      <c r="F840" s="114"/>
    </row>
    <row r="841" spans="2:6" x14ac:dyDescent="0.55000000000000004">
      <c r="B841">
        <v>970</v>
      </c>
      <c r="C841" s="14">
        <v>0</v>
      </c>
      <c r="D841" s="111">
        <v>44831</v>
      </c>
      <c r="E841" s="113"/>
      <c r="F841" s="114"/>
    </row>
    <row r="842" spans="2:6" x14ac:dyDescent="0.55000000000000004">
      <c r="B842">
        <v>971</v>
      </c>
      <c r="C842" s="14">
        <v>432000</v>
      </c>
      <c r="D842" s="111">
        <v>44831</v>
      </c>
      <c r="E842" s="113"/>
      <c r="F842" s="114"/>
    </row>
    <row r="843" spans="2:6" x14ac:dyDescent="0.55000000000000004">
      <c r="B843">
        <v>972</v>
      </c>
      <c r="C843" s="14">
        <v>28000</v>
      </c>
      <c r="D843" s="111">
        <v>44831</v>
      </c>
      <c r="E843" s="113"/>
      <c r="F843" s="114"/>
    </row>
    <row r="844" spans="2:6" x14ac:dyDescent="0.55000000000000004">
      <c r="B844">
        <v>973</v>
      </c>
      <c r="C844" s="14">
        <v>0</v>
      </c>
      <c r="D844" s="111">
        <v>44831</v>
      </c>
      <c r="E844" s="113"/>
      <c r="F844" s="114"/>
    </row>
    <row r="845" spans="2:6" x14ac:dyDescent="0.55000000000000004">
      <c r="B845">
        <v>974</v>
      </c>
      <c r="C845" s="14">
        <v>274000</v>
      </c>
      <c r="D845" s="111">
        <v>44831</v>
      </c>
      <c r="E845" s="113"/>
      <c r="F845" s="114"/>
    </row>
    <row r="846" spans="2:6" x14ac:dyDescent="0.55000000000000004">
      <c r="B846">
        <v>975</v>
      </c>
      <c r="C846" s="14">
        <v>65000</v>
      </c>
      <c r="D846" s="111">
        <v>44831</v>
      </c>
      <c r="E846" s="113"/>
      <c r="F846" s="114"/>
    </row>
    <row r="847" spans="2:6" x14ac:dyDescent="0.55000000000000004">
      <c r="B847">
        <v>976</v>
      </c>
      <c r="C847" s="14">
        <v>175000</v>
      </c>
      <c r="D847" s="111">
        <v>44831</v>
      </c>
      <c r="E847" s="113"/>
      <c r="F847" s="114"/>
    </row>
    <row r="848" spans="2:6" x14ac:dyDescent="0.55000000000000004">
      <c r="B848">
        <v>977</v>
      </c>
      <c r="C848" s="14">
        <v>422000</v>
      </c>
      <c r="D848" s="111">
        <v>44831</v>
      </c>
      <c r="E848" s="113"/>
      <c r="F848" s="114"/>
    </row>
    <row r="849" spans="1:7" x14ac:dyDescent="0.55000000000000004">
      <c r="B849">
        <v>978</v>
      </c>
      <c r="C849" s="14">
        <v>632000</v>
      </c>
      <c r="D849" s="111">
        <v>44832</v>
      </c>
      <c r="E849" s="113"/>
      <c r="F849" s="114"/>
    </row>
    <row r="850" spans="1:7" x14ac:dyDescent="0.55000000000000004">
      <c r="B850">
        <v>979</v>
      </c>
      <c r="C850" s="14">
        <v>83000</v>
      </c>
      <c r="D850" s="111">
        <v>44832</v>
      </c>
      <c r="E850" s="113"/>
      <c r="F850" s="114"/>
    </row>
    <row r="851" spans="1:7" x14ac:dyDescent="0.55000000000000004">
      <c r="B851">
        <v>980</v>
      </c>
      <c r="C851" s="14">
        <v>15000</v>
      </c>
      <c r="D851" s="111">
        <v>44832</v>
      </c>
      <c r="E851" s="113"/>
      <c r="F851" s="114"/>
    </row>
    <row r="852" spans="1:7" x14ac:dyDescent="0.55000000000000004">
      <c r="B852">
        <v>981</v>
      </c>
      <c r="C852" s="14">
        <v>65000</v>
      </c>
      <c r="D852" s="111">
        <v>44832</v>
      </c>
      <c r="E852" s="113"/>
      <c r="F852" s="114"/>
    </row>
    <row r="853" spans="1:7" x14ac:dyDescent="0.55000000000000004">
      <c r="B853">
        <v>982</v>
      </c>
      <c r="C853" s="14">
        <v>43000</v>
      </c>
      <c r="D853" s="111">
        <v>44832</v>
      </c>
      <c r="E853" s="113"/>
      <c r="F853" s="114"/>
    </row>
    <row r="854" spans="1:7" x14ac:dyDescent="0.55000000000000004">
      <c r="B854">
        <v>983</v>
      </c>
      <c r="C854" s="14">
        <v>28000</v>
      </c>
      <c r="D854" s="111">
        <v>44832</v>
      </c>
      <c r="E854" s="113"/>
      <c r="F854" s="114"/>
    </row>
    <row r="855" spans="1:7" x14ac:dyDescent="0.55000000000000004">
      <c r="B855">
        <v>984</v>
      </c>
      <c r="C855" s="14">
        <v>50000</v>
      </c>
      <c r="D855" s="111">
        <v>44832</v>
      </c>
      <c r="E855" s="113"/>
      <c r="F855" s="114"/>
    </row>
    <row r="856" spans="1:7" x14ac:dyDescent="0.55000000000000004">
      <c r="B856">
        <v>985</v>
      </c>
      <c r="C856" s="14">
        <v>0</v>
      </c>
      <c r="D856" s="111">
        <v>44834</v>
      </c>
      <c r="E856" s="113"/>
      <c r="F856" s="114"/>
    </row>
    <row r="857" spans="1:7" ht="17.5" customHeight="1" x14ac:dyDescent="0.55000000000000004">
      <c r="B857">
        <v>986</v>
      </c>
      <c r="C857" s="14">
        <v>24000</v>
      </c>
      <c r="D857" s="111">
        <v>44834</v>
      </c>
      <c r="E857" s="113"/>
      <c r="F857" s="114"/>
    </row>
    <row r="858" spans="1:7" x14ac:dyDescent="0.55000000000000004">
      <c r="A858" s="118">
        <v>36</v>
      </c>
      <c r="B858" s="118">
        <v>1001</v>
      </c>
      <c r="C858" s="119">
        <v>606000</v>
      </c>
      <c r="D858" s="120">
        <v>44945</v>
      </c>
      <c r="F858" s="114"/>
      <c r="G858" s="114"/>
    </row>
    <row r="859" spans="1:7" x14ac:dyDescent="0.55000000000000004">
      <c r="A859" s="118"/>
      <c r="B859" s="118">
        <v>1002</v>
      </c>
      <c r="C859" s="119">
        <v>404000</v>
      </c>
      <c r="D859" s="120">
        <v>44945</v>
      </c>
      <c r="F859" s="114"/>
      <c r="G859" s="114"/>
    </row>
    <row r="860" spans="1:7" x14ac:dyDescent="0.55000000000000004">
      <c r="A860" s="118">
        <v>916</v>
      </c>
      <c r="B860" s="118">
        <v>1003</v>
      </c>
      <c r="C860" s="119">
        <v>304000</v>
      </c>
      <c r="D860" s="120">
        <v>44945</v>
      </c>
      <c r="F860" s="114"/>
      <c r="G860" s="114"/>
    </row>
    <row r="861" spans="1:7" x14ac:dyDescent="0.55000000000000004">
      <c r="A861" s="118">
        <v>106</v>
      </c>
      <c r="B861" s="118">
        <v>1004</v>
      </c>
      <c r="C861" s="119">
        <v>218000</v>
      </c>
      <c r="D861" s="120">
        <v>44945</v>
      </c>
      <c r="F861" s="114"/>
      <c r="G861" s="114"/>
    </row>
    <row r="862" spans="1:7" x14ac:dyDescent="0.55000000000000004">
      <c r="A862" s="118">
        <v>146</v>
      </c>
      <c r="B862" s="118">
        <v>1006</v>
      </c>
      <c r="C862" s="119">
        <v>1562000</v>
      </c>
      <c r="D862" s="120">
        <v>44945</v>
      </c>
      <c r="F862" s="114"/>
      <c r="G862" s="114"/>
    </row>
    <row r="863" spans="1:7" x14ac:dyDescent="0.55000000000000004">
      <c r="A863" s="118">
        <v>181</v>
      </c>
      <c r="B863" s="118">
        <v>1007</v>
      </c>
      <c r="C863" s="119">
        <v>1770000</v>
      </c>
      <c r="D863" s="120">
        <v>44945</v>
      </c>
      <c r="F863" s="114"/>
      <c r="G863" s="114"/>
    </row>
    <row r="864" spans="1:7" x14ac:dyDescent="0.55000000000000004">
      <c r="A864" s="118"/>
      <c r="B864" s="118">
        <v>1008</v>
      </c>
      <c r="C864" s="119">
        <v>128000</v>
      </c>
      <c r="D864" s="120">
        <v>44945</v>
      </c>
      <c r="F864" s="114"/>
      <c r="G864" s="114"/>
    </row>
    <row r="865" spans="1:7" x14ac:dyDescent="0.55000000000000004">
      <c r="A865" s="118">
        <v>390</v>
      </c>
      <c r="B865" s="118">
        <v>1010</v>
      </c>
      <c r="C865" s="119">
        <v>205000</v>
      </c>
      <c r="D865" s="120">
        <v>44945</v>
      </c>
      <c r="F865" s="114"/>
      <c r="G865" s="114"/>
    </row>
    <row r="866" spans="1:7" x14ac:dyDescent="0.55000000000000004">
      <c r="A866" s="118">
        <v>161</v>
      </c>
      <c r="B866" s="118">
        <v>1011</v>
      </c>
      <c r="C866" s="119">
        <v>770000</v>
      </c>
      <c r="D866" s="120">
        <v>44945</v>
      </c>
      <c r="F866" s="114"/>
      <c r="G866" s="114"/>
    </row>
    <row r="867" spans="1:7" x14ac:dyDescent="0.55000000000000004">
      <c r="A867" s="118"/>
      <c r="B867" s="118">
        <v>1012</v>
      </c>
      <c r="C867" s="119">
        <v>513000</v>
      </c>
      <c r="D867" s="120">
        <v>44945</v>
      </c>
      <c r="F867" s="114"/>
      <c r="G867" s="114"/>
    </row>
    <row r="868" spans="1:7" x14ac:dyDescent="0.55000000000000004">
      <c r="A868" s="118">
        <v>30</v>
      </c>
      <c r="B868" s="118">
        <v>1013</v>
      </c>
      <c r="C868" s="119">
        <v>632000</v>
      </c>
      <c r="D868" s="120">
        <v>44945</v>
      </c>
      <c r="F868" s="114"/>
      <c r="G868" s="114"/>
    </row>
    <row r="869" spans="1:7" x14ac:dyDescent="0.55000000000000004">
      <c r="A869" s="118">
        <v>137</v>
      </c>
      <c r="B869" s="118">
        <v>1014</v>
      </c>
      <c r="C869" s="119">
        <v>383000</v>
      </c>
      <c r="D869" s="120">
        <v>44945</v>
      </c>
      <c r="F869" s="114"/>
      <c r="G869" s="114"/>
    </row>
    <row r="870" spans="1:7" x14ac:dyDescent="0.55000000000000004">
      <c r="A870" s="118">
        <v>772</v>
      </c>
      <c r="B870" s="118">
        <v>1015</v>
      </c>
      <c r="C870" s="119">
        <v>214000</v>
      </c>
      <c r="D870" s="120">
        <v>44945</v>
      </c>
      <c r="F870" s="114"/>
      <c r="G870" s="114"/>
    </row>
    <row r="871" spans="1:7" x14ac:dyDescent="0.55000000000000004">
      <c r="A871" s="118">
        <v>798</v>
      </c>
      <c r="B871" s="118">
        <v>1016</v>
      </c>
      <c r="C871" s="119">
        <v>219000</v>
      </c>
      <c r="D871" s="120">
        <v>44945</v>
      </c>
      <c r="F871" s="114"/>
      <c r="G871" s="114"/>
    </row>
    <row r="872" spans="1:7" x14ac:dyDescent="0.55000000000000004">
      <c r="A872" s="118">
        <v>296</v>
      </c>
      <c r="B872" s="118">
        <v>1017</v>
      </c>
      <c r="C872" s="119">
        <v>1090000</v>
      </c>
      <c r="D872" s="120">
        <v>44945</v>
      </c>
      <c r="F872" s="114"/>
      <c r="G872" s="114"/>
    </row>
    <row r="873" spans="1:7" x14ac:dyDescent="0.55000000000000004">
      <c r="A873" s="118"/>
      <c r="B873" s="118">
        <v>1018</v>
      </c>
      <c r="C873" s="119">
        <v>639000</v>
      </c>
      <c r="D873" s="120">
        <v>44945</v>
      </c>
      <c r="F873" s="114"/>
      <c r="G873" s="114"/>
    </row>
    <row r="874" spans="1:7" x14ac:dyDescent="0.55000000000000004">
      <c r="A874" s="118">
        <v>280</v>
      </c>
      <c r="B874" s="118">
        <v>1019</v>
      </c>
      <c r="C874" s="119">
        <v>893000</v>
      </c>
      <c r="D874" s="120">
        <v>44945</v>
      </c>
      <c r="F874" s="114"/>
      <c r="G874" s="114"/>
    </row>
    <row r="875" spans="1:7" x14ac:dyDescent="0.55000000000000004">
      <c r="A875" s="118">
        <v>213</v>
      </c>
      <c r="B875" s="118">
        <v>1020</v>
      </c>
      <c r="C875" s="119">
        <v>686000</v>
      </c>
      <c r="D875" s="120">
        <v>44945</v>
      </c>
      <c r="F875" s="114"/>
      <c r="G875" s="114"/>
    </row>
    <row r="876" spans="1:7" x14ac:dyDescent="0.55000000000000004">
      <c r="A876" s="118">
        <v>979</v>
      </c>
      <c r="B876" s="118">
        <v>1022</v>
      </c>
      <c r="C876" s="119">
        <v>460000</v>
      </c>
      <c r="D876" s="120">
        <v>44945</v>
      </c>
      <c r="F876" s="114"/>
      <c r="G876" s="114"/>
    </row>
    <row r="877" spans="1:7" x14ac:dyDescent="0.55000000000000004">
      <c r="A877" s="118">
        <v>318</v>
      </c>
      <c r="B877" s="118">
        <v>1023</v>
      </c>
      <c r="C877" s="119">
        <v>5186000</v>
      </c>
      <c r="D877" s="120">
        <v>44945</v>
      </c>
      <c r="F877" s="114"/>
      <c r="G877" s="114"/>
    </row>
    <row r="878" spans="1:7" x14ac:dyDescent="0.55000000000000004">
      <c r="A878" s="118">
        <v>13</v>
      </c>
      <c r="B878" s="118">
        <v>1024</v>
      </c>
      <c r="C878" s="119">
        <v>0</v>
      </c>
      <c r="D878" s="120">
        <v>44945</v>
      </c>
      <c r="F878" s="114"/>
      <c r="G878" s="114"/>
    </row>
    <row r="879" spans="1:7" x14ac:dyDescent="0.55000000000000004">
      <c r="A879" s="118"/>
      <c r="B879" s="118">
        <v>1025</v>
      </c>
      <c r="C879" s="119">
        <v>1518000</v>
      </c>
      <c r="D879" s="120">
        <v>44945</v>
      </c>
      <c r="F879" s="114"/>
      <c r="G879" s="114"/>
    </row>
    <row r="880" spans="1:7" x14ac:dyDescent="0.55000000000000004">
      <c r="A880" s="118">
        <v>832</v>
      </c>
      <c r="B880" s="118">
        <v>1026</v>
      </c>
      <c r="C880" s="119">
        <v>1659000</v>
      </c>
      <c r="D880" s="120">
        <v>44945</v>
      </c>
      <c r="F880" s="114"/>
      <c r="G880" s="114"/>
    </row>
    <row r="881" spans="1:7" x14ac:dyDescent="0.55000000000000004">
      <c r="A881" s="118">
        <v>766</v>
      </c>
      <c r="B881" s="118">
        <v>1027</v>
      </c>
      <c r="C881" s="119">
        <v>268000</v>
      </c>
      <c r="D881" s="120">
        <v>44945</v>
      </c>
      <c r="F881" s="114"/>
      <c r="G881" s="114"/>
    </row>
    <row r="882" spans="1:7" x14ac:dyDescent="0.55000000000000004">
      <c r="A882" s="118">
        <v>327</v>
      </c>
      <c r="B882" s="118">
        <v>1028</v>
      </c>
      <c r="C882" s="119">
        <v>1420000</v>
      </c>
      <c r="D882" s="120">
        <v>44945</v>
      </c>
      <c r="F882" s="114"/>
      <c r="G882" s="114"/>
    </row>
    <row r="883" spans="1:7" x14ac:dyDescent="0.55000000000000004">
      <c r="A883" s="118">
        <v>787</v>
      </c>
      <c r="B883" s="118">
        <v>1030</v>
      </c>
      <c r="C883" s="119">
        <v>706000</v>
      </c>
      <c r="D883" s="120">
        <v>44945</v>
      </c>
      <c r="F883" s="114"/>
      <c r="G883" s="114"/>
    </row>
    <row r="884" spans="1:7" x14ac:dyDescent="0.55000000000000004">
      <c r="A884" s="118">
        <v>287</v>
      </c>
      <c r="B884" s="118">
        <v>1032</v>
      </c>
      <c r="C884" s="119">
        <v>836000</v>
      </c>
      <c r="D884" s="120">
        <v>44945</v>
      </c>
      <c r="F884" s="114"/>
      <c r="G884" s="114"/>
    </row>
    <row r="885" spans="1:7" x14ac:dyDescent="0.55000000000000004">
      <c r="A885" s="118"/>
      <c r="B885" s="118">
        <v>1033</v>
      </c>
      <c r="C885" s="119">
        <v>1320000</v>
      </c>
      <c r="D885" s="120">
        <v>44945</v>
      </c>
      <c r="F885" s="114"/>
      <c r="G885" s="114"/>
    </row>
    <row r="886" spans="1:7" x14ac:dyDescent="0.55000000000000004">
      <c r="A886" s="118">
        <v>881</v>
      </c>
      <c r="B886" s="118">
        <v>1035</v>
      </c>
      <c r="C886" s="119">
        <v>1478000</v>
      </c>
      <c r="D886" s="120">
        <v>44945</v>
      </c>
      <c r="F886" s="114"/>
      <c r="G886" s="114"/>
    </row>
    <row r="887" spans="1:7" x14ac:dyDescent="0.55000000000000004">
      <c r="A887" s="118">
        <v>87</v>
      </c>
      <c r="B887" s="118">
        <v>1036</v>
      </c>
      <c r="C887" s="119">
        <v>128000</v>
      </c>
      <c r="D887" s="120">
        <v>44945</v>
      </c>
      <c r="F887" s="114"/>
      <c r="G887" s="114"/>
    </row>
    <row r="888" spans="1:7" x14ac:dyDescent="0.55000000000000004">
      <c r="A888" s="118">
        <v>615</v>
      </c>
      <c r="B888" s="118">
        <v>1038</v>
      </c>
      <c r="C888" s="119">
        <v>137000</v>
      </c>
      <c r="D888" s="120">
        <v>44945</v>
      </c>
      <c r="F888" s="114"/>
      <c r="G888" s="114"/>
    </row>
    <row r="889" spans="1:7" x14ac:dyDescent="0.55000000000000004">
      <c r="A889" s="118">
        <v>451</v>
      </c>
      <c r="B889" s="118">
        <v>1039</v>
      </c>
      <c r="C889" s="119">
        <v>433000</v>
      </c>
      <c r="D889" s="120">
        <v>44945</v>
      </c>
      <c r="F889" s="114"/>
      <c r="G889" s="114"/>
    </row>
    <row r="890" spans="1:7" x14ac:dyDescent="0.55000000000000004">
      <c r="A890" s="118"/>
      <c r="B890" s="118">
        <v>1040</v>
      </c>
      <c r="C890" s="119">
        <v>600000</v>
      </c>
      <c r="D890" s="120">
        <v>44945</v>
      </c>
      <c r="F890" s="114"/>
      <c r="G890" s="114"/>
    </row>
    <row r="891" spans="1:7" x14ac:dyDescent="0.55000000000000004">
      <c r="A891" s="118">
        <v>323</v>
      </c>
      <c r="B891" s="118">
        <v>1041</v>
      </c>
      <c r="C891" s="119">
        <v>820000</v>
      </c>
      <c r="D891" s="120">
        <v>44945</v>
      </c>
      <c r="F891" s="114"/>
      <c r="G891" s="114"/>
    </row>
    <row r="892" spans="1:7" x14ac:dyDescent="0.55000000000000004">
      <c r="A892" s="118"/>
      <c r="B892" s="118">
        <v>1042</v>
      </c>
      <c r="C892" s="119">
        <v>74000</v>
      </c>
      <c r="D892" s="111">
        <v>44945</v>
      </c>
      <c r="F892" s="114"/>
      <c r="G892" s="114"/>
    </row>
    <row r="893" spans="1:7" x14ac:dyDescent="0.55000000000000004">
      <c r="A893" s="118">
        <v>293</v>
      </c>
      <c r="B893" s="118">
        <v>1043</v>
      </c>
      <c r="C893" s="119">
        <v>1023000</v>
      </c>
      <c r="D893" s="120">
        <v>44945</v>
      </c>
      <c r="F893" s="114"/>
      <c r="G893" s="114"/>
    </row>
    <row r="894" spans="1:7" x14ac:dyDescent="0.55000000000000004">
      <c r="A894" s="118">
        <v>645</v>
      </c>
      <c r="B894" s="118">
        <v>1044</v>
      </c>
      <c r="C894" s="119">
        <v>1184000</v>
      </c>
      <c r="D894" s="120">
        <v>44945</v>
      </c>
      <c r="F894" s="114"/>
      <c r="G894" s="114"/>
    </row>
    <row r="895" spans="1:7" x14ac:dyDescent="0.55000000000000004">
      <c r="A895" s="118"/>
      <c r="B895" s="118">
        <v>1045</v>
      </c>
      <c r="C895" s="119">
        <v>866000</v>
      </c>
      <c r="D895" s="120">
        <v>44945</v>
      </c>
      <c r="F895" s="114"/>
      <c r="G895" s="114"/>
    </row>
    <row r="896" spans="1:7" x14ac:dyDescent="0.55000000000000004">
      <c r="A896" s="118"/>
      <c r="B896" s="118">
        <v>1046</v>
      </c>
      <c r="C896" s="119">
        <v>1396000</v>
      </c>
      <c r="D896" s="120">
        <v>44945</v>
      </c>
      <c r="F896" s="114"/>
      <c r="G896" s="114"/>
    </row>
    <row r="897" spans="1:7" x14ac:dyDescent="0.55000000000000004">
      <c r="A897" s="118">
        <v>509</v>
      </c>
      <c r="B897" s="118">
        <v>1047</v>
      </c>
      <c r="C897" s="119">
        <v>2901000</v>
      </c>
      <c r="D897" s="120">
        <v>44945</v>
      </c>
      <c r="F897" s="114"/>
      <c r="G897" s="114"/>
    </row>
    <row r="898" spans="1:7" x14ac:dyDescent="0.55000000000000004">
      <c r="A898" s="118">
        <v>580</v>
      </c>
      <c r="B898" s="118">
        <v>1048</v>
      </c>
      <c r="C898" s="119">
        <v>419000</v>
      </c>
      <c r="D898" s="121">
        <v>45015</v>
      </c>
      <c r="F898" s="114"/>
      <c r="G898" s="114"/>
    </row>
    <row r="899" spans="1:7" x14ac:dyDescent="0.55000000000000004">
      <c r="A899" s="118">
        <v>452</v>
      </c>
      <c r="B899" s="118">
        <v>1049</v>
      </c>
      <c r="C899" s="119">
        <v>305000</v>
      </c>
      <c r="D899" s="120">
        <v>44945</v>
      </c>
      <c r="F899" s="114"/>
      <c r="G899" s="114"/>
    </row>
    <row r="900" spans="1:7" x14ac:dyDescent="0.55000000000000004">
      <c r="A900" s="118">
        <v>869</v>
      </c>
      <c r="B900" s="118">
        <v>1051</v>
      </c>
      <c r="C900" s="119">
        <v>739000</v>
      </c>
      <c r="D900" s="120">
        <v>44945</v>
      </c>
      <c r="F900" s="114"/>
      <c r="G900" s="114"/>
    </row>
    <row r="901" spans="1:7" x14ac:dyDescent="0.55000000000000004">
      <c r="A901" s="118"/>
      <c r="B901" s="118">
        <v>1052</v>
      </c>
      <c r="C901" s="119">
        <v>937000</v>
      </c>
      <c r="D901" s="120">
        <v>44945</v>
      </c>
      <c r="F901" s="114"/>
      <c r="G901" s="114"/>
    </row>
    <row r="902" spans="1:7" x14ac:dyDescent="0.55000000000000004">
      <c r="A902" s="118">
        <v>242</v>
      </c>
      <c r="B902" s="118">
        <v>1054</v>
      </c>
      <c r="C902" s="119">
        <v>365000</v>
      </c>
      <c r="D902" s="120">
        <v>44945</v>
      </c>
      <c r="F902" s="114"/>
      <c r="G902" s="114"/>
    </row>
    <row r="903" spans="1:7" x14ac:dyDescent="0.55000000000000004">
      <c r="A903" s="118"/>
      <c r="B903" s="118">
        <v>1055</v>
      </c>
      <c r="C903" s="119">
        <v>888000</v>
      </c>
      <c r="D903" s="120">
        <v>44945</v>
      </c>
      <c r="F903" s="114"/>
      <c r="G903" s="114"/>
    </row>
    <row r="904" spans="1:7" x14ac:dyDescent="0.55000000000000004">
      <c r="A904" s="118">
        <v>856</v>
      </c>
      <c r="B904" s="118">
        <v>1056</v>
      </c>
      <c r="C904" s="119">
        <v>1194000</v>
      </c>
      <c r="D904" s="120">
        <v>44945</v>
      </c>
      <c r="F904" s="114"/>
      <c r="G904" s="114"/>
    </row>
    <row r="905" spans="1:7" x14ac:dyDescent="0.55000000000000004">
      <c r="A905" s="118"/>
      <c r="B905" s="118">
        <v>1057</v>
      </c>
      <c r="C905" s="119">
        <v>271000</v>
      </c>
      <c r="D905" s="120">
        <v>44945</v>
      </c>
      <c r="F905" s="114"/>
      <c r="G905" s="114"/>
    </row>
    <row r="906" spans="1:7" x14ac:dyDescent="0.55000000000000004">
      <c r="A906" s="118">
        <v>364</v>
      </c>
      <c r="B906" s="118">
        <v>1058</v>
      </c>
      <c r="C906" s="119">
        <v>2125000</v>
      </c>
      <c r="D906" s="120">
        <v>44945</v>
      </c>
      <c r="F906" s="114"/>
      <c r="G906" s="114"/>
    </row>
    <row r="907" spans="1:7" x14ac:dyDescent="0.55000000000000004">
      <c r="A907" s="118"/>
      <c r="B907" s="118">
        <v>1060</v>
      </c>
      <c r="C907" s="119">
        <v>269000</v>
      </c>
      <c r="D907" s="120">
        <v>44945</v>
      </c>
      <c r="F907" s="114"/>
      <c r="G907" s="114"/>
    </row>
    <row r="908" spans="1:7" x14ac:dyDescent="0.55000000000000004">
      <c r="A908" s="118">
        <v>485</v>
      </c>
      <c r="B908" s="118">
        <v>1061</v>
      </c>
      <c r="C908" s="119">
        <v>532000</v>
      </c>
      <c r="D908" s="120">
        <v>44945</v>
      </c>
      <c r="F908" s="114"/>
      <c r="G908" s="114"/>
    </row>
    <row r="909" spans="1:7" x14ac:dyDescent="0.55000000000000004">
      <c r="A909" s="118"/>
      <c r="B909" s="118">
        <v>1062</v>
      </c>
      <c r="C909" s="119">
        <v>530000</v>
      </c>
      <c r="D909" s="120">
        <v>44945</v>
      </c>
      <c r="F909" s="114"/>
      <c r="G909" s="114"/>
    </row>
    <row r="910" spans="1:7" x14ac:dyDescent="0.55000000000000004">
      <c r="A910" s="118">
        <v>143</v>
      </c>
      <c r="B910" s="118">
        <v>1063</v>
      </c>
      <c r="C910" s="119">
        <v>352000</v>
      </c>
      <c r="D910" s="120">
        <v>44945</v>
      </c>
      <c r="F910" s="114"/>
      <c r="G910" s="114"/>
    </row>
    <row r="911" spans="1:7" x14ac:dyDescent="0.55000000000000004">
      <c r="A911" s="118">
        <v>648</v>
      </c>
      <c r="B911" s="118">
        <v>1064</v>
      </c>
      <c r="C911" s="119">
        <v>1426000</v>
      </c>
      <c r="D911" s="120">
        <v>44945</v>
      </c>
      <c r="F911" s="114"/>
      <c r="G911" s="114"/>
    </row>
    <row r="912" spans="1:7" x14ac:dyDescent="0.55000000000000004">
      <c r="A912" s="118">
        <v>480</v>
      </c>
      <c r="B912" s="118">
        <v>1065</v>
      </c>
      <c r="C912" s="119">
        <v>1690000</v>
      </c>
      <c r="D912" s="120">
        <v>44945</v>
      </c>
      <c r="F912" s="114"/>
      <c r="G912" s="114"/>
    </row>
    <row r="913" spans="1:7" x14ac:dyDescent="0.55000000000000004">
      <c r="A913" s="118">
        <v>563</v>
      </c>
      <c r="B913" s="118">
        <v>1067</v>
      </c>
      <c r="C913" s="119">
        <v>1235000</v>
      </c>
      <c r="D913" s="120">
        <v>44945</v>
      </c>
      <c r="F913" s="114"/>
      <c r="G913" s="114"/>
    </row>
    <row r="914" spans="1:7" x14ac:dyDescent="0.55000000000000004">
      <c r="A914" s="118"/>
      <c r="B914" s="118">
        <v>1069</v>
      </c>
      <c r="C914" s="119">
        <v>198000</v>
      </c>
      <c r="D914" s="120">
        <v>44945</v>
      </c>
      <c r="F914" s="114"/>
      <c r="G914" s="114"/>
    </row>
    <row r="915" spans="1:7" x14ac:dyDescent="0.55000000000000004">
      <c r="A915" s="118">
        <v>415</v>
      </c>
      <c r="B915" s="118">
        <v>1070</v>
      </c>
      <c r="C915" s="119">
        <v>33000</v>
      </c>
      <c r="D915" s="120">
        <v>44945</v>
      </c>
      <c r="F915" s="114"/>
      <c r="G915" s="114"/>
    </row>
    <row r="916" spans="1:7" x14ac:dyDescent="0.55000000000000004">
      <c r="A916" s="118"/>
      <c r="B916" s="118">
        <v>1071</v>
      </c>
      <c r="C916" s="119">
        <v>142000</v>
      </c>
      <c r="D916" s="120">
        <v>44945</v>
      </c>
      <c r="F916" s="114"/>
      <c r="G916" s="114"/>
    </row>
    <row r="917" spans="1:7" x14ac:dyDescent="0.55000000000000004">
      <c r="A917" s="118">
        <v>625</v>
      </c>
      <c r="B917" s="118">
        <v>1073</v>
      </c>
      <c r="C917" s="119">
        <v>825000</v>
      </c>
      <c r="D917" s="120">
        <v>44945</v>
      </c>
      <c r="F917" s="114"/>
      <c r="G917" s="114"/>
    </row>
    <row r="918" spans="1:7" x14ac:dyDescent="0.55000000000000004">
      <c r="A918" s="118">
        <v>115</v>
      </c>
      <c r="B918" s="118">
        <v>1074</v>
      </c>
      <c r="C918" s="119">
        <v>503000</v>
      </c>
      <c r="D918" s="120">
        <v>44945</v>
      </c>
      <c r="F918" s="114"/>
      <c r="G918" s="114"/>
    </row>
    <row r="919" spans="1:7" x14ac:dyDescent="0.55000000000000004">
      <c r="A919" s="118"/>
      <c r="B919" s="118">
        <v>1075</v>
      </c>
      <c r="C919" s="119">
        <v>410000</v>
      </c>
      <c r="D919" s="111">
        <v>44945</v>
      </c>
      <c r="F919" s="114"/>
      <c r="G919" s="114"/>
    </row>
    <row r="920" spans="1:7" x14ac:dyDescent="0.55000000000000004">
      <c r="A920" s="118">
        <v>204</v>
      </c>
      <c r="B920" s="118">
        <v>1076</v>
      </c>
      <c r="C920" s="119">
        <v>4157000</v>
      </c>
      <c r="D920" s="120">
        <v>44945</v>
      </c>
      <c r="F920" s="114"/>
      <c r="G920" s="114"/>
    </row>
    <row r="921" spans="1:7" x14ac:dyDescent="0.55000000000000004">
      <c r="A921" s="118"/>
      <c r="B921" s="118">
        <v>1077</v>
      </c>
      <c r="C921" s="119">
        <v>848000</v>
      </c>
      <c r="D921" s="120">
        <v>44945</v>
      </c>
      <c r="F921" s="114"/>
      <c r="G921" s="114"/>
    </row>
    <row r="922" spans="1:7" x14ac:dyDescent="0.55000000000000004">
      <c r="A922" s="118">
        <v>908</v>
      </c>
      <c r="B922" s="118">
        <v>1078</v>
      </c>
      <c r="C922" s="119">
        <v>777000</v>
      </c>
      <c r="D922" s="120">
        <v>44945</v>
      </c>
      <c r="F922" s="114"/>
      <c r="G922" s="114"/>
    </row>
    <row r="923" spans="1:7" x14ac:dyDescent="0.55000000000000004">
      <c r="A923" s="118">
        <v>423</v>
      </c>
      <c r="B923" s="118">
        <v>1079</v>
      </c>
      <c r="C923" s="119">
        <v>485000</v>
      </c>
      <c r="D923" s="120">
        <v>44945</v>
      </c>
      <c r="F923" s="114"/>
      <c r="G923" s="114"/>
    </row>
    <row r="924" spans="1:7" x14ac:dyDescent="0.55000000000000004">
      <c r="A924" s="118">
        <v>189</v>
      </c>
      <c r="B924" s="118">
        <v>1080</v>
      </c>
      <c r="C924" s="119">
        <v>0</v>
      </c>
      <c r="D924" s="120">
        <v>44945</v>
      </c>
      <c r="F924" s="114"/>
      <c r="G924" s="114"/>
    </row>
    <row r="925" spans="1:7" x14ac:dyDescent="0.55000000000000004">
      <c r="A925" s="118">
        <v>801</v>
      </c>
      <c r="B925" s="118">
        <v>1082</v>
      </c>
      <c r="C925" s="119">
        <v>53000</v>
      </c>
      <c r="D925" s="120">
        <v>44945</v>
      </c>
      <c r="F925" s="114"/>
      <c r="G925" s="114"/>
    </row>
    <row r="926" spans="1:7" x14ac:dyDescent="0.55000000000000004">
      <c r="A926" s="118">
        <v>636</v>
      </c>
      <c r="B926" s="118">
        <v>1084</v>
      </c>
      <c r="C926" s="119">
        <v>1525000</v>
      </c>
      <c r="D926" s="120">
        <v>44945</v>
      </c>
      <c r="F926" s="114"/>
      <c r="G926" s="114"/>
    </row>
    <row r="927" spans="1:7" x14ac:dyDescent="0.55000000000000004">
      <c r="A927" s="118">
        <v>589</v>
      </c>
      <c r="B927" s="118">
        <v>1085</v>
      </c>
      <c r="C927" s="119">
        <v>2112000</v>
      </c>
      <c r="D927" s="120">
        <v>44945</v>
      </c>
      <c r="F927" s="114"/>
      <c r="G927" s="114"/>
    </row>
    <row r="928" spans="1:7" x14ac:dyDescent="0.55000000000000004">
      <c r="A928" s="118">
        <v>218</v>
      </c>
      <c r="B928" s="118">
        <v>1086</v>
      </c>
      <c r="C928" s="119">
        <v>1132000</v>
      </c>
      <c r="D928" s="120">
        <v>44945</v>
      </c>
      <c r="F928" s="114"/>
      <c r="G928" s="114"/>
    </row>
    <row r="929" spans="1:7" x14ac:dyDescent="0.55000000000000004">
      <c r="A929" s="118">
        <v>333</v>
      </c>
      <c r="B929" s="118">
        <v>1087</v>
      </c>
      <c r="C929" s="119">
        <v>77000</v>
      </c>
      <c r="D929" s="120">
        <v>44945</v>
      </c>
      <c r="F929" s="114"/>
      <c r="G929" s="114"/>
    </row>
    <row r="930" spans="1:7" x14ac:dyDescent="0.55000000000000004">
      <c r="A930" s="118">
        <v>643</v>
      </c>
      <c r="B930" s="118">
        <v>1089</v>
      </c>
      <c r="C930" s="119">
        <v>223000</v>
      </c>
      <c r="D930" s="120">
        <v>44945</v>
      </c>
      <c r="F930" s="114"/>
      <c r="G930" s="114"/>
    </row>
    <row r="931" spans="1:7" x14ac:dyDescent="0.55000000000000004">
      <c r="A931" s="118">
        <v>152</v>
      </c>
      <c r="B931" s="118">
        <v>1090</v>
      </c>
      <c r="C931" s="119">
        <v>322000</v>
      </c>
      <c r="D931" s="111">
        <v>44945</v>
      </c>
      <c r="F931" s="114"/>
      <c r="G931" s="114"/>
    </row>
    <row r="932" spans="1:7" x14ac:dyDescent="0.55000000000000004">
      <c r="A932" s="118">
        <v>784</v>
      </c>
      <c r="B932" s="118">
        <v>1091</v>
      </c>
      <c r="C932" s="119">
        <v>286000</v>
      </c>
      <c r="D932" s="120">
        <v>44945</v>
      </c>
      <c r="F932" s="114"/>
      <c r="G932" s="114"/>
    </row>
    <row r="933" spans="1:7" x14ac:dyDescent="0.55000000000000004">
      <c r="A933" s="118">
        <v>380</v>
      </c>
      <c r="B933" s="118">
        <v>1092</v>
      </c>
      <c r="C933" s="119">
        <v>387000</v>
      </c>
      <c r="D933" s="120">
        <v>44945</v>
      </c>
      <c r="F933" s="114"/>
      <c r="G933" s="114"/>
    </row>
    <row r="934" spans="1:7" x14ac:dyDescent="0.55000000000000004">
      <c r="A934" s="122">
        <v>700</v>
      </c>
      <c r="B934" s="118">
        <v>1093</v>
      </c>
      <c r="C934" s="119">
        <v>102000</v>
      </c>
      <c r="D934" s="120">
        <v>44945</v>
      </c>
      <c r="F934" s="114"/>
      <c r="G934" s="114"/>
    </row>
    <row r="935" spans="1:7" x14ac:dyDescent="0.55000000000000004">
      <c r="A935" s="118">
        <v>302</v>
      </c>
      <c r="B935" s="118">
        <v>1094</v>
      </c>
      <c r="C935" s="119">
        <v>0</v>
      </c>
      <c r="D935" s="120">
        <v>44945</v>
      </c>
      <c r="F935" s="114"/>
      <c r="G935" s="114"/>
    </row>
    <row r="936" spans="1:7" x14ac:dyDescent="0.55000000000000004">
      <c r="A936" s="118">
        <v>760</v>
      </c>
      <c r="B936" s="118">
        <v>1095</v>
      </c>
      <c r="C936" s="119">
        <v>628000</v>
      </c>
      <c r="D936" s="120">
        <v>44945</v>
      </c>
      <c r="F936" s="114"/>
      <c r="G936" s="114"/>
    </row>
    <row r="937" spans="1:7" x14ac:dyDescent="0.55000000000000004">
      <c r="A937" s="118">
        <v>658</v>
      </c>
      <c r="B937" s="118">
        <v>1096</v>
      </c>
      <c r="C937" s="119">
        <v>432000</v>
      </c>
      <c r="D937" s="120">
        <v>44945</v>
      </c>
      <c r="F937" s="114"/>
      <c r="G937" s="114"/>
    </row>
    <row r="938" spans="1:7" x14ac:dyDescent="0.55000000000000004">
      <c r="A938" s="118"/>
      <c r="B938" s="118">
        <v>1097</v>
      </c>
      <c r="C938" s="119">
        <v>432000</v>
      </c>
      <c r="D938" s="111">
        <v>44945</v>
      </c>
      <c r="F938" s="114"/>
      <c r="G938" s="114"/>
    </row>
    <row r="939" spans="1:7" x14ac:dyDescent="0.55000000000000004">
      <c r="A939" s="118">
        <v>362</v>
      </c>
      <c r="B939" s="118">
        <v>1098</v>
      </c>
      <c r="C939" s="119">
        <v>349000</v>
      </c>
      <c r="D939" s="120">
        <v>44945</v>
      </c>
      <c r="F939" s="114"/>
      <c r="G939" s="114"/>
    </row>
    <row r="940" spans="1:7" x14ac:dyDescent="0.55000000000000004">
      <c r="A940" s="118">
        <v>970</v>
      </c>
      <c r="B940" s="118">
        <v>1100</v>
      </c>
      <c r="C940" s="119">
        <v>904000</v>
      </c>
      <c r="D940" s="120">
        <v>44945</v>
      </c>
      <c r="F940" s="114"/>
      <c r="G940" s="114"/>
    </row>
    <row r="941" spans="1:7" x14ac:dyDescent="0.55000000000000004">
      <c r="A941" s="118"/>
      <c r="B941" s="118">
        <v>1103</v>
      </c>
      <c r="C941" s="119">
        <v>580000</v>
      </c>
      <c r="D941" s="120">
        <v>44994</v>
      </c>
      <c r="F941" s="114"/>
      <c r="G941" s="114"/>
    </row>
    <row r="942" spans="1:7" x14ac:dyDescent="0.55000000000000004">
      <c r="A942" s="118"/>
      <c r="B942" s="118">
        <v>1104</v>
      </c>
      <c r="C942" s="119">
        <v>199000</v>
      </c>
      <c r="D942" s="120">
        <v>44994</v>
      </c>
      <c r="F942" s="114"/>
      <c r="G942" s="114"/>
    </row>
    <row r="943" spans="1:7" x14ac:dyDescent="0.55000000000000004">
      <c r="A943" s="118">
        <v>746</v>
      </c>
      <c r="B943" s="118">
        <v>1105</v>
      </c>
      <c r="C943" s="119">
        <v>392000</v>
      </c>
      <c r="D943" s="120">
        <v>44994</v>
      </c>
      <c r="F943" s="114"/>
      <c r="G943" s="114"/>
    </row>
    <row r="944" spans="1:7" x14ac:dyDescent="0.55000000000000004">
      <c r="A944" s="118">
        <v>911</v>
      </c>
      <c r="B944" s="118">
        <v>1106</v>
      </c>
      <c r="C944" s="119">
        <v>638000</v>
      </c>
      <c r="D944" s="120">
        <v>44994</v>
      </c>
      <c r="F944" s="114"/>
      <c r="G944" s="114"/>
    </row>
    <row r="945" spans="1:7" x14ac:dyDescent="0.55000000000000004">
      <c r="A945" s="118"/>
      <c r="B945" s="118">
        <v>1107</v>
      </c>
      <c r="C945" s="119">
        <v>206000</v>
      </c>
      <c r="D945" s="120">
        <v>44994</v>
      </c>
      <c r="F945" s="114"/>
      <c r="G945" s="114"/>
    </row>
    <row r="946" spans="1:7" x14ac:dyDescent="0.55000000000000004">
      <c r="A946" s="118">
        <v>781</v>
      </c>
      <c r="B946" s="118">
        <v>1108</v>
      </c>
      <c r="C946" s="119">
        <v>13000</v>
      </c>
      <c r="D946" s="120">
        <v>44994</v>
      </c>
      <c r="F946" s="114"/>
      <c r="G946" s="114"/>
    </row>
    <row r="947" spans="1:7" x14ac:dyDescent="0.55000000000000004">
      <c r="A947" s="118">
        <v>789</v>
      </c>
      <c r="B947" s="118">
        <v>1109</v>
      </c>
      <c r="C947" s="119">
        <v>530000</v>
      </c>
      <c r="D947" s="120">
        <v>44994</v>
      </c>
      <c r="F947" s="114"/>
      <c r="G947" s="114"/>
    </row>
    <row r="948" spans="1:7" x14ac:dyDescent="0.55000000000000004">
      <c r="A948" s="118">
        <v>493</v>
      </c>
      <c r="B948" s="118">
        <v>1110</v>
      </c>
      <c r="C948" s="119">
        <v>247000</v>
      </c>
      <c r="D948" s="120">
        <v>44994</v>
      </c>
      <c r="F948" s="114"/>
      <c r="G948" s="114"/>
    </row>
    <row r="949" spans="1:7" x14ac:dyDescent="0.55000000000000004">
      <c r="A949" s="118">
        <v>727</v>
      </c>
      <c r="B949" s="118">
        <v>1112</v>
      </c>
      <c r="C949" s="119">
        <v>998000</v>
      </c>
      <c r="D949" s="120">
        <v>44994</v>
      </c>
      <c r="F949" s="114"/>
      <c r="G949" s="114"/>
    </row>
    <row r="950" spans="1:7" x14ac:dyDescent="0.55000000000000004">
      <c r="A950" s="118">
        <v>504</v>
      </c>
      <c r="B950" s="118">
        <v>1114</v>
      </c>
      <c r="C950" s="119">
        <v>161000</v>
      </c>
      <c r="D950" s="120">
        <v>44994</v>
      </c>
      <c r="F950" s="114"/>
      <c r="G950" s="114"/>
    </row>
    <row r="951" spans="1:7" x14ac:dyDescent="0.55000000000000004">
      <c r="A951" s="118"/>
      <c r="B951" s="118">
        <v>1115</v>
      </c>
      <c r="C951" s="119">
        <v>175000</v>
      </c>
      <c r="D951" s="120">
        <v>44994</v>
      </c>
      <c r="F951" s="114"/>
      <c r="G951" s="114"/>
    </row>
    <row r="952" spans="1:7" x14ac:dyDescent="0.55000000000000004">
      <c r="A952" s="118">
        <v>128</v>
      </c>
      <c r="B952" s="118">
        <v>1116</v>
      </c>
      <c r="C952" s="119">
        <v>543000</v>
      </c>
      <c r="D952" s="120">
        <v>44994</v>
      </c>
      <c r="F952" s="114"/>
      <c r="G952" s="114"/>
    </row>
    <row r="953" spans="1:7" x14ac:dyDescent="0.55000000000000004">
      <c r="A953" s="118">
        <v>591</v>
      </c>
      <c r="B953" s="118">
        <v>1117</v>
      </c>
      <c r="C953" s="119">
        <v>505000</v>
      </c>
      <c r="D953" s="120">
        <v>44994</v>
      </c>
      <c r="F953" s="114"/>
      <c r="G953" s="114"/>
    </row>
    <row r="954" spans="1:7" x14ac:dyDescent="0.55000000000000004">
      <c r="A954" s="118">
        <v>857</v>
      </c>
      <c r="B954" s="118">
        <v>1118</v>
      </c>
      <c r="C954" s="119">
        <v>624000</v>
      </c>
      <c r="D954" s="120">
        <v>44994</v>
      </c>
      <c r="F954" s="114"/>
      <c r="G954" s="114"/>
    </row>
    <row r="955" spans="1:7" x14ac:dyDescent="0.55000000000000004">
      <c r="A955" s="122">
        <v>258</v>
      </c>
      <c r="B955" s="118">
        <v>1119</v>
      </c>
      <c r="C955" s="119">
        <v>13000</v>
      </c>
      <c r="D955" s="120">
        <v>44994</v>
      </c>
      <c r="F955" s="114"/>
      <c r="G955" s="114"/>
    </row>
    <row r="956" spans="1:7" x14ac:dyDescent="0.55000000000000004">
      <c r="A956" s="118">
        <v>943</v>
      </c>
      <c r="B956" s="118">
        <v>1120</v>
      </c>
      <c r="C956" s="119">
        <v>0</v>
      </c>
      <c r="D956" s="120">
        <v>44994</v>
      </c>
      <c r="F956" s="114"/>
      <c r="G956" s="114"/>
    </row>
    <row r="957" spans="1:7" x14ac:dyDescent="0.55000000000000004">
      <c r="A957" s="118"/>
      <c r="B957" s="118">
        <v>1124</v>
      </c>
      <c r="C957" s="119">
        <v>1062000</v>
      </c>
      <c r="D957" s="120">
        <v>44994</v>
      </c>
      <c r="F957" s="114"/>
      <c r="G957" s="114"/>
    </row>
    <row r="958" spans="1:7" x14ac:dyDescent="0.55000000000000004">
      <c r="A958" s="118">
        <v>500</v>
      </c>
      <c r="B958" s="118">
        <v>1125</v>
      </c>
      <c r="C958" s="119">
        <v>141000</v>
      </c>
      <c r="D958" s="120">
        <v>44994</v>
      </c>
      <c r="F958" s="114"/>
      <c r="G958" s="114"/>
    </row>
    <row r="959" spans="1:7" x14ac:dyDescent="0.55000000000000004">
      <c r="A959" s="118">
        <v>567</v>
      </c>
      <c r="B959" s="118">
        <v>1126</v>
      </c>
      <c r="C959" s="119">
        <v>3041000</v>
      </c>
      <c r="D959" s="120">
        <v>44994</v>
      </c>
      <c r="F959" s="114"/>
      <c r="G959" s="114"/>
    </row>
    <row r="960" spans="1:7" x14ac:dyDescent="0.55000000000000004">
      <c r="A960" s="118">
        <v>609</v>
      </c>
      <c r="B960" s="118">
        <v>1128</v>
      </c>
      <c r="C960" s="119">
        <v>4092000</v>
      </c>
      <c r="D960" s="120">
        <v>44994</v>
      </c>
      <c r="F960" s="114"/>
      <c r="G960" s="114"/>
    </row>
    <row r="961" spans="1:7" x14ac:dyDescent="0.55000000000000004">
      <c r="A961" s="118"/>
      <c r="B961" s="118">
        <v>1129</v>
      </c>
      <c r="C961" s="119">
        <v>0</v>
      </c>
      <c r="D961" s="120">
        <v>44994</v>
      </c>
      <c r="F961" s="114"/>
      <c r="G961" s="114"/>
    </row>
    <row r="962" spans="1:7" x14ac:dyDescent="0.55000000000000004">
      <c r="A962" s="118">
        <v>724</v>
      </c>
      <c r="B962" s="118">
        <v>1130</v>
      </c>
      <c r="C962" s="119">
        <v>1791000</v>
      </c>
      <c r="D962" s="120">
        <v>44994</v>
      </c>
      <c r="F962" s="114"/>
      <c r="G962" s="114"/>
    </row>
    <row r="963" spans="1:7" x14ac:dyDescent="0.55000000000000004">
      <c r="A963" s="118">
        <v>377</v>
      </c>
      <c r="B963" s="118">
        <v>1136</v>
      </c>
      <c r="C963" s="119">
        <v>303000</v>
      </c>
      <c r="D963" s="120">
        <v>44994</v>
      </c>
      <c r="F963" s="114"/>
      <c r="G963" s="114"/>
    </row>
    <row r="964" spans="1:7" x14ac:dyDescent="0.55000000000000004">
      <c r="A964" s="118">
        <v>924</v>
      </c>
      <c r="B964" s="118">
        <v>1137</v>
      </c>
      <c r="C964" s="119">
        <v>651000</v>
      </c>
      <c r="D964" s="120">
        <v>44994</v>
      </c>
      <c r="F964" s="114"/>
      <c r="G964" s="114"/>
    </row>
    <row r="965" spans="1:7" x14ac:dyDescent="0.55000000000000004">
      <c r="A965" s="118"/>
      <c r="B965" s="118">
        <v>1138</v>
      </c>
      <c r="C965" s="119">
        <v>1421000</v>
      </c>
      <c r="D965" s="120">
        <v>44994</v>
      </c>
      <c r="F965" s="114"/>
      <c r="G965" s="114"/>
    </row>
    <row r="966" spans="1:7" x14ac:dyDescent="0.55000000000000004">
      <c r="A966" s="118">
        <v>285</v>
      </c>
      <c r="B966" s="118">
        <v>1139</v>
      </c>
      <c r="C966" s="119">
        <v>431000</v>
      </c>
      <c r="D966" s="120">
        <v>44994</v>
      </c>
      <c r="F966" s="114"/>
      <c r="G966" s="114"/>
    </row>
    <row r="967" spans="1:7" x14ac:dyDescent="0.55000000000000004">
      <c r="A967" s="118"/>
      <c r="B967" s="118">
        <v>1301</v>
      </c>
      <c r="C967" s="119">
        <v>86000</v>
      </c>
      <c r="D967" s="120">
        <v>44945</v>
      </c>
      <c r="F967" s="114"/>
      <c r="G967" s="114"/>
    </row>
    <row r="968" spans="1:7" x14ac:dyDescent="0.55000000000000004">
      <c r="A968" s="122">
        <v>69</v>
      </c>
      <c r="B968" s="118">
        <v>1302</v>
      </c>
      <c r="C968" s="119">
        <v>541000</v>
      </c>
      <c r="D968" s="120">
        <v>44945</v>
      </c>
      <c r="F968" s="114"/>
      <c r="G968" s="114"/>
    </row>
    <row r="969" spans="1:7" x14ac:dyDescent="0.55000000000000004">
      <c r="A969" s="122">
        <v>646</v>
      </c>
      <c r="B969" s="118">
        <v>1303</v>
      </c>
      <c r="C969" s="119">
        <v>873000</v>
      </c>
      <c r="D969" s="120">
        <v>44945</v>
      </c>
      <c r="F969" s="114"/>
      <c r="G969" s="114"/>
    </row>
    <row r="970" spans="1:7" x14ac:dyDescent="0.55000000000000004">
      <c r="A970" s="122">
        <v>230</v>
      </c>
      <c r="B970" s="118">
        <v>1304</v>
      </c>
      <c r="C970" s="119">
        <v>47000</v>
      </c>
      <c r="D970" s="120">
        <v>44945</v>
      </c>
      <c r="F970" s="114"/>
      <c r="G970" s="114"/>
    </row>
    <row r="971" spans="1:7" x14ac:dyDescent="0.55000000000000004">
      <c r="A971" s="118">
        <v>83</v>
      </c>
      <c r="B971" s="118">
        <v>1305</v>
      </c>
      <c r="C971" s="119">
        <v>813000</v>
      </c>
      <c r="D971" s="120">
        <v>44945</v>
      </c>
      <c r="F971" s="114"/>
      <c r="G971" s="114"/>
    </row>
    <row r="972" spans="1:7" x14ac:dyDescent="0.55000000000000004">
      <c r="A972" s="118">
        <v>598</v>
      </c>
      <c r="B972" s="118">
        <v>1306</v>
      </c>
      <c r="C972" s="119">
        <v>996000</v>
      </c>
      <c r="D972" s="120">
        <v>44945</v>
      </c>
      <c r="F972" s="114"/>
      <c r="G972" s="114"/>
    </row>
    <row r="973" spans="1:7" x14ac:dyDescent="0.55000000000000004">
      <c r="A973" s="122">
        <v>367</v>
      </c>
      <c r="B973" s="118">
        <v>1307</v>
      </c>
      <c r="C973" s="119">
        <v>153000</v>
      </c>
      <c r="D973" s="120">
        <v>44945</v>
      </c>
      <c r="F973" s="114"/>
      <c r="G973" s="114"/>
    </row>
    <row r="974" spans="1:7" x14ac:dyDescent="0.55000000000000004">
      <c r="A974" s="122">
        <v>24</v>
      </c>
      <c r="B974" s="118">
        <v>1308</v>
      </c>
      <c r="C974" s="119">
        <v>880000</v>
      </c>
      <c r="D974" s="120">
        <v>44945</v>
      </c>
      <c r="F974" s="114"/>
      <c r="G974" s="114"/>
    </row>
    <row r="975" spans="1:7" x14ac:dyDescent="0.55000000000000004">
      <c r="A975" s="118">
        <v>20</v>
      </c>
      <c r="B975" s="118">
        <v>1309</v>
      </c>
      <c r="C975" s="119">
        <v>412000</v>
      </c>
      <c r="D975" s="120">
        <v>44945</v>
      </c>
      <c r="F975" s="114"/>
      <c r="G975" s="114"/>
    </row>
    <row r="976" spans="1:7" x14ac:dyDescent="0.55000000000000004">
      <c r="A976" s="122">
        <v>759</v>
      </c>
      <c r="B976" s="118">
        <v>1310</v>
      </c>
      <c r="C976" s="119">
        <v>42000</v>
      </c>
      <c r="D976" s="120">
        <v>44945</v>
      </c>
      <c r="F976" s="114"/>
      <c r="G976" s="114"/>
    </row>
    <row r="977" spans="1:7" x14ac:dyDescent="0.55000000000000004">
      <c r="A977" s="122">
        <v>23</v>
      </c>
      <c r="B977" s="118">
        <v>1311</v>
      </c>
      <c r="C977" s="119">
        <v>1418000</v>
      </c>
      <c r="D977" s="120">
        <v>44945</v>
      </c>
      <c r="F977" s="114"/>
      <c r="G977" s="114"/>
    </row>
    <row r="978" spans="1:7" x14ac:dyDescent="0.55000000000000004">
      <c r="A978" s="118"/>
      <c r="B978" s="118">
        <v>1312</v>
      </c>
      <c r="C978" s="119">
        <v>230000</v>
      </c>
      <c r="D978" s="111">
        <v>44945</v>
      </c>
      <c r="F978" s="114"/>
      <c r="G978" s="114"/>
    </row>
    <row r="979" spans="1:7" x14ac:dyDescent="0.55000000000000004">
      <c r="A979" s="118">
        <v>823</v>
      </c>
      <c r="B979" s="118">
        <v>1313</v>
      </c>
      <c r="C979" s="119">
        <v>84000</v>
      </c>
      <c r="D979" s="120">
        <v>44945</v>
      </c>
      <c r="F979" s="114"/>
      <c r="G979" s="114"/>
    </row>
    <row r="980" spans="1:7" x14ac:dyDescent="0.55000000000000004">
      <c r="A980" s="118">
        <v>6</v>
      </c>
      <c r="B980" s="118">
        <v>1314</v>
      </c>
      <c r="C980" s="119">
        <v>800000</v>
      </c>
      <c r="D980" s="120">
        <v>44945</v>
      </c>
      <c r="F980" s="114"/>
      <c r="G980" s="114"/>
    </row>
    <row r="981" spans="1:7" x14ac:dyDescent="0.55000000000000004">
      <c r="A981" s="118">
        <v>89</v>
      </c>
      <c r="B981" s="118">
        <v>1315</v>
      </c>
      <c r="C981" s="119">
        <v>170000</v>
      </c>
      <c r="D981" s="120">
        <v>44945</v>
      </c>
      <c r="F981" s="114"/>
      <c r="G981" s="114"/>
    </row>
    <row r="982" spans="1:7" x14ac:dyDescent="0.55000000000000004">
      <c r="A982" s="118">
        <v>108</v>
      </c>
      <c r="B982" s="118">
        <v>1316</v>
      </c>
      <c r="C982" s="119">
        <v>696000</v>
      </c>
      <c r="D982" s="120">
        <v>44945</v>
      </c>
      <c r="F982" s="114"/>
      <c r="G982" s="114"/>
    </row>
    <row r="983" spans="1:7" x14ac:dyDescent="0.55000000000000004">
      <c r="A983" s="118"/>
      <c r="B983" s="118">
        <v>1317</v>
      </c>
      <c r="C983" s="119">
        <v>271000</v>
      </c>
      <c r="D983" s="120">
        <v>44945</v>
      </c>
      <c r="F983" s="114"/>
      <c r="G983" s="114"/>
    </row>
    <row r="984" spans="1:7" x14ac:dyDescent="0.55000000000000004">
      <c r="A984" s="118">
        <v>109</v>
      </c>
      <c r="B984" s="118">
        <v>1318</v>
      </c>
      <c r="C984" s="119">
        <v>149000</v>
      </c>
      <c r="D984" s="120">
        <v>44945</v>
      </c>
      <c r="F984" s="114"/>
      <c r="G984" s="114"/>
    </row>
    <row r="985" spans="1:7" x14ac:dyDescent="0.55000000000000004">
      <c r="A985" s="118">
        <v>32</v>
      </c>
      <c r="B985" s="118">
        <v>1319</v>
      </c>
      <c r="C985" s="119">
        <v>327000</v>
      </c>
      <c r="D985" s="120">
        <v>44945</v>
      </c>
      <c r="F985" s="114"/>
      <c r="G985" s="114"/>
    </row>
    <row r="986" spans="1:7" x14ac:dyDescent="0.55000000000000004">
      <c r="A986" s="118"/>
      <c r="B986" s="118">
        <v>1320</v>
      </c>
      <c r="C986" s="119">
        <v>107000</v>
      </c>
      <c r="D986" s="120">
        <v>44945</v>
      </c>
      <c r="F986" s="114"/>
      <c r="G986" s="114"/>
    </row>
    <row r="987" spans="1:7" x14ac:dyDescent="0.55000000000000004">
      <c r="A987" s="118">
        <v>64</v>
      </c>
      <c r="B987" s="118">
        <v>1321</v>
      </c>
      <c r="C987" s="119">
        <v>87000</v>
      </c>
      <c r="D987" s="120">
        <v>44945</v>
      </c>
      <c r="F987" s="114"/>
      <c r="G987" s="114"/>
    </row>
    <row r="988" spans="1:7" x14ac:dyDescent="0.55000000000000004">
      <c r="A988" s="122">
        <v>197</v>
      </c>
      <c r="B988" s="118">
        <v>1322</v>
      </c>
      <c r="C988" s="119">
        <v>438000</v>
      </c>
      <c r="D988" s="120">
        <v>44945</v>
      </c>
      <c r="F988" s="114"/>
      <c r="G988" s="114"/>
    </row>
    <row r="989" spans="1:7" x14ac:dyDescent="0.55000000000000004">
      <c r="A989" s="118">
        <v>61</v>
      </c>
      <c r="B989" s="118">
        <v>1323</v>
      </c>
      <c r="C989" s="119">
        <v>117000</v>
      </c>
      <c r="D989" s="120">
        <v>44945</v>
      </c>
      <c r="F989" s="114"/>
      <c r="G989" s="114"/>
    </row>
    <row r="990" spans="1:7" x14ac:dyDescent="0.55000000000000004">
      <c r="A990" s="118">
        <v>360</v>
      </c>
      <c r="B990" s="118">
        <v>1324</v>
      </c>
      <c r="C990" s="119">
        <v>106000</v>
      </c>
      <c r="D990" s="120">
        <v>44945</v>
      </c>
      <c r="F990" s="114"/>
      <c r="G990" s="114"/>
    </row>
    <row r="991" spans="1:7" x14ac:dyDescent="0.55000000000000004">
      <c r="A991" s="118">
        <v>52</v>
      </c>
      <c r="B991" s="118">
        <v>1325</v>
      </c>
      <c r="C991" s="119">
        <v>1408000</v>
      </c>
      <c r="D991" s="120">
        <v>44945</v>
      </c>
      <c r="F991" s="114"/>
      <c r="G991" s="114"/>
    </row>
    <row r="992" spans="1:7" x14ac:dyDescent="0.55000000000000004">
      <c r="A992" s="118"/>
      <c r="B992" s="118">
        <v>1326</v>
      </c>
      <c r="C992" s="119">
        <v>180000</v>
      </c>
      <c r="D992" s="120">
        <v>44945</v>
      </c>
      <c r="F992" s="114"/>
      <c r="G992" s="114"/>
    </row>
    <row r="993" spans="1:7" x14ac:dyDescent="0.55000000000000004">
      <c r="A993" s="122">
        <v>253</v>
      </c>
      <c r="B993" s="118">
        <v>1327</v>
      </c>
      <c r="C993" s="119">
        <v>302000</v>
      </c>
      <c r="D993" s="120">
        <v>44945</v>
      </c>
      <c r="F993" s="114"/>
      <c r="G993" s="114"/>
    </row>
    <row r="994" spans="1:7" x14ac:dyDescent="0.55000000000000004">
      <c r="A994" s="118">
        <v>546</v>
      </c>
      <c r="B994" s="118">
        <v>1328</v>
      </c>
      <c r="C994" s="119">
        <v>356000</v>
      </c>
      <c r="D994" s="120">
        <v>44945</v>
      </c>
      <c r="F994" s="114"/>
      <c r="G994" s="114"/>
    </row>
    <row r="995" spans="1:7" x14ac:dyDescent="0.55000000000000004">
      <c r="A995" s="118">
        <v>117</v>
      </c>
      <c r="B995" s="118">
        <v>1329</v>
      </c>
      <c r="C995" s="119">
        <v>131000</v>
      </c>
      <c r="D995" s="120">
        <v>44945</v>
      </c>
      <c r="F995" s="114"/>
      <c r="G995" s="114"/>
    </row>
    <row r="996" spans="1:7" x14ac:dyDescent="0.55000000000000004">
      <c r="A996" s="118">
        <v>130</v>
      </c>
      <c r="B996" s="118">
        <v>1330</v>
      </c>
      <c r="C996" s="119">
        <v>289000</v>
      </c>
      <c r="D996" s="120">
        <v>44945</v>
      </c>
      <c r="F996" s="114"/>
      <c r="G996" s="114"/>
    </row>
    <row r="997" spans="1:7" x14ac:dyDescent="0.55000000000000004">
      <c r="A997" s="118">
        <v>340</v>
      </c>
      <c r="B997" s="118">
        <v>1331</v>
      </c>
      <c r="C997" s="119">
        <v>66000</v>
      </c>
      <c r="D997" s="120">
        <v>44945</v>
      </c>
      <c r="F997" s="114"/>
      <c r="G997" s="114"/>
    </row>
    <row r="998" spans="1:7" x14ac:dyDescent="0.55000000000000004">
      <c r="A998" s="118">
        <v>348</v>
      </c>
      <c r="B998" s="118">
        <v>1332</v>
      </c>
      <c r="C998" s="119">
        <v>376000</v>
      </c>
      <c r="D998" s="120">
        <v>44945</v>
      </c>
      <c r="F998" s="114"/>
      <c r="G998" s="114"/>
    </row>
    <row r="999" spans="1:7" x14ac:dyDescent="0.55000000000000004">
      <c r="A999" s="118">
        <v>611</v>
      </c>
      <c r="B999" s="118">
        <v>1333</v>
      </c>
      <c r="C999" s="119">
        <v>2545000</v>
      </c>
      <c r="D999" s="120">
        <v>44945</v>
      </c>
      <c r="F999" s="114"/>
      <c r="G999" s="114"/>
    </row>
    <row r="1000" spans="1:7" x14ac:dyDescent="0.55000000000000004">
      <c r="A1000" s="118">
        <v>58</v>
      </c>
      <c r="B1000" s="118">
        <v>1334</v>
      </c>
      <c r="C1000" s="119">
        <v>115000</v>
      </c>
      <c r="D1000" s="120">
        <v>44945</v>
      </c>
      <c r="F1000" s="114"/>
      <c r="G1000" s="114"/>
    </row>
    <row r="1001" spans="1:7" x14ac:dyDescent="0.55000000000000004">
      <c r="A1001" s="118"/>
      <c r="B1001" s="118">
        <v>1335</v>
      </c>
      <c r="C1001" s="119">
        <v>221000</v>
      </c>
      <c r="D1001" s="120">
        <v>44945</v>
      </c>
      <c r="F1001" s="114"/>
      <c r="G1001" s="114"/>
    </row>
    <row r="1002" spans="1:7" x14ac:dyDescent="0.55000000000000004">
      <c r="A1002" s="122">
        <v>902</v>
      </c>
      <c r="B1002" s="118">
        <v>1336</v>
      </c>
      <c r="C1002" s="119">
        <v>508000</v>
      </c>
      <c r="D1002" s="120">
        <v>44945</v>
      </c>
      <c r="F1002" s="114"/>
      <c r="G1002" s="114"/>
    </row>
    <row r="1003" spans="1:7" x14ac:dyDescent="0.55000000000000004">
      <c r="A1003" s="118">
        <v>498</v>
      </c>
      <c r="B1003" s="118">
        <v>1337</v>
      </c>
      <c r="C1003" s="119">
        <v>106000</v>
      </c>
      <c r="D1003" s="120">
        <v>44945</v>
      </c>
      <c r="F1003" s="114"/>
      <c r="G1003" s="114"/>
    </row>
    <row r="1004" spans="1:7" x14ac:dyDescent="0.55000000000000004">
      <c r="A1004" s="118">
        <v>319</v>
      </c>
      <c r="B1004" s="118">
        <v>1338</v>
      </c>
      <c r="C1004" s="119">
        <v>114000</v>
      </c>
      <c r="D1004" s="120">
        <v>44945</v>
      </c>
      <c r="F1004" s="114"/>
      <c r="G1004" s="114"/>
    </row>
    <row r="1005" spans="1:7" x14ac:dyDescent="0.55000000000000004">
      <c r="A1005" s="118">
        <v>111</v>
      </c>
      <c r="B1005" s="118">
        <v>1339</v>
      </c>
      <c r="C1005" s="119">
        <v>42000</v>
      </c>
      <c r="D1005" s="120">
        <v>44945</v>
      </c>
      <c r="F1005" s="114"/>
      <c r="G1005" s="114"/>
    </row>
    <row r="1006" spans="1:7" x14ac:dyDescent="0.55000000000000004">
      <c r="A1006" s="118">
        <v>601</v>
      </c>
      <c r="B1006" s="118">
        <v>1340</v>
      </c>
      <c r="C1006" s="119">
        <v>467000</v>
      </c>
      <c r="D1006" s="120">
        <v>44945</v>
      </c>
      <c r="F1006" s="114"/>
      <c r="G1006" s="114"/>
    </row>
    <row r="1007" spans="1:7" x14ac:dyDescent="0.55000000000000004">
      <c r="A1007" s="118">
        <v>459</v>
      </c>
      <c r="B1007" s="118">
        <v>1341</v>
      </c>
      <c r="C1007" s="119">
        <v>295000</v>
      </c>
      <c r="D1007" s="120">
        <v>44945</v>
      </c>
      <c r="F1007" s="114"/>
      <c r="G1007" s="114"/>
    </row>
    <row r="1008" spans="1:7" x14ac:dyDescent="0.55000000000000004">
      <c r="A1008" s="118">
        <v>142</v>
      </c>
      <c r="B1008" s="118">
        <v>1342</v>
      </c>
      <c r="C1008" s="119">
        <v>345000</v>
      </c>
      <c r="D1008" s="120">
        <v>44945</v>
      </c>
      <c r="F1008" s="114"/>
      <c r="G1008" s="114"/>
    </row>
    <row r="1009" spans="1:7" x14ac:dyDescent="0.55000000000000004">
      <c r="A1009" s="118">
        <v>47</v>
      </c>
      <c r="B1009" s="118">
        <v>1343</v>
      </c>
      <c r="C1009" s="119">
        <v>600000</v>
      </c>
      <c r="D1009" s="120">
        <v>44945</v>
      </c>
      <c r="F1009" s="114"/>
      <c r="G1009" s="114"/>
    </row>
    <row r="1010" spans="1:7" x14ac:dyDescent="0.55000000000000004">
      <c r="A1010" s="118">
        <v>672</v>
      </c>
      <c r="B1010" s="118">
        <v>1344</v>
      </c>
      <c r="C1010" s="119">
        <v>237000</v>
      </c>
      <c r="D1010" s="120">
        <v>44945</v>
      </c>
      <c r="F1010" s="114"/>
      <c r="G1010" s="114"/>
    </row>
    <row r="1011" spans="1:7" x14ac:dyDescent="0.55000000000000004">
      <c r="A1011" s="118"/>
      <c r="B1011" s="118">
        <v>1345</v>
      </c>
      <c r="C1011" s="119">
        <v>215000</v>
      </c>
      <c r="D1011" s="120">
        <v>44945</v>
      </c>
      <c r="F1011" s="114"/>
      <c r="G1011" s="114"/>
    </row>
    <row r="1012" spans="1:7" x14ac:dyDescent="0.55000000000000004">
      <c r="A1012" s="118">
        <v>588</v>
      </c>
      <c r="B1012" s="118">
        <v>1346</v>
      </c>
      <c r="C1012" s="119">
        <v>122000</v>
      </c>
      <c r="D1012" s="120">
        <v>44945</v>
      </c>
      <c r="F1012" s="114"/>
      <c r="G1012" s="114"/>
    </row>
    <row r="1013" spans="1:7" x14ac:dyDescent="0.55000000000000004">
      <c r="A1013" s="118"/>
      <c r="B1013" s="118">
        <v>1347</v>
      </c>
      <c r="C1013" s="119">
        <v>272000</v>
      </c>
      <c r="D1013" s="120">
        <v>44945</v>
      </c>
      <c r="F1013" s="114"/>
      <c r="G1013" s="114"/>
    </row>
    <row r="1014" spans="1:7" x14ac:dyDescent="0.55000000000000004">
      <c r="A1014" s="118">
        <v>40</v>
      </c>
      <c r="B1014" s="118">
        <v>1348</v>
      </c>
      <c r="C1014" s="119">
        <v>190000</v>
      </c>
      <c r="D1014" s="120">
        <v>44945</v>
      </c>
      <c r="F1014" s="114"/>
      <c r="G1014" s="114"/>
    </row>
    <row r="1015" spans="1:7" x14ac:dyDescent="0.55000000000000004">
      <c r="A1015" s="118">
        <v>739</v>
      </c>
      <c r="B1015" s="118">
        <v>1349</v>
      </c>
      <c r="C1015" s="119">
        <v>251000</v>
      </c>
      <c r="D1015" s="120">
        <v>44945</v>
      </c>
      <c r="F1015" s="114"/>
      <c r="G1015" s="114"/>
    </row>
    <row r="1016" spans="1:7" x14ac:dyDescent="0.55000000000000004">
      <c r="A1016" s="118">
        <v>177</v>
      </c>
      <c r="B1016" s="118">
        <v>1350</v>
      </c>
      <c r="C1016" s="119">
        <v>817000</v>
      </c>
      <c r="D1016" s="120">
        <v>44945</v>
      </c>
      <c r="F1016" s="114"/>
      <c r="G1016" s="114"/>
    </row>
    <row r="1017" spans="1:7" x14ac:dyDescent="0.55000000000000004">
      <c r="A1017" s="118">
        <v>158</v>
      </c>
      <c r="B1017" s="118">
        <v>1351</v>
      </c>
      <c r="C1017" s="119">
        <v>176000</v>
      </c>
      <c r="D1017" s="120">
        <v>44945</v>
      </c>
      <c r="F1017" s="114"/>
      <c r="G1017" s="114"/>
    </row>
    <row r="1018" spans="1:7" x14ac:dyDescent="0.55000000000000004">
      <c r="A1018" s="118">
        <v>34</v>
      </c>
      <c r="B1018" s="118">
        <v>1352</v>
      </c>
      <c r="C1018" s="119">
        <v>380000</v>
      </c>
      <c r="D1018" s="120">
        <v>44945</v>
      </c>
      <c r="F1018" s="114"/>
      <c r="G1018" s="114"/>
    </row>
    <row r="1019" spans="1:7" x14ac:dyDescent="0.55000000000000004">
      <c r="A1019" s="118">
        <v>612</v>
      </c>
      <c r="B1019" s="118">
        <v>1353</v>
      </c>
      <c r="C1019" s="119">
        <v>727000</v>
      </c>
      <c r="D1019" s="120">
        <v>44945</v>
      </c>
      <c r="F1019" s="114"/>
      <c r="G1019" s="114"/>
    </row>
    <row r="1020" spans="1:7" x14ac:dyDescent="0.55000000000000004">
      <c r="A1020" s="118">
        <v>129</v>
      </c>
      <c r="B1020" s="118">
        <v>1354</v>
      </c>
      <c r="C1020" s="119">
        <v>32000</v>
      </c>
      <c r="D1020" s="120">
        <v>44945</v>
      </c>
      <c r="F1020" s="114"/>
      <c r="G1020" s="114"/>
    </row>
    <row r="1021" spans="1:7" x14ac:dyDescent="0.55000000000000004">
      <c r="A1021" s="118">
        <v>433</v>
      </c>
      <c r="B1021" s="118">
        <v>1355</v>
      </c>
      <c r="C1021" s="119">
        <v>120000</v>
      </c>
      <c r="D1021" s="120">
        <v>44945</v>
      </c>
      <c r="F1021" s="114"/>
      <c r="G1021" s="114"/>
    </row>
    <row r="1022" spans="1:7" x14ac:dyDescent="0.55000000000000004">
      <c r="A1022" s="118"/>
      <c r="B1022" s="118">
        <v>1356</v>
      </c>
      <c r="C1022" s="119">
        <v>34000</v>
      </c>
      <c r="D1022" s="111">
        <v>44945</v>
      </c>
      <c r="F1022" s="114"/>
      <c r="G1022" s="114"/>
    </row>
    <row r="1023" spans="1:7" x14ac:dyDescent="0.55000000000000004">
      <c r="A1023" s="118">
        <v>203</v>
      </c>
      <c r="B1023" s="118">
        <v>1357</v>
      </c>
      <c r="C1023" s="119">
        <v>482000</v>
      </c>
      <c r="D1023" s="120">
        <v>44945</v>
      </c>
      <c r="F1023" s="114"/>
      <c r="G1023" s="114"/>
    </row>
    <row r="1024" spans="1:7" x14ac:dyDescent="0.55000000000000004">
      <c r="A1024" s="118">
        <v>369</v>
      </c>
      <c r="B1024" s="118">
        <v>1358</v>
      </c>
      <c r="C1024" s="119">
        <v>832000</v>
      </c>
      <c r="D1024" s="120">
        <v>44945</v>
      </c>
      <c r="F1024" s="114"/>
      <c r="G1024" s="114"/>
    </row>
    <row r="1025" spans="1:7" x14ac:dyDescent="0.55000000000000004">
      <c r="A1025" s="118">
        <v>458</v>
      </c>
      <c r="B1025" s="118">
        <v>1359</v>
      </c>
      <c r="C1025" s="119">
        <v>1071000</v>
      </c>
      <c r="D1025" s="120">
        <v>44945</v>
      </c>
      <c r="F1025" s="114"/>
      <c r="G1025" s="114"/>
    </row>
    <row r="1026" spans="1:7" x14ac:dyDescent="0.55000000000000004">
      <c r="A1026" s="118"/>
      <c r="B1026" s="118">
        <v>1360</v>
      </c>
      <c r="C1026" s="119">
        <v>379000</v>
      </c>
      <c r="D1026" s="120">
        <v>44945</v>
      </c>
      <c r="F1026" s="114"/>
      <c r="G1026" s="114"/>
    </row>
    <row r="1027" spans="1:7" x14ac:dyDescent="0.55000000000000004">
      <c r="A1027" s="118">
        <v>297</v>
      </c>
      <c r="B1027" s="118">
        <v>1361</v>
      </c>
      <c r="C1027" s="119">
        <v>161000</v>
      </c>
      <c r="D1027" s="120">
        <v>44945</v>
      </c>
      <c r="F1027" s="114"/>
      <c r="G1027" s="114"/>
    </row>
    <row r="1028" spans="1:7" x14ac:dyDescent="0.55000000000000004">
      <c r="A1028" s="118">
        <v>320</v>
      </c>
      <c r="B1028" s="118">
        <v>1362</v>
      </c>
      <c r="C1028" s="119">
        <v>864000</v>
      </c>
      <c r="D1028" s="120">
        <v>44945</v>
      </c>
      <c r="F1028" s="114"/>
      <c r="G1028" s="114"/>
    </row>
    <row r="1029" spans="1:7" x14ac:dyDescent="0.55000000000000004">
      <c r="A1029" s="118">
        <v>119</v>
      </c>
      <c r="B1029" s="118">
        <v>1363</v>
      </c>
      <c r="C1029" s="119">
        <v>237000</v>
      </c>
      <c r="D1029" s="120">
        <v>44945</v>
      </c>
      <c r="F1029" s="114"/>
      <c r="G1029" s="114"/>
    </row>
    <row r="1030" spans="1:7" x14ac:dyDescent="0.55000000000000004">
      <c r="A1030" s="118">
        <v>17</v>
      </c>
      <c r="B1030" s="118">
        <v>1364</v>
      </c>
      <c r="C1030" s="119">
        <v>137000</v>
      </c>
      <c r="D1030" s="120">
        <v>44945</v>
      </c>
      <c r="F1030" s="114"/>
      <c r="G1030" s="114"/>
    </row>
    <row r="1031" spans="1:7" x14ac:dyDescent="0.55000000000000004">
      <c r="A1031" s="118">
        <v>355</v>
      </c>
      <c r="B1031" s="118">
        <v>1365</v>
      </c>
      <c r="C1031" s="119">
        <v>1131000</v>
      </c>
      <c r="D1031" s="120">
        <v>44945</v>
      </c>
      <c r="F1031" s="114"/>
      <c r="G1031" s="114"/>
    </row>
    <row r="1032" spans="1:7" x14ac:dyDescent="0.55000000000000004">
      <c r="A1032" s="118">
        <v>144</v>
      </c>
      <c r="B1032" s="118">
        <v>1366</v>
      </c>
      <c r="C1032" s="119">
        <v>80000</v>
      </c>
      <c r="D1032" s="120">
        <v>44945</v>
      </c>
      <c r="F1032" s="114"/>
      <c r="G1032" s="114"/>
    </row>
    <row r="1033" spans="1:7" x14ac:dyDescent="0.55000000000000004">
      <c r="A1033" s="118">
        <v>753</v>
      </c>
      <c r="B1033" s="118">
        <v>1367</v>
      </c>
      <c r="C1033" s="119">
        <v>308000</v>
      </c>
      <c r="D1033" s="120">
        <v>44945</v>
      </c>
      <c r="F1033" s="114"/>
      <c r="G1033" s="114"/>
    </row>
    <row r="1034" spans="1:7" x14ac:dyDescent="0.55000000000000004">
      <c r="A1034" s="118">
        <v>373</v>
      </c>
      <c r="B1034" s="118">
        <v>1368</v>
      </c>
      <c r="C1034" s="119">
        <v>691000</v>
      </c>
      <c r="D1034" s="120">
        <v>44945</v>
      </c>
      <c r="F1034" s="114"/>
      <c r="G1034" s="114"/>
    </row>
    <row r="1035" spans="1:7" x14ac:dyDescent="0.55000000000000004">
      <c r="A1035" s="118">
        <v>317</v>
      </c>
      <c r="B1035" s="118">
        <v>1369</v>
      </c>
      <c r="C1035" s="119">
        <v>62000</v>
      </c>
      <c r="D1035" s="120">
        <v>44945</v>
      </c>
      <c r="F1035" s="114"/>
      <c r="G1035" s="114"/>
    </row>
    <row r="1036" spans="1:7" x14ac:dyDescent="0.55000000000000004">
      <c r="A1036" s="118">
        <v>405</v>
      </c>
      <c r="B1036" s="118">
        <v>1370</v>
      </c>
      <c r="C1036" s="119">
        <v>53000</v>
      </c>
      <c r="D1036" s="120">
        <v>44945</v>
      </c>
      <c r="F1036" s="114"/>
      <c r="G1036" s="114"/>
    </row>
    <row r="1037" spans="1:7" x14ac:dyDescent="0.55000000000000004">
      <c r="A1037" s="118">
        <v>240</v>
      </c>
      <c r="B1037" s="118">
        <v>1371</v>
      </c>
      <c r="C1037" s="119">
        <v>67000</v>
      </c>
      <c r="D1037" s="120">
        <v>44945</v>
      </c>
      <c r="F1037" s="114"/>
      <c r="G1037" s="114"/>
    </row>
    <row r="1038" spans="1:7" x14ac:dyDescent="0.55000000000000004">
      <c r="A1038" s="118">
        <v>148</v>
      </c>
      <c r="B1038" s="118">
        <v>1372</v>
      </c>
      <c r="C1038" s="119">
        <v>86000</v>
      </c>
      <c r="D1038" s="120">
        <v>44945</v>
      </c>
      <c r="F1038" s="114"/>
      <c r="G1038" s="114"/>
    </row>
    <row r="1039" spans="1:7" x14ac:dyDescent="0.55000000000000004">
      <c r="A1039" s="118">
        <v>86</v>
      </c>
      <c r="B1039" s="118">
        <v>1373</v>
      </c>
      <c r="C1039" s="119">
        <v>1045000</v>
      </c>
      <c r="D1039" s="120">
        <v>44945</v>
      </c>
      <c r="F1039" s="114"/>
      <c r="G1039" s="114"/>
    </row>
    <row r="1040" spans="1:7" x14ac:dyDescent="0.55000000000000004">
      <c r="A1040" s="118">
        <v>393</v>
      </c>
      <c r="B1040" s="118">
        <v>1374</v>
      </c>
      <c r="C1040" s="119">
        <v>196000</v>
      </c>
      <c r="D1040" s="120">
        <v>44945</v>
      </c>
      <c r="F1040" s="114"/>
      <c r="G1040" s="114"/>
    </row>
    <row r="1041" spans="1:7" x14ac:dyDescent="0.55000000000000004">
      <c r="A1041" s="118">
        <v>107</v>
      </c>
      <c r="B1041" s="118">
        <v>1375</v>
      </c>
      <c r="C1041" s="119">
        <v>69000</v>
      </c>
      <c r="D1041" s="120">
        <v>44945</v>
      </c>
      <c r="F1041" s="114"/>
      <c r="G1041" s="114"/>
    </row>
    <row r="1042" spans="1:7" x14ac:dyDescent="0.55000000000000004">
      <c r="A1042" s="122">
        <v>726</v>
      </c>
      <c r="B1042" s="118">
        <v>1376</v>
      </c>
      <c r="C1042" s="119">
        <v>157000</v>
      </c>
      <c r="D1042" s="120">
        <v>44945</v>
      </c>
      <c r="F1042" s="114"/>
      <c r="G1042" s="114"/>
    </row>
    <row r="1043" spans="1:7" x14ac:dyDescent="0.55000000000000004">
      <c r="A1043" s="118">
        <v>325</v>
      </c>
      <c r="B1043" s="118">
        <v>1377</v>
      </c>
      <c r="C1043" s="119">
        <v>742000</v>
      </c>
      <c r="D1043" s="120">
        <v>44945</v>
      </c>
      <c r="F1043" s="114"/>
      <c r="G1043" s="114"/>
    </row>
    <row r="1044" spans="1:7" x14ac:dyDescent="0.55000000000000004">
      <c r="A1044" s="118">
        <v>764</v>
      </c>
      <c r="B1044" s="118">
        <v>1378</v>
      </c>
      <c r="C1044" s="119">
        <v>58000</v>
      </c>
      <c r="D1044" s="120">
        <v>44945</v>
      </c>
      <c r="F1044" s="114"/>
      <c r="G1044" s="114"/>
    </row>
    <row r="1045" spans="1:7" x14ac:dyDescent="0.55000000000000004">
      <c r="A1045" s="118">
        <v>41</v>
      </c>
      <c r="B1045" s="118">
        <v>1379</v>
      </c>
      <c r="C1045" s="119">
        <v>385000</v>
      </c>
      <c r="D1045" s="120">
        <v>44945</v>
      </c>
      <c r="F1045" s="114"/>
      <c r="G1045" s="114"/>
    </row>
    <row r="1046" spans="1:7" x14ac:dyDescent="0.55000000000000004">
      <c r="A1046" s="118">
        <v>579</v>
      </c>
      <c r="B1046" s="118">
        <v>1380</v>
      </c>
      <c r="C1046" s="119">
        <v>159000</v>
      </c>
      <c r="D1046" s="120">
        <v>44945</v>
      </c>
      <c r="F1046" s="114"/>
      <c r="G1046" s="114"/>
    </row>
    <row r="1047" spans="1:7" x14ac:dyDescent="0.55000000000000004">
      <c r="A1047" s="122">
        <v>39</v>
      </c>
      <c r="B1047" s="118">
        <v>1381</v>
      </c>
      <c r="C1047" s="119">
        <v>212000</v>
      </c>
      <c r="D1047" s="120">
        <v>44945</v>
      </c>
      <c r="F1047" s="114"/>
      <c r="G1047" s="114"/>
    </row>
    <row r="1048" spans="1:7" x14ac:dyDescent="0.55000000000000004">
      <c r="A1048" s="118">
        <v>588</v>
      </c>
      <c r="B1048" s="118">
        <v>1382</v>
      </c>
      <c r="C1048" s="119">
        <v>20000</v>
      </c>
      <c r="D1048" s="120">
        <v>44945</v>
      </c>
      <c r="F1048" s="114"/>
      <c r="G1048" s="114"/>
    </row>
    <row r="1049" spans="1:7" x14ac:dyDescent="0.55000000000000004">
      <c r="A1049" s="118">
        <v>168</v>
      </c>
      <c r="B1049" s="118">
        <v>1383</v>
      </c>
      <c r="C1049" s="119">
        <v>864000</v>
      </c>
      <c r="D1049" s="120">
        <v>44945</v>
      </c>
      <c r="F1049" s="114"/>
      <c r="G1049" s="114"/>
    </row>
    <row r="1050" spans="1:7" x14ac:dyDescent="0.55000000000000004">
      <c r="A1050" s="118">
        <v>870</v>
      </c>
      <c r="B1050" s="118">
        <v>1384</v>
      </c>
      <c r="C1050" s="119">
        <v>10000</v>
      </c>
      <c r="D1050" s="120">
        <v>44945</v>
      </c>
      <c r="F1050" s="114"/>
      <c r="G1050" s="114"/>
    </row>
    <row r="1051" spans="1:7" x14ac:dyDescent="0.55000000000000004">
      <c r="A1051" s="118">
        <v>905</v>
      </c>
      <c r="B1051" s="118">
        <v>1385</v>
      </c>
      <c r="C1051" s="119">
        <v>266000</v>
      </c>
      <c r="D1051" s="120">
        <v>44945</v>
      </c>
      <c r="F1051" s="114"/>
      <c r="G1051" s="114"/>
    </row>
    <row r="1052" spans="1:7" x14ac:dyDescent="0.55000000000000004">
      <c r="A1052" s="118"/>
      <c r="B1052" s="118">
        <v>1386</v>
      </c>
      <c r="C1052" s="119">
        <v>180000</v>
      </c>
      <c r="D1052" s="120">
        <v>44945</v>
      </c>
      <c r="F1052" s="114"/>
      <c r="G1052" s="114"/>
    </row>
    <row r="1053" spans="1:7" x14ac:dyDescent="0.55000000000000004">
      <c r="A1053" s="118"/>
      <c r="B1053" s="118">
        <v>1387</v>
      </c>
      <c r="C1053" s="119">
        <v>104000</v>
      </c>
      <c r="D1053" s="120">
        <v>44945</v>
      </c>
      <c r="F1053" s="114"/>
      <c r="G1053" s="114"/>
    </row>
    <row r="1054" spans="1:7" x14ac:dyDescent="0.55000000000000004">
      <c r="A1054" s="118">
        <v>488</v>
      </c>
      <c r="B1054" s="118">
        <v>1388</v>
      </c>
      <c r="C1054" s="119">
        <v>77000</v>
      </c>
      <c r="D1054" s="120">
        <v>44945</v>
      </c>
      <c r="F1054" s="114"/>
      <c r="G1054" s="114"/>
    </row>
    <row r="1055" spans="1:7" x14ac:dyDescent="0.55000000000000004">
      <c r="A1055" s="118">
        <v>439</v>
      </c>
      <c r="B1055" s="118">
        <v>1389</v>
      </c>
      <c r="C1055" s="119">
        <v>192000</v>
      </c>
      <c r="D1055" s="120">
        <v>44945</v>
      </c>
      <c r="F1055" s="114"/>
      <c r="G1055" s="114"/>
    </row>
    <row r="1056" spans="1:7" x14ac:dyDescent="0.55000000000000004">
      <c r="A1056" s="118">
        <v>484</v>
      </c>
      <c r="B1056" s="118">
        <v>1390</v>
      </c>
      <c r="C1056" s="119">
        <v>277000</v>
      </c>
      <c r="D1056" s="120">
        <v>44945</v>
      </c>
      <c r="F1056" s="114"/>
      <c r="G1056" s="114"/>
    </row>
    <row r="1057" spans="1:7" x14ac:dyDescent="0.55000000000000004">
      <c r="A1057" s="118"/>
      <c r="B1057" s="118">
        <v>1391</v>
      </c>
      <c r="C1057" s="119">
        <v>50000</v>
      </c>
      <c r="D1057" s="120">
        <v>44945</v>
      </c>
      <c r="F1057" s="114"/>
      <c r="G1057" s="114"/>
    </row>
    <row r="1058" spans="1:7" x14ac:dyDescent="0.55000000000000004">
      <c r="A1058" s="118">
        <v>167</v>
      </c>
      <c r="B1058" s="118">
        <v>1392</v>
      </c>
      <c r="C1058" s="119">
        <v>72000</v>
      </c>
      <c r="D1058" s="120">
        <v>44945</v>
      </c>
      <c r="F1058" s="114"/>
      <c r="G1058" s="114"/>
    </row>
    <row r="1059" spans="1:7" x14ac:dyDescent="0.55000000000000004">
      <c r="A1059" s="122">
        <v>972</v>
      </c>
      <c r="B1059" s="118">
        <v>1393</v>
      </c>
      <c r="C1059" s="119">
        <v>97000</v>
      </c>
      <c r="D1059" s="120">
        <v>44945</v>
      </c>
      <c r="F1059" s="114"/>
      <c r="G1059" s="114"/>
    </row>
    <row r="1060" spans="1:7" x14ac:dyDescent="0.55000000000000004">
      <c r="A1060" s="118">
        <v>57</v>
      </c>
      <c r="B1060" s="118">
        <v>1394</v>
      </c>
      <c r="C1060" s="119">
        <v>186000</v>
      </c>
      <c r="D1060" s="120">
        <v>44945</v>
      </c>
      <c r="F1060" s="114"/>
      <c r="G1060" s="114"/>
    </row>
    <row r="1061" spans="1:7" x14ac:dyDescent="0.55000000000000004">
      <c r="A1061" s="118">
        <v>342</v>
      </c>
      <c r="B1061" s="118">
        <v>1395</v>
      </c>
      <c r="C1061" s="119">
        <v>288000</v>
      </c>
      <c r="D1061" s="120">
        <v>44945</v>
      </c>
      <c r="F1061" s="114"/>
      <c r="G1061" s="114"/>
    </row>
    <row r="1062" spans="1:7" x14ac:dyDescent="0.55000000000000004">
      <c r="A1062" s="118"/>
      <c r="B1062" s="118">
        <v>1396</v>
      </c>
      <c r="C1062" s="119">
        <v>390000</v>
      </c>
      <c r="D1062" s="120">
        <v>44945</v>
      </c>
      <c r="F1062" s="114"/>
      <c r="G1062" s="114"/>
    </row>
    <row r="1063" spans="1:7" x14ac:dyDescent="0.55000000000000004">
      <c r="A1063" s="118">
        <v>150</v>
      </c>
      <c r="B1063" s="118">
        <v>1397</v>
      </c>
      <c r="C1063" s="119">
        <v>91000</v>
      </c>
      <c r="D1063" s="120">
        <v>44945</v>
      </c>
      <c r="F1063" s="114"/>
      <c r="G1063" s="114"/>
    </row>
    <row r="1064" spans="1:7" x14ac:dyDescent="0.55000000000000004">
      <c r="A1064" s="122">
        <v>289</v>
      </c>
      <c r="B1064" s="118">
        <v>1398</v>
      </c>
      <c r="C1064" s="119">
        <v>110000</v>
      </c>
      <c r="D1064" s="120">
        <v>44945</v>
      </c>
      <c r="F1064" s="114"/>
      <c r="G1064" s="114"/>
    </row>
    <row r="1065" spans="1:7" x14ac:dyDescent="0.55000000000000004">
      <c r="A1065" s="118">
        <v>51</v>
      </c>
      <c r="B1065" s="118">
        <v>1399</v>
      </c>
      <c r="C1065" s="119">
        <v>376000</v>
      </c>
      <c r="D1065" s="120">
        <v>44945</v>
      </c>
      <c r="F1065" s="114"/>
      <c r="G1065" s="114"/>
    </row>
    <row r="1066" spans="1:7" x14ac:dyDescent="0.55000000000000004">
      <c r="A1066" s="118">
        <v>476</v>
      </c>
      <c r="B1066" s="118">
        <v>1400</v>
      </c>
      <c r="C1066" s="119">
        <v>123000</v>
      </c>
      <c r="D1066" s="120">
        <v>44945</v>
      </c>
      <c r="F1066" s="114"/>
      <c r="G1066" s="114"/>
    </row>
    <row r="1067" spans="1:7" x14ac:dyDescent="0.55000000000000004">
      <c r="A1067" s="118">
        <v>211</v>
      </c>
      <c r="B1067" s="118">
        <v>1401</v>
      </c>
      <c r="C1067" s="119">
        <v>239000</v>
      </c>
      <c r="D1067" s="120">
        <v>44945</v>
      </c>
      <c r="F1067" s="114"/>
      <c r="G1067" s="114"/>
    </row>
    <row r="1068" spans="1:7" x14ac:dyDescent="0.55000000000000004">
      <c r="A1068" s="118">
        <v>28</v>
      </c>
      <c r="B1068" s="118">
        <v>1402</v>
      </c>
      <c r="C1068" s="119">
        <v>96000</v>
      </c>
      <c r="D1068" s="120">
        <v>44945</v>
      </c>
      <c r="F1068" s="114"/>
      <c r="G1068" s="114"/>
    </row>
    <row r="1069" spans="1:7" x14ac:dyDescent="0.55000000000000004">
      <c r="A1069" s="118">
        <v>467</v>
      </c>
      <c r="B1069" s="118">
        <v>1403</v>
      </c>
      <c r="C1069" s="119">
        <v>296000</v>
      </c>
      <c r="D1069" s="120">
        <v>44945</v>
      </c>
      <c r="F1069" s="114"/>
      <c r="G1069" s="114"/>
    </row>
    <row r="1070" spans="1:7" x14ac:dyDescent="0.55000000000000004">
      <c r="A1070" s="118"/>
      <c r="B1070" s="118">
        <v>1404</v>
      </c>
      <c r="C1070" s="119">
        <v>14000</v>
      </c>
      <c r="D1070" s="111">
        <v>44945</v>
      </c>
      <c r="F1070" s="114"/>
      <c r="G1070" s="114"/>
    </row>
    <row r="1071" spans="1:7" x14ac:dyDescent="0.55000000000000004">
      <c r="A1071" s="118">
        <v>950</v>
      </c>
      <c r="B1071" s="118">
        <v>1405</v>
      </c>
      <c r="C1071" s="119">
        <v>0</v>
      </c>
      <c r="D1071" s="120">
        <v>44945</v>
      </c>
      <c r="F1071" s="114"/>
      <c r="G1071" s="114"/>
    </row>
    <row r="1072" spans="1:7" x14ac:dyDescent="0.55000000000000004">
      <c r="A1072" s="118">
        <v>543</v>
      </c>
      <c r="B1072" s="118">
        <v>1406</v>
      </c>
      <c r="C1072" s="119">
        <v>296000</v>
      </c>
      <c r="D1072" s="120">
        <v>44945</v>
      </c>
      <c r="F1072" s="114"/>
      <c r="G1072" s="114"/>
    </row>
    <row r="1073" spans="1:7" x14ac:dyDescent="0.55000000000000004">
      <c r="A1073" s="122">
        <v>100</v>
      </c>
      <c r="B1073" s="118">
        <v>1407</v>
      </c>
      <c r="C1073" s="119">
        <v>306000</v>
      </c>
      <c r="D1073" s="120">
        <v>44945</v>
      </c>
      <c r="F1073" s="114"/>
      <c r="G1073" s="114"/>
    </row>
    <row r="1074" spans="1:7" x14ac:dyDescent="0.55000000000000004">
      <c r="A1074" s="118">
        <v>413</v>
      </c>
      <c r="B1074" s="118">
        <v>1408</v>
      </c>
      <c r="C1074" s="119">
        <v>1100000</v>
      </c>
      <c r="D1074" s="120">
        <v>44945</v>
      </c>
      <c r="F1074" s="114"/>
      <c r="G1074" s="114"/>
    </row>
    <row r="1075" spans="1:7" x14ac:dyDescent="0.55000000000000004">
      <c r="A1075" s="122">
        <v>269</v>
      </c>
      <c r="B1075" s="118">
        <v>1409</v>
      </c>
      <c r="C1075" s="119">
        <v>368000</v>
      </c>
      <c r="D1075" s="120">
        <v>44945</v>
      </c>
      <c r="F1075" s="114"/>
      <c r="G1075" s="114"/>
    </row>
    <row r="1076" spans="1:7" x14ac:dyDescent="0.55000000000000004">
      <c r="A1076" s="118"/>
      <c r="B1076" s="118">
        <v>1410</v>
      </c>
      <c r="C1076" s="119">
        <v>198000</v>
      </c>
      <c r="D1076" s="120">
        <v>44945</v>
      </c>
      <c r="F1076" s="114"/>
      <c r="G1076" s="114"/>
    </row>
    <row r="1077" spans="1:7" x14ac:dyDescent="0.55000000000000004">
      <c r="A1077" s="118">
        <v>92</v>
      </c>
      <c r="B1077" s="118">
        <v>1411</v>
      </c>
      <c r="C1077" s="119">
        <v>60000</v>
      </c>
      <c r="D1077" s="120">
        <v>44945</v>
      </c>
      <c r="F1077" s="114"/>
      <c r="G1077" s="114"/>
    </row>
    <row r="1078" spans="1:7" x14ac:dyDescent="0.55000000000000004">
      <c r="A1078" s="118">
        <v>868</v>
      </c>
      <c r="B1078" s="118">
        <v>1412</v>
      </c>
      <c r="C1078" s="119">
        <v>201000</v>
      </c>
      <c r="D1078" s="120">
        <v>44945</v>
      </c>
      <c r="F1078" s="114"/>
      <c r="G1078" s="114"/>
    </row>
    <row r="1079" spans="1:7" x14ac:dyDescent="0.55000000000000004">
      <c r="A1079" s="118">
        <v>821</v>
      </c>
      <c r="B1079" s="118">
        <v>1413</v>
      </c>
      <c r="C1079" s="119">
        <v>90000</v>
      </c>
      <c r="D1079" s="120">
        <v>44945</v>
      </c>
      <c r="F1079" s="114"/>
      <c r="G1079" s="114"/>
    </row>
    <row r="1080" spans="1:7" x14ac:dyDescent="0.55000000000000004">
      <c r="A1080" s="122">
        <v>975</v>
      </c>
      <c r="B1080" s="118">
        <v>1414</v>
      </c>
      <c r="C1080" s="119">
        <v>325000</v>
      </c>
      <c r="D1080" s="120">
        <v>44945</v>
      </c>
      <c r="F1080" s="114"/>
      <c r="G1080" s="114"/>
    </row>
    <row r="1081" spans="1:7" x14ac:dyDescent="0.55000000000000004">
      <c r="A1081" s="118">
        <v>55</v>
      </c>
      <c r="B1081" s="118">
        <v>1415</v>
      </c>
      <c r="C1081" s="119">
        <v>38000</v>
      </c>
      <c r="D1081" s="120">
        <v>44945</v>
      </c>
      <c r="F1081" s="114"/>
      <c r="G1081" s="114"/>
    </row>
    <row r="1082" spans="1:7" x14ac:dyDescent="0.55000000000000004">
      <c r="A1082" s="118">
        <v>328</v>
      </c>
      <c r="B1082" s="118">
        <v>1416</v>
      </c>
      <c r="C1082" s="119">
        <v>540000</v>
      </c>
      <c r="D1082" s="120">
        <v>44945</v>
      </c>
      <c r="F1082" s="114"/>
      <c r="G1082" s="114"/>
    </row>
    <row r="1083" spans="1:7" x14ac:dyDescent="0.55000000000000004">
      <c r="A1083" s="118">
        <v>226</v>
      </c>
      <c r="B1083" s="118">
        <v>1417</v>
      </c>
      <c r="C1083" s="119">
        <v>86000</v>
      </c>
      <c r="D1083" s="120">
        <v>44945</v>
      </c>
      <c r="F1083" s="114"/>
      <c r="G1083" s="114"/>
    </row>
    <row r="1084" spans="1:7" x14ac:dyDescent="0.55000000000000004">
      <c r="A1084" s="118">
        <v>188</v>
      </c>
      <c r="B1084" s="118">
        <v>1418</v>
      </c>
      <c r="C1084" s="119">
        <v>300000</v>
      </c>
      <c r="D1084" s="120">
        <v>44945</v>
      </c>
      <c r="F1084" s="114"/>
      <c r="G1084" s="114"/>
    </row>
    <row r="1085" spans="1:7" x14ac:dyDescent="0.55000000000000004">
      <c r="A1085" s="122">
        <v>771</v>
      </c>
      <c r="B1085" s="118">
        <v>1419</v>
      </c>
      <c r="C1085" s="119">
        <v>850000</v>
      </c>
      <c r="D1085" s="120">
        <v>44945</v>
      </c>
      <c r="F1085" s="114"/>
      <c r="G1085" s="114"/>
    </row>
    <row r="1086" spans="1:7" x14ac:dyDescent="0.55000000000000004">
      <c r="A1086" s="118"/>
      <c r="B1086" s="118">
        <v>1420</v>
      </c>
      <c r="C1086" s="119">
        <v>224000</v>
      </c>
      <c r="D1086" s="120">
        <v>44945</v>
      </c>
      <c r="F1086" s="114"/>
      <c r="G1086" s="114"/>
    </row>
    <row r="1087" spans="1:7" x14ac:dyDescent="0.55000000000000004">
      <c r="A1087" s="118">
        <v>808</v>
      </c>
      <c r="B1087" s="118">
        <v>1421</v>
      </c>
      <c r="C1087" s="119">
        <v>42000</v>
      </c>
      <c r="D1087" s="120">
        <v>44945</v>
      </c>
      <c r="F1087" s="114"/>
      <c r="G1087" s="114"/>
    </row>
    <row r="1088" spans="1:7" x14ac:dyDescent="0.55000000000000004">
      <c r="A1088" s="118">
        <v>774</v>
      </c>
      <c r="B1088" s="118">
        <v>1422</v>
      </c>
      <c r="C1088" s="119">
        <v>347000</v>
      </c>
      <c r="D1088" s="120">
        <v>44945</v>
      </c>
      <c r="F1088" s="114"/>
      <c r="G1088" s="114"/>
    </row>
    <row r="1089" spans="1:7" x14ac:dyDescent="0.55000000000000004">
      <c r="A1089" s="122">
        <v>349</v>
      </c>
      <c r="B1089" s="118">
        <v>1424</v>
      </c>
      <c r="C1089" s="119">
        <v>121000</v>
      </c>
      <c r="D1089" s="120">
        <v>44945</v>
      </c>
      <c r="F1089" s="114"/>
      <c r="G1089" s="114"/>
    </row>
    <row r="1090" spans="1:7" x14ac:dyDescent="0.55000000000000004">
      <c r="A1090" s="118">
        <v>261</v>
      </c>
      <c r="B1090" s="118">
        <v>1425</v>
      </c>
      <c r="C1090" s="119">
        <v>351000</v>
      </c>
      <c r="D1090" s="120">
        <v>44945</v>
      </c>
      <c r="F1090" s="114"/>
      <c r="G1090" s="114"/>
    </row>
    <row r="1091" spans="1:7" x14ac:dyDescent="0.55000000000000004">
      <c r="A1091" s="118">
        <v>248</v>
      </c>
      <c r="B1091" s="118">
        <v>1426</v>
      </c>
      <c r="C1091" s="119">
        <v>82000</v>
      </c>
      <c r="D1091" s="120">
        <v>44945</v>
      </c>
      <c r="F1091" s="114"/>
      <c r="G1091" s="114"/>
    </row>
    <row r="1092" spans="1:7" x14ac:dyDescent="0.55000000000000004">
      <c r="A1092" s="118">
        <v>884</v>
      </c>
      <c r="B1092" s="118">
        <v>1428</v>
      </c>
      <c r="C1092" s="119">
        <v>152000</v>
      </c>
      <c r="D1092" s="120">
        <v>44945</v>
      </c>
      <c r="F1092" s="114"/>
      <c r="G1092" s="114"/>
    </row>
    <row r="1093" spans="1:7" x14ac:dyDescent="0.55000000000000004">
      <c r="A1093" s="118"/>
      <c r="B1093" s="118">
        <v>1429</v>
      </c>
      <c r="C1093" s="119">
        <v>870000</v>
      </c>
      <c r="D1093" s="120">
        <v>44945</v>
      </c>
      <c r="F1093" s="114"/>
      <c r="G1093" s="114"/>
    </row>
    <row r="1094" spans="1:7" x14ac:dyDescent="0.55000000000000004">
      <c r="A1094" s="118">
        <v>12</v>
      </c>
      <c r="B1094" s="118">
        <v>1430</v>
      </c>
      <c r="C1094" s="119">
        <v>548000</v>
      </c>
      <c r="D1094" s="120">
        <v>44945</v>
      </c>
      <c r="F1094" s="114"/>
      <c r="G1094" s="114"/>
    </row>
    <row r="1095" spans="1:7" x14ac:dyDescent="0.55000000000000004">
      <c r="A1095" s="122">
        <v>572</v>
      </c>
      <c r="B1095" s="118">
        <v>1431</v>
      </c>
      <c r="C1095" s="119">
        <v>24000</v>
      </c>
      <c r="D1095" s="120">
        <v>44945</v>
      </c>
      <c r="F1095" s="114"/>
      <c r="G1095" s="114"/>
    </row>
    <row r="1096" spans="1:7" x14ac:dyDescent="0.55000000000000004">
      <c r="A1096" s="118">
        <v>971</v>
      </c>
      <c r="B1096" s="118">
        <v>1432</v>
      </c>
      <c r="C1096" s="119">
        <v>184000</v>
      </c>
      <c r="D1096" s="111">
        <v>44945</v>
      </c>
      <c r="F1096" s="114"/>
      <c r="G1096" s="114"/>
    </row>
    <row r="1097" spans="1:7" x14ac:dyDescent="0.55000000000000004">
      <c r="A1097" s="118">
        <v>522</v>
      </c>
      <c r="B1097" s="118">
        <v>1433</v>
      </c>
      <c r="C1097" s="119">
        <v>636000</v>
      </c>
      <c r="D1097" s="120">
        <v>44945</v>
      </c>
      <c r="F1097" s="114"/>
      <c r="G1097" s="114"/>
    </row>
    <row r="1098" spans="1:7" x14ac:dyDescent="0.55000000000000004">
      <c r="A1098" s="118">
        <v>963</v>
      </c>
      <c r="B1098" s="118">
        <v>1434</v>
      </c>
      <c r="C1098" s="119">
        <v>566000</v>
      </c>
      <c r="D1098" s="120">
        <v>44945</v>
      </c>
      <c r="F1098" s="114"/>
      <c r="G1098" s="114"/>
    </row>
    <row r="1099" spans="1:7" x14ac:dyDescent="0.55000000000000004">
      <c r="A1099" s="118"/>
      <c r="B1099" s="118">
        <v>1435</v>
      </c>
      <c r="C1099" s="119">
        <v>1503000</v>
      </c>
      <c r="D1099" s="120">
        <v>44945</v>
      </c>
      <c r="F1099" s="114"/>
      <c r="G1099" s="114"/>
    </row>
    <row r="1100" spans="1:7" x14ac:dyDescent="0.55000000000000004">
      <c r="A1100" s="118">
        <v>1436</v>
      </c>
      <c r="B1100" s="118">
        <v>1436</v>
      </c>
      <c r="C1100" s="119">
        <v>192000</v>
      </c>
      <c r="D1100" s="120">
        <v>44945</v>
      </c>
      <c r="F1100" s="114"/>
      <c r="G1100" s="114"/>
    </row>
    <row r="1101" spans="1:7" x14ac:dyDescent="0.55000000000000004">
      <c r="A1101" s="118">
        <v>330</v>
      </c>
      <c r="B1101" s="118">
        <v>1437</v>
      </c>
      <c r="C1101" s="119">
        <v>38000</v>
      </c>
      <c r="D1101" s="120">
        <v>44945</v>
      </c>
      <c r="F1101" s="114"/>
      <c r="G1101" s="114"/>
    </row>
    <row r="1102" spans="1:7" x14ac:dyDescent="0.55000000000000004">
      <c r="A1102" s="122">
        <v>357</v>
      </c>
      <c r="B1102" s="118">
        <v>1438</v>
      </c>
      <c r="C1102" s="119">
        <v>317000</v>
      </c>
      <c r="D1102" s="120">
        <v>44945</v>
      </c>
      <c r="F1102" s="114"/>
      <c r="G1102" s="114"/>
    </row>
    <row r="1103" spans="1:7" x14ac:dyDescent="0.55000000000000004">
      <c r="A1103" s="118">
        <v>228</v>
      </c>
      <c r="B1103" s="118">
        <v>1439</v>
      </c>
      <c r="C1103" s="119">
        <v>85000</v>
      </c>
      <c r="D1103" s="111">
        <v>44945</v>
      </c>
      <c r="F1103" s="114"/>
      <c r="G1103" s="114"/>
    </row>
    <row r="1104" spans="1:7" x14ac:dyDescent="0.55000000000000004">
      <c r="A1104" s="118">
        <v>350</v>
      </c>
      <c r="B1104" s="118">
        <v>1440</v>
      </c>
      <c r="C1104" s="119">
        <v>369000</v>
      </c>
      <c r="D1104" s="120">
        <v>44945</v>
      </c>
      <c r="F1104" s="114"/>
      <c r="G1104" s="114"/>
    </row>
    <row r="1105" spans="1:7" x14ac:dyDescent="0.55000000000000004">
      <c r="A1105" s="118"/>
      <c r="B1105" s="118">
        <v>1441</v>
      </c>
      <c r="C1105" s="119">
        <v>215000</v>
      </c>
      <c r="D1105" s="120">
        <v>44945</v>
      </c>
      <c r="F1105" s="114"/>
      <c r="G1105" s="114"/>
    </row>
    <row r="1106" spans="1:7" x14ac:dyDescent="0.55000000000000004">
      <c r="A1106" s="122">
        <v>222</v>
      </c>
      <c r="B1106" s="118">
        <v>1443</v>
      </c>
      <c r="C1106" s="119">
        <v>0</v>
      </c>
      <c r="D1106" s="120">
        <v>44945</v>
      </c>
      <c r="F1106" s="114"/>
      <c r="G1106" s="114"/>
    </row>
    <row r="1107" spans="1:7" x14ac:dyDescent="0.55000000000000004">
      <c r="A1107" s="118"/>
      <c r="B1107" s="118">
        <v>1444</v>
      </c>
      <c r="C1107" s="119">
        <v>49000</v>
      </c>
      <c r="D1107" s="120">
        <v>44945</v>
      </c>
      <c r="F1107" s="114"/>
      <c r="G1107" s="114"/>
    </row>
    <row r="1108" spans="1:7" x14ac:dyDescent="0.55000000000000004">
      <c r="A1108" s="118">
        <v>256</v>
      </c>
      <c r="B1108" s="118">
        <v>1445</v>
      </c>
      <c r="C1108" s="119">
        <v>34000</v>
      </c>
      <c r="D1108" s="120">
        <v>44945</v>
      </c>
      <c r="F1108" s="114"/>
      <c r="G1108" s="114"/>
    </row>
    <row r="1109" spans="1:7" x14ac:dyDescent="0.55000000000000004">
      <c r="A1109" s="118">
        <v>464</v>
      </c>
      <c r="B1109" s="118">
        <v>1446</v>
      </c>
      <c r="C1109" s="119">
        <v>251000</v>
      </c>
      <c r="D1109" s="120">
        <v>44945</v>
      </c>
      <c r="F1109" s="114"/>
      <c r="G1109" s="114"/>
    </row>
    <row r="1110" spans="1:7" x14ac:dyDescent="0.55000000000000004">
      <c r="A1110" s="118">
        <v>35</v>
      </c>
      <c r="B1110" s="118">
        <v>1447</v>
      </c>
      <c r="C1110" s="119">
        <v>202000</v>
      </c>
      <c r="D1110" s="120">
        <v>44945</v>
      </c>
      <c r="F1110" s="114"/>
      <c r="G1110" s="114"/>
    </row>
    <row r="1111" spans="1:7" x14ac:dyDescent="0.55000000000000004">
      <c r="A1111" s="122">
        <v>345</v>
      </c>
      <c r="B1111" s="118">
        <v>1448</v>
      </c>
      <c r="C1111" s="119">
        <v>199000</v>
      </c>
      <c r="D1111" s="120">
        <v>44945</v>
      </c>
      <c r="F1111" s="114"/>
      <c r="G1111" s="114"/>
    </row>
    <row r="1112" spans="1:7" x14ac:dyDescent="0.55000000000000004">
      <c r="A1112" s="118">
        <v>223</v>
      </c>
      <c r="B1112" s="118">
        <v>1449</v>
      </c>
      <c r="C1112" s="119">
        <v>323000</v>
      </c>
      <c r="D1112" s="120">
        <v>44945</v>
      </c>
      <c r="F1112" s="114"/>
      <c r="G1112" s="114"/>
    </row>
    <row r="1113" spans="1:7" x14ac:dyDescent="0.55000000000000004">
      <c r="A1113" s="122">
        <v>914</v>
      </c>
      <c r="B1113" s="118">
        <v>1450</v>
      </c>
      <c r="C1113" s="119">
        <v>385000</v>
      </c>
      <c r="D1113" s="120">
        <v>44945</v>
      </c>
      <c r="F1113" s="114"/>
      <c r="G1113" s="114"/>
    </row>
    <row r="1114" spans="1:7" x14ac:dyDescent="0.55000000000000004">
      <c r="A1114" s="118">
        <v>84</v>
      </c>
      <c r="B1114" s="118">
        <v>1451</v>
      </c>
      <c r="C1114" s="119">
        <v>131000</v>
      </c>
      <c r="D1114" s="120">
        <v>44945</v>
      </c>
      <c r="F1114" s="114"/>
      <c r="G1114" s="114"/>
    </row>
    <row r="1115" spans="1:7" x14ac:dyDescent="0.55000000000000004">
      <c r="A1115" s="118">
        <v>264</v>
      </c>
      <c r="B1115" s="118">
        <v>1452</v>
      </c>
      <c r="C1115" s="119">
        <v>247000</v>
      </c>
      <c r="D1115" s="120">
        <v>44945</v>
      </c>
      <c r="F1115" s="114"/>
      <c r="G1115" s="114"/>
    </row>
    <row r="1116" spans="1:7" x14ac:dyDescent="0.55000000000000004">
      <c r="A1116" s="118"/>
      <c r="B1116" s="118">
        <v>1453</v>
      </c>
      <c r="C1116" s="119">
        <v>0</v>
      </c>
      <c r="D1116" s="120">
        <v>44945</v>
      </c>
      <c r="F1116" s="114"/>
      <c r="G1116" s="114"/>
    </row>
    <row r="1117" spans="1:7" x14ac:dyDescent="0.55000000000000004">
      <c r="A1117" s="118"/>
      <c r="B1117" s="118">
        <v>1454</v>
      </c>
      <c r="C1117" s="119">
        <v>167000</v>
      </c>
      <c r="D1117" s="111">
        <v>44945</v>
      </c>
      <c r="F1117" s="114"/>
      <c r="G1117" s="114"/>
    </row>
    <row r="1118" spans="1:7" x14ac:dyDescent="0.55000000000000004">
      <c r="A1118" s="118">
        <v>653</v>
      </c>
      <c r="B1118" s="118">
        <v>1455</v>
      </c>
      <c r="C1118" s="119">
        <v>370000</v>
      </c>
      <c r="D1118" s="120">
        <v>44945</v>
      </c>
      <c r="F1118" s="114"/>
      <c r="G1118" s="114"/>
    </row>
    <row r="1119" spans="1:7" x14ac:dyDescent="0.55000000000000004">
      <c r="A1119" s="118">
        <v>315</v>
      </c>
      <c r="B1119" s="118">
        <v>1456</v>
      </c>
      <c r="C1119" s="119">
        <v>104000</v>
      </c>
      <c r="D1119" s="120">
        <v>44945</v>
      </c>
      <c r="F1119" s="114"/>
      <c r="G1119" s="114"/>
    </row>
    <row r="1120" spans="1:7" x14ac:dyDescent="0.55000000000000004">
      <c r="A1120" s="122">
        <v>650</v>
      </c>
      <c r="B1120" s="118">
        <v>1457</v>
      </c>
      <c r="C1120" s="119">
        <v>538000</v>
      </c>
      <c r="D1120" s="120">
        <v>44945</v>
      </c>
      <c r="F1120" s="114"/>
      <c r="G1120" s="114"/>
    </row>
    <row r="1121" spans="1:7" x14ac:dyDescent="0.55000000000000004">
      <c r="A1121" s="118">
        <v>341</v>
      </c>
      <c r="B1121" s="118">
        <v>1458</v>
      </c>
      <c r="C1121" s="119">
        <v>210000</v>
      </c>
      <c r="D1121" s="120">
        <v>44945</v>
      </c>
      <c r="F1121" s="114"/>
      <c r="G1121" s="114"/>
    </row>
    <row r="1122" spans="1:7" x14ac:dyDescent="0.55000000000000004">
      <c r="A1122" s="122">
        <v>157</v>
      </c>
      <c r="B1122" s="118">
        <v>1459</v>
      </c>
      <c r="C1122" s="119">
        <v>1007000</v>
      </c>
      <c r="D1122" s="120">
        <v>44945</v>
      </c>
      <c r="F1122" s="114"/>
      <c r="G1122" s="114"/>
    </row>
    <row r="1123" spans="1:7" x14ac:dyDescent="0.55000000000000004">
      <c r="A1123" s="118">
        <v>731</v>
      </c>
      <c r="B1123" s="118">
        <v>1460</v>
      </c>
      <c r="C1123" s="119">
        <v>827000</v>
      </c>
      <c r="D1123" s="120">
        <v>44945</v>
      </c>
      <c r="F1123" s="114"/>
      <c r="G1123" s="114"/>
    </row>
    <row r="1124" spans="1:7" x14ac:dyDescent="0.55000000000000004">
      <c r="A1124" s="118">
        <v>422</v>
      </c>
      <c r="B1124" s="118">
        <v>1461</v>
      </c>
      <c r="C1124" s="119">
        <v>494000</v>
      </c>
      <c r="D1124" s="120">
        <v>44945</v>
      </c>
      <c r="F1124" s="114"/>
      <c r="G1124" s="114"/>
    </row>
    <row r="1125" spans="1:7" x14ac:dyDescent="0.55000000000000004">
      <c r="A1125" s="118">
        <v>132</v>
      </c>
      <c r="B1125" s="118">
        <v>1462</v>
      </c>
      <c r="C1125" s="119">
        <v>1853000</v>
      </c>
      <c r="D1125" s="120">
        <v>44945</v>
      </c>
      <c r="F1125" s="114"/>
      <c r="G1125" s="114"/>
    </row>
    <row r="1126" spans="1:7" x14ac:dyDescent="0.55000000000000004">
      <c r="A1126" s="122">
        <v>133</v>
      </c>
      <c r="B1126" s="118">
        <v>1463</v>
      </c>
      <c r="C1126" s="119">
        <v>2521000</v>
      </c>
      <c r="D1126" s="120">
        <v>44945</v>
      </c>
      <c r="F1126" s="114"/>
      <c r="G1126" s="114"/>
    </row>
    <row r="1127" spans="1:7" x14ac:dyDescent="0.55000000000000004">
      <c r="A1127" s="118">
        <v>795</v>
      </c>
      <c r="B1127" s="118">
        <v>1464</v>
      </c>
      <c r="C1127" s="119">
        <v>217000</v>
      </c>
      <c r="D1127" s="120">
        <v>44945</v>
      </c>
      <c r="F1127" s="114"/>
      <c r="G1127" s="114"/>
    </row>
    <row r="1128" spans="1:7" x14ac:dyDescent="0.55000000000000004">
      <c r="A1128" s="118">
        <v>527</v>
      </c>
      <c r="B1128" s="118">
        <v>1465</v>
      </c>
      <c r="C1128" s="119">
        <v>591000</v>
      </c>
      <c r="D1128" s="120">
        <v>44945</v>
      </c>
      <c r="F1128" s="114"/>
      <c r="G1128" s="114"/>
    </row>
    <row r="1129" spans="1:7" x14ac:dyDescent="0.55000000000000004">
      <c r="A1129" s="118"/>
      <c r="B1129" s="118">
        <v>1466</v>
      </c>
      <c r="C1129" s="119">
        <v>388000</v>
      </c>
      <c r="D1129" s="120">
        <v>44945</v>
      </c>
      <c r="F1129" s="114"/>
      <c r="G1129" s="114"/>
    </row>
    <row r="1130" spans="1:7" x14ac:dyDescent="0.55000000000000004">
      <c r="A1130" s="118"/>
      <c r="B1130" s="118">
        <v>1467</v>
      </c>
      <c r="C1130" s="119">
        <v>42000</v>
      </c>
      <c r="D1130" s="120">
        <v>44945</v>
      </c>
      <c r="F1130" s="114"/>
      <c r="G1130" s="114"/>
    </row>
    <row r="1131" spans="1:7" x14ac:dyDescent="0.55000000000000004">
      <c r="A1131" s="118">
        <v>66</v>
      </c>
      <c r="B1131" s="118">
        <v>1468</v>
      </c>
      <c r="C1131" s="119">
        <v>97000</v>
      </c>
      <c r="D1131" s="120">
        <v>44945</v>
      </c>
      <c r="F1131" s="114"/>
      <c r="G1131" s="114"/>
    </row>
    <row r="1132" spans="1:7" x14ac:dyDescent="0.55000000000000004">
      <c r="A1132" s="118">
        <v>314</v>
      </c>
      <c r="B1132" s="118">
        <v>1469</v>
      </c>
      <c r="C1132" s="119">
        <v>1627000</v>
      </c>
      <c r="D1132" s="120">
        <v>44945</v>
      </c>
      <c r="F1132" s="114"/>
      <c r="G1132" s="114"/>
    </row>
    <row r="1133" spans="1:7" x14ac:dyDescent="0.55000000000000004">
      <c r="A1133" s="118">
        <v>239</v>
      </c>
      <c r="B1133" s="118">
        <v>1471</v>
      </c>
      <c r="C1133" s="119">
        <v>156000</v>
      </c>
      <c r="D1133" s="120">
        <v>44945</v>
      </c>
      <c r="F1133" s="114"/>
      <c r="G1133" s="114"/>
    </row>
    <row r="1134" spans="1:7" x14ac:dyDescent="0.55000000000000004">
      <c r="A1134" s="122">
        <v>76</v>
      </c>
      <c r="B1134" s="118">
        <v>1472</v>
      </c>
      <c r="C1134" s="119">
        <v>1204000</v>
      </c>
      <c r="D1134" s="120">
        <v>44945</v>
      </c>
      <c r="F1134" s="114"/>
      <c r="G1134" s="114"/>
    </row>
    <row r="1135" spans="1:7" x14ac:dyDescent="0.55000000000000004">
      <c r="A1135" s="122">
        <v>192</v>
      </c>
      <c r="B1135" s="118">
        <v>1473</v>
      </c>
      <c r="C1135" s="119">
        <v>221000</v>
      </c>
      <c r="D1135" s="120">
        <v>44945</v>
      </c>
      <c r="F1135" s="114"/>
      <c r="G1135" s="114"/>
    </row>
    <row r="1136" spans="1:7" x14ac:dyDescent="0.55000000000000004">
      <c r="A1136" s="118"/>
      <c r="B1136" s="118">
        <v>1474</v>
      </c>
      <c r="C1136" s="119">
        <v>580000</v>
      </c>
      <c r="D1136" s="120">
        <v>44945</v>
      </c>
      <c r="F1136" s="114"/>
      <c r="G1136" s="114"/>
    </row>
    <row r="1137" spans="1:7" x14ac:dyDescent="0.55000000000000004">
      <c r="A1137" s="118">
        <v>889</v>
      </c>
      <c r="B1137" s="118">
        <v>1475</v>
      </c>
      <c r="C1137" s="119">
        <v>0</v>
      </c>
      <c r="D1137" s="120">
        <v>44945</v>
      </c>
      <c r="F1137" s="114"/>
      <c r="G1137" s="114"/>
    </row>
    <row r="1138" spans="1:7" x14ac:dyDescent="0.55000000000000004">
      <c r="A1138" s="118"/>
      <c r="B1138" s="118">
        <v>1476</v>
      </c>
      <c r="C1138" s="119">
        <v>121000</v>
      </c>
      <c r="D1138" s="120">
        <v>44945</v>
      </c>
      <c r="F1138" s="114"/>
      <c r="G1138" s="114"/>
    </row>
    <row r="1139" spans="1:7" x14ac:dyDescent="0.55000000000000004">
      <c r="A1139" s="122">
        <v>127</v>
      </c>
      <c r="B1139" s="118">
        <v>1477</v>
      </c>
      <c r="C1139" s="119">
        <v>288000</v>
      </c>
      <c r="D1139" s="120">
        <v>44945</v>
      </c>
      <c r="F1139" s="114"/>
      <c r="G1139" s="114"/>
    </row>
    <row r="1140" spans="1:7" x14ac:dyDescent="0.55000000000000004">
      <c r="A1140" s="118">
        <v>647</v>
      </c>
      <c r="B1140" s="118">
        <v>1479</v>
      </c>
      <c r="C1140" s="119">
        <v>98000</v>
      </c>
      <c r="D1140" s="120">
        <v>44945</v>
      </c>
      <c r="F1140" s="114"/>
      <c r="G1140" s="114"/>
    </row>
    <row r="1141" spans="1:7" x14ac:dyDescent="0.55000000000000004">
      <c r="A1141" s="118">
        <v>676</v>
      </c>
      <c r="B1141" s="118">
        <v>1480</v>
      </c>
      <c r="C1141" s="119">
        <v>264000</v>
      </c>
      <c r="D1141" s="120">
        <v>44945</v>
      </c>
      <c r="F1141" s="114"/>
      <c r="G1141" s="114"/>
    </row>
    <row r="1142" spans="1:7" x14ac:dyDescent="0.55000000000000004">
      <c r="A1142" s="118"/>
      <c r="B1142" s="118">
        <v>1481</v>
      </c>
      <c r="C1142" s="119">
        <v>578000</v>
      </c>
      <c r="D1142" s="120">
        <v>44945</v>
      </c>
      <c r="F1142" s="114"/>
      <c r="G1142" s="114"/>
    </row>
    <row r="1143" spans="1:7" x14ac:dyDescent="0.55000000000000004">
      <c r="A1143" s="118"/>
      <c r="B1143" s="118">
        <v>1482</v>
      </c>
      <c r="C1143" s="119">
        <v>144000</v>
      </c>
      <c r="D1143" s="120">
        <v>44945</v>
      </c>
      <c r="F1143" s="114"/>
      <c r="G1143" s="114"/>
    </row>
    <row r="1144" spans="1:7" x14ac:dyDescent="0.55000000000000004">
      <c r="A1144" s="118">
        <v>316</v>
      </c>
      <c r="B1144" s="118">
        <v>1483</v>
      </c>
      <c r="C1144" s="119">
        <v>262000</v>
      </c>
      <c r="D1144" s="120">
        <v>44945</v>
      </c>
      <c r="F1144" s="114"/>
      <c r="G1144" s="114"/>
    </row>
    <row r="1145" spans="1:7" x14ac:dyDescent="0.55000000000000004">
      <c r="A1145" s="118"/>
      <c r="B1145" s="118">
        <v>1484</v>
      </c>
      <c r="C1145" s="119">
        <v>435000</v>
      </c>
      <c r="D1145" s="120">
        <v>44945</v>
      </c>
      <c r="F1145" s="114"/>
      <c r="G1145" s="114"/>
    </row>
    <row r="1146" spans="1:7" x14ac:dyDescent="0.55000000000000004">
      <c r="A1146" s="118"/>
      <c r="B1146" s="118">
        <v>1485</v>
      </c>
      <c r="C1146" s="119">
        <v>198000</v>
      </c>
      <c r="D1146" s="120">
        <v>44945</v>
      </c>
      <c r="F1146" s="114"/>
      <c r="G1146" s="114"/>
    </row>
    <row r="1147" spans="1:7" x14ac:dyDescent="0.55000000000000004">
      <c r="A1147" s="122">
        <v>554</v>
      </c>
      <c r="B1147" s="118">
        <v>1486</v>
      </c>
      <c r="C1147" s="119">
        <v>138000</v>
      </c>
      <c r="D1147" s="120">
        <v>44945</v>
      </c>
      <c r="F1147" s="114"/>
      <c r="G1147" s="114"/>
    </row>
    <row r="1148" spans="1:7" x14ac:dyDescent="0.55000000000000004">
      <c r="A1148" s="118">
        <v>528</v>
      </c>
      <c r="B1148" s="118">
        <v>1487</v>
      </c>
      <c r="C1148" s="119">
        <v>570000</v>
      </c>
      <c r="D1148" s="120">
        <v>44945</v>
      </c>
      <c r="F1148" s="114"/>
      <c r="G1148" s="114"/>
    </row>
    <row r="1149" spans="1:7" x14ac:dyDescent="0.55000000000000004">
      <c r="A1149" s="118">
        <v>97</v>
      </c>
      <c r="B1149" s="118">
        <v>1488</v>
      </c>
      <c r="C1149" s="119">
        <v>119000</v>
      </c>
      <c r="D1149" s="120">
        <v>44945</v>
      </c>
      <c r="F1149" s="114"/>
      <c r="G1149" s="114"/>
    </row>
    <row r="1150" spans="1:7" x14ac:dyDescent="0.55000000000000004">
      <c r="A1150" s="122">
        <v>842</v>
      </c>
      <c r="B1150" s="118">
        <v>1489</v>
      </c>
      <c r="C1150" s="119">
        <v>114000</v>
      </c>
      <c r="D1150" s="120">
        <v>44945</v>
      </c>
      <c r="F1150" s="114"/>
      <c r="G1150" s="114"/>
    </row>
    <row r="1151" spans="1:7" x14ac:dyDescent="0.55000000000000004">
      <c r="A1151" s="118">
        <v>307</v>
      </c>
      <c r="B1151" s="118">
        <v>1490</v>
      </c>
      <c r="C1151" s="119">
        <v>23000</v>
      </c>
      <c r="D1151" s="120">
        <v>44945</v>
      </c>
      <c r="F1151" s="114"/>
      <c r="G1151" s="114"/>
    </row>
    <row r="1152" spans="1:7" x14ac:dyDescent="0.55000000000000004">
      <c r="A1152" s="118"/>
      <c r="B1152" s="118">
        <v>1491</v>
      </c>
      <c r="C1152" s="119">
        <v>148000</v>
      </c>
      <c r="D1152" s="120">
        <v>44945</v>
      </c>
      <c r="F1152" s="114"/>
      <c r="G1152" s="114"/>
    </row>
    <row r="1153" spans="1:7" x14ac:dyDescent="0.55000000000000004">
      <c r="A1153" s="118">
        <v>886</v>
      </c>
      <c r="B1153" s="118">
        <v>1492</v>
      </c>
      <c r="C1153" s="119">
        <v>904000</v>
      </c>
      <c r="D1153" s="120">
        <v>44945</v>
      </c>
      <c r="F1153" s="114"/>
      <c r="G1153" s="114"/>
    </row>
    <row r="1154" spans="1:7" x14ac:dyDescent="0.55000000000000004">
      <c r="A1154" s="122">
        <v>78</v>
      </c>
      <c r="B1154" s="118">
        <v>1493</v>
      </c>
      <c r="C1154" s="119">
        <v>188000</v>
      </c>
      <c r="D1154" s="120">
        <v>44945</v>
      </c>
      <c r="F1154" s="114"/>
      <c r="G1154" s="114"/>
    </row>
    <row r="1155" spans="1:7" x14ac:dyDescent="0.55000000000000004">
      <c r="A1155" s="118">
        <v>632</v>
      </c>
      <c r="B1155" s="118">
        <v>1494</v>
      </c>
      <c r="C1155" s="119">
        <v>51000</v>
      </c>
      <c r="D1155" s="120">
        <v>44945</v>
      </c>
      <c r="F1155" s="114"/>
      <c r="G1155" s="114"/>
    </row>
    <row r="1156" spans="1:7" x14ac:dyDescent="0.55000000000000004">
      <c r="A1156" s="118">
        <v>291</v>
      </c>
      <c r="B1156" s="118">
        <v>1495</v>
      </c>
      <c r="C1156" s="119">
        <v>1433000</v>
      </c>
      <c r="D1156" s="120">
        <v>44945</v>
      </c>
      <c r="F1156" s="114"/>
      <c r="G1156" s="114"/>
    </row>
    <row r="1157" spans="1:7" x14ac:dyDescent="0.55000000000000004">
      <c r="A1157" s="118">
        <v>96</v>
      </c>
      <c r="B1157" s="118">
        <v>1496</v>
      </c>
      <c r="C1157" s="119">
        <v>942000</v>
      </c>
      <c r="D1157" s="120">
        <v>44945</v>
      </c>
      <c r="F1157" s="114"/>
      <c r="G1157" s="114"/>
    </row>
    <row r="1158" spans="1:7" x14ac:dyDescent="0.55000000000000004">
      <c r="A1158" s="118">
        <v>116</v>
      </c>
      <c r="B1158" s="118">
        <v>1498</v>
      </c>
      <c r="C1158" s="119">
        <v>116000</v>
      </c>
      <c r="D1158" s="120">
        <v>44945</v>
      </c>
      <c r="F1158" s="114"/>
      <c r="G1158" s="114"/>
    </row>
    <row r="1159" spans="1:7" x14ac:dyDescent="0.55000000000000004">
      <c r="A1159" s="122">
        <v>562</v>
      </c>
      <c r="B1159" s="118">
        <v>1499</v>
      </c>
      <c r="C1159" s="119">
        <v>159000</v>
      </c>
      <c r="D1159" s="120">
        <v>44945</v>
      </c>
      <c r="F1159" s="114"/>
      <c r="G1159" s="114"/>
    </row>
    <row r="1160" spans="1:7" x14ac:dyDescent="0.55000000000000004">
      <c r="A1160" s="118">
        <v>424</v>
      </c>
      <c r="B1160" s="118">
        <v>1500</v>
      </c>
      <c r="C1160" s="119">
        <v>100000</v>
      </c>
      <c r="D1160" s="120">
        <v>44945</v>
      </c>
      <c r="F1160" s="114"/>
      <c r="G1160" s="114"/>
    </row>
    <row r="1161" spans="1:7" x14ac:dyDescent="0.55000000000000004">
      <c r="A1161" s="122">
        <v>211</v>
      </c>
      <c r="B1161" s="118">
        <v>1501</v>
      </c>
      <c r="C1161" s="119">
        <v>856000</v>
      </c>
      <c r="D1161" s="120">
        <v>44945</v>
      </c>
      <c r="F1161" s="114"/>
      <c r="G1161" s="114"/>
    </row>
    <row r="1162" spans="1:7" x14ac:dyDescent="0.55000000000000004">
      <c r="A1162" s="122">
        <v>447</v>
      </c>
      <c r="B1162" s="118">
        <v>1502</v>
      </c>
      <c r="C1162" s="119">
        <v>154000</v>
      </c>
      <c r="D1162" s="120">
        <v>44945</v>
      </c>
      <c r="F1162" s="114"/>
      <c r="G1162" s="114"/>
    </row>
    <row r="1163" spans="1:7" x14ac:dyDescent="0.55000000000000004">
      <c r="A1163" s="118">
        <v>927</v>
      </c>
      <c r="B1163" s="118">
        <v>1503</v>
      </c>
      <c r="C1163" s="119">
        <v>136000</v>
      </c>
      <c r="D1163" s="120">
        <v>44945</v>
      </c>
      <c r="F1163" s="114"/>
      <c r="G1163" s="114"/>
    </row>
    <row r="1164" spans="1:7" x14ac:dyDescent="0.55000000000000004">
      <c r="A1164" s="118">
        <v>122</v>
      </c>
      <c r="B1164" s="118">
        <v>1504</v>
      </c>
      <c r="C1164" s="119">
        <v>10000</v>
      </c>
      <c r="D1164" s="120">
        <v>44945</v>
      </c>
      <c r="F1164" s="114"/>
      <c r="G1164" s="114"/>
    </row>
    <row r="1165" spans="1:7" x14ac:dyDescent="0.55000000000000004">
      <c r="A1165" s="122">
        <v>229</v>
      </c>
      <c r="B1165" s="118">
        <v>1506</v>
      </c>
      <c r="C1165" s="119">
        <v>57000</v>
      </c>
      <c r="D1165" s="120">
        <v>44945</v>
      </c>
      <c r="F1165" s="114"/>
      <c r="G1165" s="114"/>
    </row>
    <row r="1166" spans="1:7" x14ac:dyDescent="0.55000000000000004">
      <c r="A1166" s="122">
        <v>838</v>
      </c>
      <c r="B1166" s="118">
        <v>1507</v>
      </c>
      <c r="C1166" s="119">
        <v>276000</v>
      </c>
      <c r="D1166" s="120">
        <v>44945</v>
      </c>
      <c r="F1166" s="114"/>
      <c r="G1166" s="114"/>
    </row>
    <row r="1167" spans="1:7" x14ac:dyDescent="0.55000000000000004">
      <c r="A1167" s="122">
        <v>81</v>
      </c>
      <c r="B1167" s="118">
        <v>1508</v>
      </c>
      <c r="C1167" s="119">
        <v>313000</v>
      </c>
      <c r="D1167" s="120">
        <v>44945</v>
      </c>
      <c r="F1167" s="114"/>
      <c r="G1167" s="114"/>
    </row>
    <row r="1168" spans="1:7" x14ac:dyDescent="0.55000000000000004">
      <c r="A1168" s="118">
        <v>456</v>
      </c>
      <c r="B1168" s="118">
        <v>1509</v>
      </c>
      <c r="C1168" s="119">
        <v>298000</v>
      </c>
      <c r="D1168" s="120">
        <v>44945</v>
      </c>
      <c r="F1168" s="114"/>
      <c r="G1168" s="114"/>
    </row>
    <row r="1169" spans="1:7" x14ac:dyDescent="0.55000000000000004">
      <c r="A1169" s="122">
        <v>279</v>
      </c>
      <c r="B1169" s="118">
        <v>1510</v>
      </c>
      <c r="C1169" s="119">
        <v>802000</v>
      </c>
      <c r="D1169" s="120">
        <v>44945</v>
      </c>
      <c r="F1169" s="114"/>
      <c r="G1169" s="114"/>
    </row>
    <row r="1170" spans="1:7" x14ac:dyDescent="0.55000000000000004">
      <c r="A1170" s="122">
        <v>862</v>
      </c>
      <c r="B1170" s="118">
        <v>1511</v>
      </c>
      <c r="C1170" s="119">
        <v>215000</v>
      </c>
      <c r="D1170" s="120">
        <v>44945</v>
      </c>
      <c r="F1170" s="114"/>
      <c r="G1170" s="114"/>
    </row>
    <row r="1171" spans="1:7" x14ac:dyDescent="0.55000000000000004">
      <c r="A1171" s="118">
        <v>394</v>
      </c>
      <c r="B1171" s="118">
        <v>1512</v>
      </c>
      <c r="C1171" s="119">
        <v>525000</v>
      </c>
      <c r="D1171" s="120">
        <v>44945</v>
      </c>
      <c r="F1171" s="114"/>
      <c r="G1171" s="114"/>
    </row>
    <row r="1172" spans="1:7" x14ac:dyDescent="0.55000000000000004">
      <c r="A1172" s="118">
        <v>455</v>
      </c>
      <c r="B1172" s="118">
        <v>1513</v>
      </c>
      <c r="C1172" s="119">
        <v>167000</v>
      </c>
      <c r="D1172" s="120">
        <v>44945</v>
      </c>
      <c r="F1172" s="114"/>
      <c r="G1172" s="114"/>
    </row>
    <row r="1173" spans="1:7" x14ac:dyDescent="0.55000000000000004">
      <c r="A1173" s="118">
        <v>628</v>
      </c>
      <c r="B1173" s="118">
        <v>1514</v>
      </c>
      <c r="C1173" s="119">
        <v>366000</v>
      </c>
      <c r="D1173" s="120">
        <v>44945</v>
      </c>
      <c r="F1173" s="114"/>
      <c r="G1173" s="114"/>
    </row>
    <row r="1174" spans="1:7" x14ac:dyDescent="0.55000000000000004">
      <c r="A1174" s="118"/>
      <c r="B1174" s="118">
        <v>1515</v>
      </c>
      <c r="C1174" s="119">
        <v>299000</v>
      </c>
      <c r="D1174" s="120">
        <v>44945</v>
      </c>
      <c r="F1174" s="114"/>
      <c r="G1174" s="114"/>
    </row>
    <row r="1175" spans="1:7" x14ac:dyDescent="0.55000000000000004">
      <c r="A1175" s="118">
        <v>416</v>
      </c>
      <c r="B1175" s="118">
        <v>1516</v>
      </c>
      <c r="C1175" s="119">
        <v>343000</v>
      </c>
      <c r="D1175" s="120">
        <v>44945</v>
      </c>
      <c r="F1175" s="114"/>
      <c r="G1175" s="114"/>
    </row>
    <row r="1176" spans="1:7" x14ac:dyDescent="0.55000000000000004">
      <c r="A1176" s="118">
        <v>27</v>
      </c>
      <c r="B1176" s="118">
        <v>1517</v>
      </c>
      <c r="C1176" s="119">
        <v>369000</v>
      </c>
      <c r="D1176" s="120">
        <v>44945</v>
      </c>
      <c r="F1176" s="114"/>
      <c r="G1176" s="114"/>
    </row>
    <row r="1177" spans="1:7" x14ac:dyDescent="0.55000000000000004">
      <c r="A1177" s="118">
        <v>101</v>
      </c>
      <c r="B1177" s="118">
        <v>1518</v>
      </c>
      <c r="C1177" s="119">
        <v>1536000</v>
      </c>
      <c r="D1177" s="120">
        <v>44945</v>
      </c>
      <c r="F1177" s="114"/>
      <c r="G1177" s="114"/>
    </row>
    <row r="1178" spans="1:7" x14ac:dyDescent="0.55000000000000004">
      <c r="A1178" s="118">
        <v>37</v>
      </c>
      <c r="B1178" s="118">
        <v>1519</v>
      </c>
      <c r="C1178" s="119">
        <v>49000</v>
      </c>
      <c r="D1178" s="120">
        <v>44945</v>
      </c>
      <c r="F1178" s="114"/>
      <c r="G1178" s="114"/>
    </row>
    <row r="1179" spans="1:7" x14ac:dyDescent="0.55000000000000004">
      <c r="A1179" s="122">
        <v>16</v>
      </c>
      <c r="B1179" s="118">
        <v>1520</v>
      </c>
      <c r="C1179" s="119">
        <v>162000</v>
      </c>
      <c r="D1179" s="120">
        <v>44945</v>
      </c>
      <c r="F1179" s="114"/>
      <c r="G1179" s="114"/>
    </row>
    <row r="1180" spans="1:7" x14ac:dyDescent="0.55000000000000004">
      <c r="A1180" s="118">
        <v>372</v>
      </c>
      <c r="B1180" s="118">
        <v>1521</v>
      </c>
      <c r="C1180" s="119">
        <v>675000</v>
      </c>
      <c r="D1180" s="120">
        <v>44945</v>
      </c>
      <c r="F1180" s="114"/>
      <c r="G1180" s="114"/>
    </row>
    <row r="1181" spans="1:7" x14ac:dyDescent="0.55000000000000004">
      <c r="A1181" s="118">
        <v>408</v>
      </c>
      <c r="B1181" s="118">
        <v>1522</v>
      </c>
      <c r="C1181" s="119">
        <v>560000</v>
      </c>
      <c r="D1181" s="120">
        <v>44945</v>
      </c>
      <c r="F1181" s="114"/>
      <c r="G1181" s="114"/>
    </row>
    <row r="1182" spans="1:7" x14ac:dyDescent="0.55000000000000004">
      <c r="A1182" s="118">
        <v>121</v>
      </c>
      <c r="B1182" s="118">
        <v>1523</v>
      </c>
      <c r="C1182" s="119">
        <v>215000</v>
      </c>
      <c r="D1182" s="120">
        <v>44945</v>
      </c>
      <c r="F1182" s="114"/>
      <c r="G1182" s="114"/>
    </row>
    <row r="1183" spans="1:7" x14ac:dyDescent="0.55000000000000004">
      <c r="A1183" s="122">
        <v>198</v>
      </c>
      <c r="B1183" s="118">
        <v>1524</v>
      </c>
      <c r="C1183" s="119">
        <v>216000</v>
      </c>
      <c r="D1183" s="120">
        <v>44945</v>
      </c>
      <c r="F1183" s="114"/>
      <c r="G1183" s="114"/>
    </row>
    <row r="1184" spans="1:7" x14ac:dyDescent="0.55000000000000004">
      <c r="A1184" s="122">
        <v>849</v>
      </c>
      <c r="B1184" s="118">
        <v>1525</v>
      </c>
      <c r="C1184" s="119">
        <v>0</v>
      </c>
      <c r="D1184" s="120">
        <v>44945</v>
      </c>
      <c r="F1184" s="114"/>
      <c r="G1184" s="114"/>
    </row>
    <row r="1185" spans="1:7" x14ac:dyDescent="0.55000000000000004">
      <c r="A1185" s="122">
        <v>850</v>
      </c>
      <c r="B1185" s="118">
        <v>1526</v>
      </c>
      <c r="C1185" s="119">
        <v>192000</v>
      </c>
      <c r="D1185" s="120">
        <v>44945</v>
      </c>
      <c r="F1185" s="114"/>
      <c r="G1185" s="114"/>
    </row>
    <row r="1186" spans="1:7" x14ac:dyDescent="0.55000000000000004">
      <c r="A1186" s="122">
        <v>250</v>
      </c>
      <c r="B1186" s="118">
        <v>1527</v>
      </c>
      <c r="C1186" s="119">
        <v>266000</v>
      </c>
      <c r="D1186" s="120">
        <v>44945</v>
      </c>
      <c r="F1186" s="114"/>
      <c r="G1186" s="114"/>
    </row>
    <row r="1187" spans="1:7" x14ac:dyDescent="0.55000000000000004">
      <c r="A1187" s="118"/>
      <c r="B1187" s="118">
        <v>1528</v>
      </c>
      <c r="C1187" s="119">
        <v>0</v>
      </c>
      <c r="D1187" s="120">
        <v>44945</v>
      </c>
      <c r="F1187" s="114"/>
      <c r="G1187" s="114"/>
    </row>
    <row r="1188" spans="1:7" x14ac:dyDescent="0.55000000000000004">
      <c r="A1188" s="118">
        <v>169</v>
      </c>
      <c r="B1188" s="118">
        <v>1529</v>
      </c>
      <c r="C1188" s="119">
        <v>255000</v>
      </c>
      <c r="D1188" s="120">
        <v>44945</v>
      </c>
      <c r="F1188" s="114"/>
      <c r="G1188" s="114"/>
    </row>
    <row r="1189" spans="1:7" x14ac:dyDescent="0.55000000000000004">
      <c r="A1189" s="118">
        <v>332</v>
      </c>
      <c r="B1189" s="118">
        <v>1530</v>
      </c>
      <c r="C1189" s="119">
        <v>111000</v>
      </c>
      <c r="D1189" s="120">
        <v>44945</v>
      </c>
      <c r="F1189" s="114"/>
      <c r="G1189" s="114"/>
    </row>
    <row r="1190" spans="1:7" x14ac:dyDescent="0.55000000000000004">
      <c r="A1190" s="118"/>
      <c r="B1190" s="118">
        <v>1531</v>
      </c>
      <c r="C1190" s="119">
        <v>306000</v>
      </c>
      <c r="D1190" s="120">
        <v>44945</v>
      </c>
      <c r="F1190" s="114"/>
      <c r="G1190" s="114"/>
    </row>
    <row r="1191" spans="1:7" x14ac:dyDescent="0.55000000000000004">
      <c r="A1191" s="118">
        <v>664</v>
      </c>
      <c r="B1191" s="118">
        <v>1532</v>
      </c>
      <c r="C1191" s="119">
        <v>453000</v>
      </c>
      <c r="D1191" s="120">
        <v>44945</v>
      </c>
      <c r="F1191" s="114"/>
      <c r="G1191" s="114"/>
    </row>
    <row r="1192" spans="1:7" x14ac:dyDescent="0.55000000000000004">
      <c r="A1192" s="118"/>
      <c r="B1192" s="118">
        <v>1533</v>
      </c>
      <c r="C1192" s="119">
        <v>218000</v>
      </c>
      <c r="D1192" s="120">
        <v>44945</v>
      </c>
      <c r="F1192" s="114"/>
      <c r="G1192" s="114"/>
    </row>
    <row r="1193" spans="1:7" x14ac:dyDescent="0.55000000000000004">
      <c r="A1193" s="118">
        <v>244</v>
      </c>
      <c r="B1193" s="118">
        <v>1534</v>
      </c>
      <c r="C1193" s="119">
        <v>196000</v>
      </c>
      <c r="D1193" s="120">
        <v>44945</v>
      </c>
      <c r="F1193" s="114"/>
      <c r="G1193" s="114"/>
    </row>
    <row r="1194" spans="1:7" x14ac:dyDescent="0.55000000000000004">
      <c r="A1194" s="118">
        <v>356</v>
      </c>
      <c r="B1194" s="118">
        <v>1535</v>
      </c>
      <c r="C1194" s="119">
        <v>17000</v>
      </c>
      <c r="D1194" s="120">
        <v>44945</v>
      </c>
      <c r="F1194" s="114"/>
      <c r="G1194" s="114"/>
    </row>
    <row r="1195" spans="1:7" x14ac:dyDescent="0.55000000000000004">
      <c r="A1195" s="118"/>
      <c r="B1195" s="118">
        <v>1536</v>
      </c>
      <c r="C1195" s="119">
        <v>54000</v>
      </c>
      <c r="D1195" s="120">
        <v>44945</v>
      </c>
      <c r="F1195" s="114"/>
      <c r="G1195" s="114"/>
    </row>
    <row r="1196" spans="1:7" x14ac:dyDescent="0.55000000000000004">
      <c r="A1196" s="122">
        <v>714</v>
      </c>
      <c r="B1196" s="118">
        <v>1537</v>
      </c>
      <c r="C1196" s="119">
        <v>610000</v>
      </c>
      <c r="D1196" s="120">
        <v>44945</v>
      </c>
      <c r="F1196" s="114"/>
      <c r="G1196" s="114"/>
    </row>
    <row r="1197" spans="1:7" x14ac:dyDescent="0.55000000000000004">
      <c r="A1197" s="122">
        <v>783</v>
      </c>
      <c r="B1197" s="118">
        <v>1538</v>
      </c>
      <c r="C1197" s="119">
        <v>70000</v>
      </c>
      <c r="D1197" s="120">
        <v>44945</v>
      </c>
      <c r="F1197" s="114"/>
      <c r="G1197" s="114"/>
    </row>
    <row r="1198" spans="1:7" x14ac:dyDescent="0.55000000000000004">
      <c r="A1198" s="122">
        <v>25</v>
      </c>
      <c r="B1198" s="118">
        <v>1539</v>
      </c>
      <c r="C1198" s="119">
        <v>85000</v>
      </c>
      <c r="D1198" s="120">
        <v>44945</v>
      </c>
      <c r="F1198" s="114"/>
      <c r="G1198" s="114"/>
    </row>
    <row r="1199" spans="1:7" x14ac:dyDescent="0.55000000000000004">
      <c r="A1199" s="118"/>
      <c r="B1199" s="118">
        <v>1540</v>
      </c>
      <c r="C1199" s="119">
        <v>227000</v>
      </c>
      <c r="D1199" s="120">
        <v>44945</v>
      </c>
      <c r="F1199" s="114"/>
      <c r="G1199" s="114"/>
    </row>
    <row r="1200" spans="1:7" x14ac:dyDescent="0.55000000000000004">
      <c r="A1200" s="118">
        <v>434</v>
      </c>
      <c r="B1200" s="118">
        <v>1541</v>
      </c>
      <c r="C1200" s="119">
        <v>164000</v>
      </c>
      <c r="D1200" s="120">
        <v>44945</v>
      </c>
      <c r="F1200" s="114"/>
      <c r="G1200" s="114"/>
    </row>
    <row r="1201" spans="1:7" x14ac:dyDescent="0.55000000000000004">
      <c r="A1201" s="118">
        <v>824</v>
      </c>
      <c r="B1201" s="118">
        <v>1542</v>
      </c>
      <c r="C1201" s="119">
        <v>134000</v>
      </c>
      <c r="D1201" s="120">
        <v>44945</v>
      </c>
      <c r="F1201" s="114"/>
      <c r="G1201" s="114"/>
    </row>
    <row r="1202" spans="1:7" x14ac:dyDescent="0.55000000000000004">
      <c r="A1202" s="118">
        <v>834</v>
      </c>
      <c r="B1202" s="118">
        <v>1543</v>
      </c>
      <c r="C1202" s="119">
        <v>510000</v>
      </c>
      <c r="D1202" s="120">
        <v>44945</v>
      </c>
      <c r="F1202" s="114"/>
      <c r="G1202" s="114"/>
    </row>
    <row r="1203" spans="1:7" x14ac:dyDescent="0.55000000000000004">
      <c r="A1203" s="118">
        <v>535</v>
      </c>
      <c r="B1203" s="118">
        <v>1544</v>
      </c>
      <c r="C1203" s="119">
        <v>487000</v>
      </c>
      <c r="D1203" s="120">
        <v>44945</v>
      </c>
      <c r="F1203" s="114"/>
      <c r="G1203" s="114"/>
    </row>
    <row r="1204" spans="1:7" x14ac:dyDescent="0.55000000000000004">
      <c r="A1204" s="118"/>
      <c r="B1204" s="118">
        <v>1545</v>
      </c>
      <c r="C1204" s="119">
        <v>0</v>
      </c>
      <c r="D1204" s="120">
        <v>44945</v>
      </c>
      <c r="F1204" s="114"/>
      <c r="G1204" s="114"/>
    </row>
    <row r="1205" spans="1:7" x14ac:dyDescent="0.55000000000000004">
      <c r="A1205" s="118">
        <v>785</v>
      </c>
      <c r="B1205" s="118">
        <v>1546</v>
      </c>
      <c r="C1205" s="119">
        <v>282000</v>
      </c>
      <c r="D1205" s="120">
        <v>44945</v>
      </c>
      <c r="F1205" s="114"/>
      <c r="G1205" s="114"/>
    </row>
    <row r="1206" spans="1:7" x14ac:dyDescent="0.55000000000000004">
      <c r="A1206" s="118">
        <v>304</v>
      </c>
      <c r="B1206" s="118">
        <v>1547</v>
      </c>
      <c r="C1206" s="119">
        <v>401000</v>
      </c>
      <c r="D1206" s="120">
        <v>44945</v>
      </c>
      <c r="F1206" s="114"/>
      <c r="G1206" s="114"/>
    </row>
    <row r="1207" spans="1:7" x14ac:dyDescent="0.55000000000000004">
      <c r="A1207" s="122">
        <v>151</v>
      </c>
      <c r="B1207" s="118">
        <v>1548</v>
      </c>
      <c r="C1207" s="119">
        <v>381000</v>
      </c>
      <c r="D1207" s="120">
        <v>44945</v>
      </c>
      <c r="F1207" s="114"/>
      <c r="G1207" s="114"/>
    </row>
    <row r="1208" spans="1:7" x14ac:dyDescent="0.55000000000000004">
      <c r="A1208" s="118"/>
      <c r="B1208" s="118">
        <v>1549</v>
      </c>
      <c r="C1208" s="119">
        <v>133000</v>
      </c>
      <c r="D1208" s="120">
        <v>44945</v>
      </c>
      <c r="F1208" s="114"/>
      <c r="G1208" s="114"/>
    </row>
    <row r="1209" spans="1:7" x14ac:dyDescent="0.55000000000000004">
      <c r="A1209" s="118"/>
      <c r="B1209" s="118">
        <v>1550</v>
      </c>
      <c r="C1209" s="119">
        <v>0</v>
      </c>
      <c r="D1209" s="120">
        <v>44945</v>
      </c>
      <c r="F1209" s="114"/>
      <c r="G1209" s="114"/>
    </row>
    <row r="1210" spans="1:7" x14ac:dyDescent="0.55000000000000004">
      <c r="A1210" s="118"/>
      <c r="B1210" s="118">
        <v>1551</v>
      </c>
      <c r="C1210" s="119">
        <v>132000</v>
      </c>
      <c r="D1210" s="120">
        <v>44945</v>
      </c>
      <c r="F1210" s="114"/>
      <c r="G1210" s="114"/>
    </row>
    <row r="1211" spans="1:7" x14ac:dyDescent="0.55000000000000004">
      <c r="A1211" s="118">
        <v>819</v>
      </c>
      <c r="B1211" s="118">
        <v>1552</v>
      </c>
      <c r="C1211" s="119">
        <v>710000</v>
      </c>
      <c r="D1211" s="120">
        <v>44945</v>
      </c>
      <c r="F1211" s="114"/>
      <c r="G1211" s="114"/>
    </row>
    <row r="1212" spans="1:7" x14ac:dyDescent="0.55000000000000004">
      <c r="A1212" s="118">
        <v>1</v>
      </c>
      <c r="B1212" s="118">
        <v>1553</v>
      </c>
      <c r="C1212" s="119">
        <v>911000</v>
      </c>
      <c r="D1212" s="120">
        <v>44945</v>
      </c>
      <c r="F1212" s="114"/>
      <c r="G1212" s="114"/>
    </row>
    <row r="1213" spans="1:7" x14ac:dyDescent="0.55000000000000004">
      <c r="A1213" s="118"/>
      <c r="B1213" s="118">
        <v>1554</v>
      </c>
      <c r="C1213" s="119">
        <v>23000</v>
      </c>
      <c r="D1213" s="120">
        <v>44945</v>
      </c>
      <c r="F1213" s="114"/>
      <c r="G1213" s="114"/>
    </row>
    <row r="1214" spans="1:7" x14ac:dyDescent="0.55000000000000004">
      <c r="A1214" s="118"/>
      <c r="B1214" s="118">
        <v>1555</v>
      </c>
      <c r="C1214" s="119">
        <v>72000</v>
      </c>
      <c r="D1214" s="120">
        <v>44945</v>
      </c>
      <c r="F1214" s="114"/>
      <c r="G1214" s="114"/>
    </row>
    <row r="1215" spans="1:7" x14ac:dyDescent="0.55000000000000004">
      <c r="A1215" s="122">
        <v>934</v>
      </c>
      <c r="B1215" s="118">
        <v>1556</v>
      </c>
      <c r="C1215" s="119">
        <v>56000</v>
      </c>
      <c r="D1215" s="120">
        <v>44945</v>
      </c>
      <c r="F1215" s="114"/>
      <c r="G1215" s="114"/>
    </row>
    <row r="1216" spans="1:7" x14ac:dyDescent="0.55000000000000004">
      <c r="A1216" s="122">
        <v>385</v>
      </c>
      <c r="B1216" s="118">
        <v>1557</v>
      </c>
      <c r="C1216" s="119">
        <v>488000</v>
      </c>
      <c r="D1216" s="120">
        <v>44945</v>
      </c>
      <c r="F1216" s="114"/>
      <c r="G1216" s="114"/>
    </row>
    <row r="1217" spans="1:7" x14ac:dyDescent="0.55000000000000004">
      <c r="A1217" s="122">
        <v>265</v>
      </c>
      <c r="B1217" s="118">
        <v>1558</v>
      </c>
      <c r="C1217" s="119">
        <v>0</v>
      </c>
      <c r="D1217" s="120">
        <v>44945</v>
      </c>
      <c r="F1217" s="114"/>
      <c r="G1217" s="114"/>
    </row>
    <row r="1218" spans="1:7" x14ac:dyDescent="0.55000000000000004">
      <c r="A1218" s="118"/>
      <c r="B1218" s="118">
        <v>1559</v>
      </c>
      <c r="C1218" s="119">
        <v>421000</v>
      </c>
      <c r="D1218" s="120">
        <v>44945</v>
      </c>
      <c r="F1218" s="114"/>
      <c r="G1218" s="114"/>
    </row>
    <row r="1219" spans="1:7" x14ac:dyDescent="0.55000000000000004">
      <c r="A1219" s="118">
        <v>479</v>
      </c>
      <c r="B1219" s="118">
        <v>1560</v>
      </c>
      <c r="C1219" s="119">
        <v>236000</v>
      </c>
      <c r="D1219" s="120">
        <v>44945</v>
      </c>
      <c r="F1219" s="114"/>
      <c r="G1219" s="114"/>
    </row>
    <row r="1220" spans="1:7" x14ac:dyDescent="0.55000000000000004">
      <c r="A1220" s="118"/>
      <c r="B1220" s="118">
        <v>1561</v>
      </c>
      <c r="C1220" s="119">
        <v>46000</v>
      </c>
      <c r="D1220" s="111">
        <v>44945</v>
      </c>
      <c r="F1220" s="114"/>
      <c r="G1220" s="114"/>
    </row>
    <row r="1221" spans="1:7" x14ac:dyDescent="0.55000000000000004">
      <c r="A1221" s="118">
        <v>678</v>
      </c>
      <c r="B1221" s="118">
        <v>1562</v>
      </c>
      <c r="C1221" s="119">
        <v>26000</v>
      </c>
      <c r="D1221" s="120">
        <v>44945</v>
      </c>
      <c r="F1221" s="114"/>
      <c r="G1221" s="114"/>
    </row>
    <row r="1222" spans="1:7" x14ac:dyDescent="0.55000000000000004">
      <c r="A1222" s="122">
        <v>939</v>
      </c>
      <c r="B1222" s="118">
        <v>1563</v>
      </c>
      <c r="C1222" s="119">
        <v>229000</v>
      </c>
      <c r="D1222" s="120">
        <v>44945</v>
      </c>
      <c r="F1222" s="114"/>
      <c r="G1222" s="114"/>
    </row>
    <row r="1223" spans="1:7" x14ac:dyDescent="0.55000000000000004">
      <c r="A1223" s="118"/>
      <c r="B1223" s="118">
        <v>1564</v>
      </c>
      <c r="C1223" s="119">
        <v>228000</v>
      </c>
      <c r="D1223" s="120">
        <v>44945</v>
      </c>
      <c r="F1223" s="114"/>
      <c r="G1223" s="114"/>
    </row>
    <row r="1224" spans="1:7" x14ac:dyDescent="0.55000000000000004">
      <c r="A1224" s="118"/>
      <c r="B1224" s="118">
        <v>1565</v>
      </c>
      <c r="C1224" s="119">
        <v>650000</v>
      </c>
      <c r="D1224" s="120">
        <v>44945</v>
      </c>
      <c r="F1224" s="114"/>
      <c r="G1224" s="114"/>
    </row>
    <row r="1225" spans="1:7" x14ac:dyDescent="0.55000000000000004">
      <c r="A1225" s="118"/>
      <c r="B1225" s="118">
        <v>1566</v>
      </c>
      <c r="C1225" s="119">
        <v>1011000</v>
      </c>
      <c r="D1225" s="120">
        <v>44945</v>
      </c>
      <c r="F1225" s="114"/>
      <c r="G1225" s="114"/>
    </row>
    <row r="1226" spans="1:7" x14ac:dyDescent="0.55000000000000004">
      <c r="A1226" s="118"/>
      <c r="B1226" s="118">
        <v>1567</v>
      </c>
      <c r="C1226" s="119">
        <v>1415000</v>
      </c>
      <c r="D1226" s="120">
        <v>44945</v>
      </c>
      <c r="F1226" s="114"/>
      <c r="G1226" s="114"/>
    </row>
    <row r="1227" spans="1:7" x14ac:dyDescent="0.55000000000000004">
      <c r="A1227" s="118"/>
      <c r="B1227" s="118">
        <v>1568</v>
      </c>
      <c r="C1227" s="119">
        <v>169000</v>
      </c>
      <c r="D1227" s="120">
        <v>44945</v>
      </c>
      <c r="F1227" s="114"/>
      <c r="G1227" s="114"/>
    </row>
    <row r="1228" spans="1:7" x14ac:dyDescent="0.55000000000000004">
      <c r="A1228" s="118"/>
      <c r="B1228" s="118">
        <v>1569</v>
      </c>
      <c r="C1228" s="119">
        <v>203000</v>
      </c>
      <c r="D1228" s="120">
        <v>44945</v>
      </c>
      <c r="F1228" s="114"/>
      <c r="G1228" s="114"/>
    </row>
    <row r="1229" spans="1:7" x14ac:dyDescent="0.55000000000000004">
      <c r="A1229" s="118"/>
      <c r="B1229" s="118">
        <v>1570</v>
      </c>
      <c r="C1229" s="119">
        <v>650000</v>
      </c>
      <c r="D1229" s="120">
        <v>44945</v>
      </c>
      <c r="F1229" s="114"/>
      <c r="G1229" s="114"/>
    </row>
    <row r="1230" spans="1:7" x14ac:dyDescent="0.55000000000000004">
      <c r="A1230" s="118"/>
      <c r="B1230" s="118">
        <v>1571</v>
      </c>
      <c r="C1230" s="119">
        <v>147000</v>
      </c>
      <c r="D1230" s="120">
        <v>44945</v>
      </c>
      <c r="F1230" s="114"/>
      <c r="G1230" s="114"/>
    </row>
    <row r="1231" spans="1:7" x14ac:dyDescent="0.55000000000000004">
      <c r="A1231" s="118"/>
      <c r="B1231" s="118">
        <v>1572</v>
      </c>
      <c r="C1231" s="119">
        <v>419000</v>
      </c>
      <c r="D1231" s="120">
        <v>44945</v>
      </c>
      <c r="F1231" s="114"/>
      <c r="G1231" s="114"/>
    </row>
    <row r="1232" spans="1:7" x14ac:dyDescent="0.55000000000000004">
      <c r="A1232" s="118"/>
      <c r="B1232" s="118">
        <v>1573</v>
      </c>
      <c r="C1232" s="119">
        <v>650000</v>
      </c>
      <c r="D1232" s="120">
        <v>44945</v>
      </c>
      <c r="F1232" s="114"/>
      <c r="G1232" s="114"/>
    </row>
    <row r="1233" spans="1:7" x14ac:dyDescent="0.55000000000000004">
      <c r="A1233" s="118"/>
      <c r="B1233" s="118">
        <v>1574</v>
      </c>
      <c r="C1233" s="119">
        <v>203000</v>
      </c>
      <c r="D1233" s="120">
        <v>44945</v>
      </c>
      <c r="F1233" s="114"/>
      <c r="G1233" s="114"/>
    </row>
    <row r="1234" spans="1:7" x14ac:dyDescent="0.55000000000000004">
      <c r="A1234" s="118"/>
      <c r="B1234" s="118">
        <v>1575</v>
      </c>
      <c r="C1234" s="119">
        <v>898000</v>
      </c>
      <c r="D1234" s="120">
        <v>44945</v>
      </c>
      <c r="F1234" s="114"/>
      <c r="G1234" s="114"/>
    </row>
    <row r="1235" spans="1:7" x14ac:dyDescent="0.55000000000000004">
      <c r="A1235" s="118"/>
      <c r="B1235" s="118">
        <v>1576</v>
      </c>
      <c r="C1235" s="119">
        <v>1146000</v>
      </c>
      <c r="D1235" s="120">
        <v>44945</v>
      </c>
      <c r="F1235" s="114"/>
      <c r="G1235" s="114"/>
    </row>
    <row r="1236" spans="1:7" x14ac:dyDescent="0.55000000000000004">
      <c r="A1236" s="118"/>
      <c r="B1236" s="118">
        <v>1577</v>
      </c>
      <c r="C1236" s="119">
        <v>821000</v>
      </c>
      <c r="D1236" s="120">
        <v>44945</v>
      </c>
      <c r="F1236" s="114"/>
      <c r="G1236" s="114"/>
    </row>
    <row r="1237" spans="1:7" x14ac:dyDescent="0.55000000000000004">
      <c r="A1237" s="122">
        <v>570</v>
      </c>
      <c r="B1237" s="118">
        <v>1578</v>
      </c>
      <c r="C1237" s="119">
        <v>56000</v>
      </c>
      <c r="D1237" s="120">
        <v>44945</v>
      </c>
      <c r="F1237" s="114"/>
      <c r="G1237" s="114"/>
    </row>
    <row r="1238" spans="1:7" x14ac:dyDescent="0.55000000000000004">
      <c r="A1238" s="118"/>
      <c r="B1238" s="118">
        <v>1579</v>
      </c>
      <c r="C1238" s="119">
        <v>141000</v>
      </c>
      <c r="D1238" s="120">
        <v>44945</v>
      </c>
      <c r="F1238" s="114"/>
      <c r="G1238" s="114"/>
    </row>
    <row r="1239" spans="1:7" x14ac:dyDescent="0.55000000000000004">
      <c r="A1239" s="118">
        <v>634</v>
      </c>
      <c r="B1239" s="118">
        <v>1580</v>
      </c>
      <c r="C1239" s="119">
        <v>660000</v>
      </c>
      <c r="D1239" s="120">
        <v>44945</v>
      </c>
      <c r="F1239" s="114"/>
      <c r="G1239" s="114"/>
    </row>
    <row r="1240" spans="1:7" x14ac:dyDescent="0.55000000000000004">
      <c r="A1240" s="118">
        <v>765</v>
      </c>
      <c r="B1240" s="118">
        <v>1581</v>
      </c>
      <c r="C1240" s="119">
        <v>331000</v>
      </c>
      <c r="D1240" s="120">
        <v>44945</v>
      </c>
      <c r="F1240" s="114"/>
      <c r="G1240" s="114"/>
    </row>
    <row r="1241" spans="1:7" x14ac:dyDescent="0.55000000000000004">
      <c r="A1241" s="118"/>
      <c r="B1241" s="118">
        <v>1582</v>
      </c>
      <c r="C1241" s="119">
        <v>112000</v>
      </c>
      <c r="D1241" s="120">
        <v>44945</v>
      </c>
      <c r="F1241" s="114"/>
      <c r="G1241" s="114"/>
    </row>
    <row r="1242" spans="1:7" x14ac:dyDescent="0.55000000000000004">
      <c r="A1242" s="118">
        <v>499</v>
      </c>
      <c r="B1242" s="118">
        <v>1583</v>
      </c>
      <c r="C1242" s="119">
        <v>673000</v>
      </c>
      <c r="D1242" s="120">
        <v>44945</v>
      </c>
      <c r="F1242" s="114"/>
      <c r="G1242" s="114"/>
    </row>
    <row r="1243" spans="1:7" x14ac:dyDescent="0.55000000000000004">
      <c r="A1243" s="118">
        <v>973</v>
      </c>
      <c r="B1243" s="118">
        <v>1584</v>
      </c>
      <c r="C1243" s="119">
        <v>481000</v>
      </c>
      <c r="D1243" s="120">
        <v>44945</v>
      </c>
      <c r="F1243" s="114"/>
      <c r="G1243" s="114"/>
    </row>
    <row r="1244" spans="1:7" x14ac:dyDescent="0.55000000000000004">
      <c r="A1244" s="118"/>
      <c r="B1244" s="118">
        <v>1585</v>
      </c>
      <c r="C1244" s="119">
        <v>447000</v>
      </c>
      <c r="D1244" s="111">
        <v>44945</v>
      </c>
      <c r="F1244" s="114"/>
      <c r="G1244" s="114"/>
    </row>
    <row r="1245" spans="1:7" x14ac:dyDescent="0.55000000000000004">
      <c r="A1245" s="122">
        <v>952</v>
      </c>
      <c r="B1245" s="118">
        <v>1586</v>
      </c>
      <c r="C1245" s="119">
        <v>1037000</v>
      </c>
      <c r="D1245" s="120">
        <v>44945</v>
      </c>
      <c r="F1245" s="114"/>
      <c r="G1245" s="114"/>
    </row>
    <row r="1246" spans="1:7" x14ac:dyDescent="0.55000000000000004">
      <c r="A1246" s="122">
        <v>974</v>
      </c>
      <c r="B1246" s="118">
        <v>1587</v>
      </c>
      <c r="C1246" s="119">
        <v>108000</v>
      </c>
      <c r="D1246" s="120">
        <v>44945</v>
      </c>
      <c r="F1246" s="114"/>
      <c r="G1246" s="114"/>
    </row>
    <row r="1247" spans="1:7" x14ac:dyDescent="0.55000000000000004">
      <c r="A1247" s="118">
        <v>874</v>
      </c>
      <c r="B1247" s="118">
        <v>1588</v>
      </c>
      <c r="C1247" s="119">
        <v>222000</v>
      </c>
      <c r="D1247" s="120">
        <v>44945</v>
      </c>
      <c r="F1247" s="114"/>
      <c r="G1247" s="114"/>
    </row>
    <row r="1248" spans="1:7" x14ac:dyDescent="0.55000000000000004">
      <c r="A1248" s="118"/>
      <c r="B1248" s="118">
        <v>1589</v>
      </c>
      <c r="C1248" s="119">
        <v>168000</v>
      </c>
      <c r="D1248" s="120">
        <v>44945</v>
      </c>
      <c r="F1248" s="114"/>
      <c r="G1248" s="114"/>
    </row>
    <row r="1249" spans="1:7" x14ac:dyDescent="0.55000000000000004">
      <c r="A1249" s="118">
        <v>501</v>
      </c>
      <c r="B1249" s="118">
        <v>1590</v>
      </c>
      <c r="C1249" s="119">
        <v>72000</v>
      </c>
      <c r="D1249" s="120">
        <v>44945</v>
      </c>
      <c r="F1249" s="114"/>
      <c r="G1249" s="114"/>
    </row>
    <row r="1250" spans="1:7" x14ac:dyDescent="0.55000000000000004">
      <c r="A1250" s="118">
        <v>232</v>
      </c>
      <c r="B1250" s="118">
        <v>1591</v>
      </c>
      <c r="C1250" s="119">
        <v>0</v>
      </c>
      <c r="D1250" s="120">
        <v>44945</v>
      </c>
      <c r="F1250" s="114"/>
      <c r="G1250" s="114"/>
    </row>
    <row r="1251" spans="1:7" x14ac:dyDescent="0.55000000000000004">
      <c r="A1251" s="118">
        <v>303</v>
      </c>
      <c r="B1251" s="118">
        <v>1592</v>
      </c>
      <c r="C1251" s="119">
        <v>55000</v>
      </c>
      <c r="D1251" s="120">
        <v>44945</v>
      </c>
      <c r="F1251" s="114"/>
      <c r="G1251" s="114"/>
    </row>
    <row r="1252" spans="1:7" x14ac:dyDescent="0.55000000000000004">
      <c r="A1252" s="118"/>
      <c r="B1252" s="118">
        <v>1593</v>
      </c>
      <c r="C1252" s="119">
        <v>241000</v>
      </c>
      <c r="D1252" s="120">
        <v>44945</v>
      </c>
      <c r="F1252" s="114"/>
      <c r="G1252" s="114"/>
    </row>
    <row r="1253" spans="1:7" x14ac:dyDescent="0.55000000000000004">
      <c r="A1253" s="118"/>
      <c r="B1253" s="118">
        <v>1594</v>
      </c>
      <c r="C1253" s="119">
        <v>36000</v>
      </c>
      <c r="D1253" s="120">
        <v>44945</v>
      </c>
      <c r="F1253" s="114"/>
      <c r="G1253" s="114"/>
    </row>
    <row r="1254" spans="1:7" x14ac:dyDescent="0.55000000000000004">
      <c r="A1254" s="118">
        <v>511</v>
      </c>
      <c r="B1254" s="118">
        <v>1595</v>
      </c>
      <c r="C1254" s="119">
        <v>215000</v>
      </c>
      <c r="D1254" s="120">
        <v>44945</v>
      </c>
      <c r="F1254" s="114"/>
      <c r="G1254" s="114"/>
    </row>
    <row r="1255" spans="1:7" x14ac:dyDescent="0.55000000000000004">
      <c r="A1255" s="118"/>
      <c r="B1255" s="118">
        <v>1596</v>
      </c>
      <c r="C1255" s="119">
        <v>139000</v>
      </c>
      <c r="D1255" s="120">
        <v>44945</v>
      </c>
      <c r="F1255" s="114"/>
      <c r="G1255" s="114"/>
    </row>
    <row r="1256" spans="1:7" x14ac:dyDescent="0.55000000000000004">
      <c r="A1256" s="122">
        <v>510</v>
      </c>
      <c r="B1256" s="118">
        <v>1597</v>
      </c>
      <c r="C1256" s="119">
        <v>166000</v>
      </c>
      <c r="D1256" s="120">
        <v>44945</v>
      </c>
      <c r="F1256" s="114"/>
      <c r="G1256" s="114"/>
    </row>
    <row r="1257" spans="1:7" x14ac:dyDescent="0.55000000000000004">
      <c r="B1257">
        <v>1598</v>
      </c>
      <c r="C1257" s="14">
        <v>90000</v>
      </c>
      <c r="D1257" s="111">
        <v>44945</v>
      </c>
      <c r="F1257" s="114"/>
      <c r="G1257" s="114"/>
    </row>
    <row r="1258" spans="1:7" x14ac:dyDescent="0.55000000000000004">
      <c r="A1258" s="118">
        <v>679</v>
      </c>
      <c r="B1258" s="118">
        <v>1599</v>
      </c>
      <c r="C1258" s="119">
        <v>970000</v>
      </c>
      <c r="D1258" s="120">
        <v>44945</v>
      </c>
      <c r="F1258" s="114"/>
      <c r="G1258" s="114"/>
    </row>
    <row r="1259" spans="1:7" x14ac:dyDescent="0.55000000000000004">
      <c r="A1259" s="118">
        <v>508</v>
      </c>
      <c r="B1259" s="118">
        <v>1600</v>
      </c>
      <c r="C1259" s="119">
        <v>192000</v>
      </c>
      <c r="D1259" s="120">
        <v>44945</v>
      </c>
      <c r="F1259" s="114"/>
      <c r="G1259" s="114"/>
    </row>
    <row r="1260" spans="1:7" x14ac:dyDescent="0.55000000000000004">
      <c r="A1260" s="122">
        <v>507</v>
      </c>
      <c r="B1260" s="118">
        <v>1601</v>
      </c>
      <c r="C1260" s="119">
        <v>3188000</v>
      </c>
      <c r="D1260" s="120">
        <v>44945</v>
      </c>
      <c r="F1260" s="114"/>
      <c r="G1260" s="114"/>
    </row>
    <row r="1261" spans="1:7" x14ac:dyDescent="0.55000000000000004">
      <c r="A1261" s="118">
        <v>310</v>
      </c>
      <c r="B1261" s="118">
        <v>1602</v>
      </c>
      <c r="C1261" s="119">
        <v>380000</v>
      </c>
      <c r="D1261" s="121">
        <v>45015</v>
      </c>
      <c r="F1261" s="114"/>
      <c r="G1261" s="114"/>
    </row>
    <row r="1262" spans="1:7" x14ac:dyDescent="0.55000000000000004">
      <c r="A1262" s="118">
        <v>749</v>
      </c>
      <c r="B1262" s="118">
        <v>1603</v>
      </c>
      <c r="C1262" s="119">
        <v>340000</v>
      </c>
      <c r="D1262" s="120">
        <v>44945</v>
      </c>
      <c r="F1262" s="114"/>
      <c r="G1262" s="114"/>
    </row>
    <row r="1263" spans="1:7" x14ac:dyDescent="0.55000000000000004">
      <c r="A1263" s="122">
        <v>234</v>
      </c>
      <c r="B1263" s="118">
        <v>1604</v>
      </c>
      <c r="C1263" s="119">
        <v>129000</v>
      </c>
      <c r="D1263" s="120">
        <v>44945</v>
      </c>
      <c r="F1263" s="114"/>
      <c r="G1263" s="114"/>
    </row>
    <row r="1264" spans="1:7" x14ac:dyDescent="0.55000000000000004">
      <c r="A1264">
        <v>110</v>
      </c>
      <c r="B1264">
        <v>1605</v>
      </c>
      <c r="C1264" s="14">
        <v>406000</v>
      </c>
      <c r="D1264" s="111">
        <v>44945</v>
      </c>
      <c r="F1264" s="114"/>
      <c r="G1264" s="114"/>
    </row>
    <row r="1265" spans="1:7" x14ac:dyDescent="0.55000000000000004">
      <c r="B1265">
        <v>1606</v>
      </c>
      <c r="C1265" s="14">
        <v>171000</v>
      </c>
      <c r="D1265" s="111">
        <v>44945</v>
      </c>
      <c r="F1265" s="114"/>
      <c r="G1265" s="114"/>
    </row>
    <row r="1266" spans="1:7" x14ac:dyDescent="0.55000000000000004">
      <c r="A1266" s="118">
        <v>243</v>
      </c>
      <c r="B1266" s="118">
        <v>1607</v>
      </c>
      <c r="C1266" s="119">
        <v>105000</v>
      </c>
      <c r="D1266" s="120">
        <v>44945</v>
      </c>
      <c r="F1266" s="114"/>
      <c r="G1266" s="114"/>
    </row>
    <row r="1267" spans="1:7" x14ac:dyDescent="0.55000000000000004">
      <c r="A1267" s="118">
        <v>686</v>
      </c>
      <c r="B1267" s="118">
        <v>1608</v>
      </c>
      <c r="C1267" s="119">
        <v>84000</v>
      </c>
      <c r="D1267" s="120">
        <v>44945</v>
      </c>
      <c r="F1267" s="114"/>
      <c r="G1267" s="114"/>
    </row>
    <row r="1268" spans="1:7" x14ac:dyDescent="0.55000000000000004">
      <c r="A1268" s="118">
        <v>559</v>
      </c>
      <c r="B1268" s="118">
        <v>1609</v>
      </c>
      <c r="C1268" s="119">
        <v>198000</v>
      </c>
      <c r="D1268" s="120">
        <v>44945</v>
      </c>
      <c r="F1268" s="114"/>
      <c r="G1268" s="114"/>
    </row>
    <row r="1269" spans="1:7" x14ac:dyDescent="0.55000000000000004">
      <c r="A1269" s="122">
        <v>618</v>
      </c>
      <c r="B1269" s="118">
        <v>1610</v>
      </c>
      <c r="C1269" s="119">
        <v>195000</v>
      </c>
      <c r="D1269" s="120">
        <v>44945</v>
      </c>
      <c r="F1269" s="114"/>
      <c r="G1269" s="114"/>
    </row>
    <row r="1270" spans="1:7" x14ac:dyDescent="0.55000000000000004">
      <c r="B1270">
        <v>1611</v>
      </c>
      <c r="C1270" s="14">
        <v>319000</v>
      </c>
      <c r="D1270" s="111">
        <v>44945</v>
      </c>
      <c r="F1270" s="114"/>
      <c r="G1270" s="114"/>
    </row>
    <row r="1271" spans="1:7" x14ac:dyDescent="0.55000000000000004">
      <c r="A1271" s="118">
        <v>410</v>
      </c>
      <c r="B1271" s="118">
        <v>1612</v>
      </c>
      <c r="C1271" s="119">
        <v>315000</v>
      </c>
      <c r="D1271" s="120">
        <v>44945</v>
      </c>
      <c r="F1271" s="114"/>
      <c r="G1271" s="114"/>
    </row>
    <row r="1272" spans="1:7" x14ac:dyDescent="0.55000000000000004">
      <c r="A1272" s="122">
        <v>125</v>
      </c>
      <c r="B1272" s="118">
        <v>1613</v>
      </c>
      <c r="C1272" s="119">
        <v>368000</v>
      </c>
      <c r="D1272" s="120">
        <v>44945</v>
      </c>
      <c r="F1272" s="114"/>
      <c r="G1272" s="114"/>
    </row>
    <row r="1273" spans="1:7" x14ac:dyDescent="0.55000000000000004">
      <c r="A1273" s="118">
        <v>164</v>
      </c>
      <c r="B1273" s="118">
        <v>1614</v>
      </c>
      <c r="C1273" s="119">
        <v>124000</v>
      </c>
      <c r="D1273" s="120">
        <v>44945</v>
      </c>
      <c r="F1273" s="114"/>
      <c r="G1273" s="114"/>
    </row>
    <row r="1274" spans="1:7" x14ac:dyDescent="0.55000000000000004">
      <c r="A1274" s="122">
        <v>225</v>
      </c>
      <c r="B1274" s="118">
        <v>1615</v>
      </c>
      <c r="C1274" s="119">
        <v>63000</v>
      </c>
      <c r="D1274" s="120">
        <v>44945</v>
      </c>
      <c r="F1274" s="114"/>
      <c r="G1274" s="114"/>
    </row>
    <row r="1275" spans="1:7" x14ac:dyDescent="0.55000000000000004">
      <c r="A1275" s="122">
        <v>353</v>
      </c>
      <c r="B1275" s="118">
        <v>1616</v>
      </c>
      <c r="C1275" s="119">
        <v>224000</v>
      </c>
      <c r="D1275" s="120">
        <v>44945</v>
      </c>
      <c r="F1275" s="114"/>
      <c r="G1275" s="114"/>
    </row>
    <row r="1276" spans="1:7" x14ac:dyDescent="0.55000000000000004">
      <c r="A1276" s="118">
        <v>956</v>
      </c>
      <c r="B1276" s="118">
        <v>1617</v>
      </c>
      <c r="C1276" s="119">
        <v>281000</v>
      </c>
      <c r="D1276" s="120">
        <v>44945</v>
      </c>
      <c r="F1276" s="114"/>
      <c r="G1276" s="114"/>
    </row>
    <row r="1277" spans="1:7" x14ac:dyDescent="0.55000000000000004">
      <c r="A1277" s="118">
        <v>462</v>
      </c>
      <c r="B1277" s="118">
        <v>1618</v>
      </c>
      <c r="C1277" s="119">
        <v>293000</v>
      </c>
      <c r="D1277" s="120">
        <v>44945</v>
      </c>
      <c r="F1277" s="114"/>
      <c r="G1277" s="114"/>
    </row>
    <row r="1278" spans="1:7" x14ac:dyDescent="0.55000000000000004">
      <c r="A1278" s="118">
        <v>215</v>
      </c>
      <c r="B1278" s="118">
        <v>1619</v>
      </c>
      <c r="C1278" s="119">
        <v>97000</v>
      </c>
      <c r="D1278" s="120">
        <v>44945</v>
      </c>
      <c r="F1278" s="114"/>
      <c r="G1278" s="114"/>
    </row>
    <row r="1279" spans="1:7" x14ac:dyDescent="0.55000000000000004">
      <c r="A1279" s="118">
        <v>54</v>
      </c>
      <c r="B1279" s="118">
        <v>1620</v>
      </c>
      <c r="C1279" s="119">
        <v>150000</v>
      </c>
      <c r="D1279" s="120">
        <v>44945</v>
      </c>
      <c r="F1279" s="114"/>
      <c r="G1279" s="114"/>
    </row>
    <row r="1280" spans="1:7" x14ac:dyDescent="0.55000000000000004">
      <c r="A1280" s="118">
        <v>740</v>
      </c>
      <c r="B1280" s="118">
        <v>1621</v>
      </c>
      <c r="C1280" s="119">
        <v>167000</v>
      </c>
      <c r="D1280" s="120">
        <v>44945</v>
      </c>
      <c r="F1280" s="114"/>
      <c r="G1280" s="114"/>
    </row>
    <row r="1281" spans="1:7" x14ac:dyDescent="0.55000000000000004">
      <c r="A1281" s="122">
        <v>56</v>
      </c>
      <c r="B1281" s="118">
        <v>1622</v>
      </c>
      <c r="C1281" s="119">
        <v>275000</v>
      </c>
      <c r="D1281" s="120">
        <v>44945</v>
      </c>
      <c r="F1281" s="114"/>
      <c r="G1281" s="114"/>
    </row>
    <row r="1282" spans="1:7" x14ac:dyDescent="0.55000000000000004">
      <c r="B1282">
        <v>1623</v>
      </c>
      <c r="C1282" s="14">
        <v>622000</v>
      </c>
      <c r="D1282" s="111">
        <v>44945</v>
      </c>
      <c r="F1282" s="114"/>
      <c r="G1282" s="114"/>
    </row>
    <row r="1283" spans="1:7" x14ac:dyDescent="0.55000000000000004">
      <c r="A1283" s="118">
        <v>79</v>
      </c>
      <c r="B1283" s="118">
        <v>1624</v>
      </c>
      <c r="C1283" s="119">
        <v>293000</v>
      </c>
      <c r="D1283" s="120">
        <v>44945</v>
      </c>
      <c r="F1283" s="114"/>
      <c r="G1283" s="114"/>
    </row>
    <row r="1284" spans="1:7" x14ac:dyDescent="0.55000000000000004">
      <c r="A1284" s="118">
        <v>763</v>
      </c>
      <c r="B1284" s="118">
        <v>1626</v>
      </c>
      <c r="C1284" s="119">
        <v>313000</v>
      </c>
      <c r="D1284" s="120">
        <v>44945</v>
      </c>
      <c r="F1284" s="114"/>
      <c r="G1284" s="114"/>
    </row>
    <row r="1285" spans="1:7" x14ac:dyDescent="0.55000000000000004">
      <c r="A1285" s="122">
        <v>548</v>
      </c>
      <c r="B1285" s="118">
        <v>1627</v>
      </c>
      <c r="C1285" s="119">
        <v>384000</v>
      </c>
      <c r="D1285" s="120">
        <v>44945</v>
      </c>
      <c r="F1285" s="114"/>
      <c r="G1285" s="114"/>
    </row>
    <row r="1286" spans="1:7" x14ac:dyDescent="0.55000000000000004">
      <c r="A1286" s="118">
        <v>968</v>
      </c>
      <c r="B1286" s="118">
        <v>1629</v>
      </c>
      <c r="C1286" s="119">
        <v>31000</v>
      </c>
      <c r="D1286" s="120">
        <v>44945</v>
      </c>
      <c r="F1286" s="114"/>
      <c r="G1286" s="114"/>
    </row>
    <row r="1287" spans="1:7" x14ac:dyDescent="0.55000000000000004">
      <c r="A1287" s="122">
        <v>160</v>
      </c>
      <c r="B1287" s="118">
        <v>1630</v>
      </c>
      <c r="C1287" s="119">
        <v>67000</v>
      </c>
      <c r="D1287" s="120">
        <v>44945</v>
      </c>
      <c r="F1287" s="114"/>
      <c r="G1287" s="114"/>
    </row>
    <row r="1288" spans="1:7" x14ac:dyDescent="0.55000000000000004">
      <c r="A1288" s="118">
        <v>595</v>
      </c>
      <c r="B1288" s="118">
        <v>1631</v>
      </c>
      <c r="C1288" s="119">
        <v>369000</v>
      </c>
      <c r="D1288" s="120">
        <v>44945</v>
      </c>
      <c r="F1288" s="114"/>
      <c r="G1288" s="114"/>
    </row>
    <row r="1289" spans="1:7" x14ac:dyDescent="0.55000000000000004">
      <c r="A1289" s="122">
        <v>420</v>
      </c>
      <c r="B1289" s="118">
        <v>1632</v>
      </c>
      <c r="C1289" s="119">
        <v>352000</v>
      </c>
      <c r="D1289" s="120">
        <v>44945</v>
      </c>
      <c r="F1289" s="114"/>
      <c r="G1289" s="114"/>
    </row>
    <row r="1290" spans="1:7" x14ac:dyDescent="0.55000000000000004">
      <c r="A1290" s="122">
        <v>430</v>
      </c>
      <c r="B1290" s="118">
        <v>1633</v>
      </c>
      <c r="C1290" s="119">
        <v>306000</v>
      </c>
      <c r="D1290" s="120">
        <v>44945</v>
      </c>
      <c r="F1290" s="114"/>
      <c r="G1290" s="114"/>
    </row>
    <row r="1291" spans="1:7" x14ac:dyDescent="0.55000000000000004">
      <c r="A1291" s="122">
        <v>855</v>
      </c>
      <c r="B1291" s="118">
        <v>1634</v>
      </c>
      <c r="C1291" s="119">
        <v>82000</v>
      </c>
      <c r="D1291" s="120">
        <v>44945</v>
      </c>
      <c r="F1291" s="114"/>
      <c r="G1291" s="114"/>
    </row>
    <row r="1292" spans="1:7" x14ac:dyDescent="0.55000000000000004">
      <c r="A1292" s="118">
        <v>663</v>
      </c>
      <c r="B1292" s="118">
        <v>1635</v>
      </c>
      <c r="C1292" s="119">
        <v>20000</v>
      </c>
      <c r="D1292" s="120">
        <v>44945</v>
      </c>
      <c r="F1292" s="114"/>
      <c r="G1292" s="114"/>
    </row>
    <row r="1293" spans="1:7" x14ac:dyDescent="0.55000000000000004">
      <c r="A1293" s="118">
        <v>530</v>
      </c>
      <c r="B1293" s="118">
        <v>1636</v>
      </c>
      <c r="C1293" s="119">
        <v>491000</v>
      </c>
      <c r="D1293" s="120">
        <v>44945</v>
      </c>
      <c r="F1293" s="114"/>
      <c r="G1293" s="114"/>
    </row>
    <row r="1294" spans="1:7" x14ac:dyDescent="0.55000000000000004">
      <c r="A1294" s="122">
        <v>523</v>
      </c>
      <c r="B1294" s="118">
        <v>1637</v>
      </c>
      <c r="C1294" s="119">
        <v>371000</v>
      </c>
      <c r="D1294" s="120">
        <v>44945</v>
      </c>
      <c r="F1294" s="114"/>
      <c r="G1294" s="114"/>
    </row>
    <row r="1295" spans="1:7" x14ac:dyDescent="0.55000000000000004">
      <c r="B1295">
        <v>1638</v>
      </c>
      <c r="C1295" s="14">
        <v>49000</v>
      </c>
      <c r="D1295" s="111">
        <v>44945</v>
      </c>
      <c r="F1295" s="114"/>
      <c r="G1295" s="114"/>
    </row>
    <row r="1296" spans="1:7" x14ac:dyDescent="0.55000000000000004">
      <c r="A1296" s="122"/>
      <c r="B1296">
        <v>1639</v>
      </c>
      <c r="C1296" s="14">
        <v>69000</v>
      </c>
      <c r="D1296" s="111">
        <v>44945</v>
      </c>
      <c r="F1296" s="114"/>
      <c r="G1296" s="114"/>
    </row>
    <row r="1297" spans="1:7" x14ac:dyDescent="0.55000000000000004">
      <c r="A1297" s="118">
        <v>8</v>
      </c>
      <c r="B1297" s="118">
        <v>1640</v>
      </c>
      <c r="C1297" s="119">
        <v>343000</v>
      </c>
      <c r="D1297" s="111">
        <v>44945</v>
      </c>
      <c r="F1297" s="114"/>
      <c r="G1297" s="114"/>
    </row>
    <row r="1298" spans="1:7" x14ac:dyDescent="0.55000000000000004">
      <c r="A1298" s="122">
        <v>757</v>
      </c>
      <c r="B1298" s="118">
        <v>1641</v>
      </c>
      <c r="C1298" s="119">
        <v>176000</v>
      </c>
      <c r="D1298" s="120">
        <v>44945</v>
      </c>
      <c r="F1298" s="114"/>
      <c r="G1298" s="114"/>
    </row>
    <row r="1299" spans="1:7" x14ac:dyDescent="0.55000000000000004">
      <c r="A1299" s="118">
        <v>60</v>
      </c>
      <c r="B1299" s="118">
        <v>1642</v>
      </c>
      <c r="C1299" s="119">
        <v>61000</v>
      </c>
      <c r="D1299" s="120">
        <v>44945</v>
      </c>
      <c r="F1299" s="114"/>
      <c r="G1299" s="114"/>
    </row>
    <row r="1300" spans="1:7" x14ac:dyDescent="0.55000000000000004">
      <c r="A1300" s="118">
        <v>935</v>
      </c>
      <c r="B1300" s="118">
        <v>1643</v>
      </c>
      <c r="C1300" s="119">
        <v>233000</v>
      </c>
      <c r="D1300" s="120">
        <v>44945</v>
      </c>
      <c r="F1300" s="114"/>
      <c r="G1300" s="114"/>
    </row>
    <row r="1301" spans="1:7" x14ac:dyDescent="0.55000000000000004">
      <c r="A1301" s="118">
        <v>311</v>
      </c>
      <c r="B1301" s="118">
        <v>1644</v>
      </c>
      <c r="C1301" s="119">
        <v>74000</v>
      </c>
      <c r="D1301" s="120">
        <v>44945</v>
      </c>
      <c r="F1301" s="114"/>
      <c r="G1301" s="114"/>
    </row>
    <row r="1302" spans="1:7" x14ac:dyDescent="0.55000000000000004">
      <c r="A1302" s="122">
        <v>976</v>
      </c>
      <c r="B1302" s="118">
        <v>1645</v>
      </c>
      <c r="C1302" s="119">
        <v>197000</v>
      </c>
      <c r="D1302" s="111">
        <v>44945</v>
      </c>
      <c r="F1302" s="114"/>
      <c r="G1302" s="114"/>
    </row>
    <row r="1303" spans="1:7" x14ac:dyDescent="0.55000000000000004">
      <c r="B1303">
        <v>1646</v>
      </c>
      <c r="C1303" s="14">
        <v>310000</v>
      </c>
      <c r="D1303" s="111">
        <v>44945</v>
      </c>
      <c r="F1303" s="114"/>
      <c r="G1303" s="114"/>
    </row>
    <row r="1304" spans="1:7" x14ac:dyDescent="0.55000000000000004">
      <c r="A1304" s="118">
        <v>818</v>
      </c>
      <c r="B1304" s="118">
        <v>1647</v>
      </c>
      <c r="C1304" s="119">
        <v>794000</v>
      </c>
      <c r="D1304" s="120">
        <v>44945</v>
      </c>
      <c r="F1304" s="114"/>
      <c r="G1304" s="114"/>
    </row>
    <row r="1305" spans="1:7" x14ac:dyDescent="0.55000000000000004">
      <c r="A1305" s="122">
        <v>828</v>
      </c>
      <c r="B1305" s="118">
        <v>1648</v>
      </c>
      <c r="C1305" s="119">
        <v>109000</v>
      </c>
      <c r="D1305" s="120">
        <v>44945</v>
      </c>
      <c r="F1305" s="114"/>
      <c r="G1305" s="114"/>
    </row>
    <row r="1306" spans="1:7" x14ac:dyDescent="0.55000000000000004">
      <c r="A1306" s="122">
        <v>830</v>
      </c>
      <c r="B1306" s="118">
        <v>1649</v>
      </c>
      <c r="C1306" s="119">
        <v>489000</v>
      </c>
      <c r="D1306" s="120">
        <v>44945</v>
      </c>
      <c r="F1306" s="114"/>
      <c r="G1306" s="114"/>
    </row>
    <row r="1307" spans="1:7" x14ac:dyDescent="0.55000000000000004">
      <c r="A1307">
        <v>414</v>
      </c>
      <c r="B1307">
        <v>1650</v>
      </c>
      <c r="C1307" s="14">
        <v>1722000</v>
      </c>
      <c r="D1307" s="111">
        <v>44945</v>
      </c>
      <c r="F1307" s="114"/>
      <c r="G1307" s="114"/>
    </row>
    <row r="1308" spans="1:7" x14ac:dyDescent="0.55000000000000004">
      <c r="B1308">
        <v>1651</v>
      </c>
      <c r="C1308" s="14">
        <v>22000</v>
      </c>
      <c r="D1308" s="111">
        <v>44945</v>
      </c>
      <c r="F1308" s="114"/>
      <c r="G1308" s="114"/>
    </row>
    <row r="1309" spans="1:7" x14ac:dyDescent="0.55000000000000004">
      <c r="A1309" s="122">
        <v>175</v>
      </c>
      <c r="B1309" s="118">
        <v>1652</v>
      </c>
      <c r="C1309" s="119">
        <v>32000</v>
      </c>
      <c r="D1309" s="120">
        <v>44945</v>
      </c>
      <c r="F1309" s="114"/>
      <c r="G1309" s="114"/>
    </row>
    <row r="1310" spans="1:7" x14ac:dyDescent="0.55000000000000004">
      <c r="A1310" s="118">
        <v>255</v>
      </c>
      <c r="B1310" s="118">
        <v>1653</v>
      </c>
      <c r="C1310" s="119">
        <v>422000</v>
      </c>
      <c r="D1310" s="120">
        <v>44945</v>
      </c>
      <c r="F1310" s="114"/>
      <c r="G1310" s="114"/>
    </row>
    <row r="1311" spans="1:7" x14ac:dyDescent="0.55000000000000004">
      <c r="B1311">
        <v>1654</v>
      </c>
      <c r="C1311" s="14">
        <v>153000</v>
      </c>
      <c r="D1311" s="111">
        <v>44945</v>
      </c>
      <c r="F1311" s="114"/>
      <c r="G1311" s="114"/>
    </row>
    <row r="1312" spans="1:7" x14ac:dyDescent="0.55000000000000004">
      <c r="B1312">
        <v>1655</v>
      </c>
      <c r="C1312" s="14">
        <v>76000</v>
      </c>
      <c r="D1312" s="111">
        <v>44945</v>
      </c>
      <c r="F1312" s="114"/>
      <c r="G1312" s="114"/>
    </row>
    <row r="1313" spans="1:7" x14ac:dyDescent="0.55000000000000004">
      <c r="A1313" s="122">
        <v>761</v>
      </c>
      <c r="B1313" s="118">
        <v>1656</v>
      </c>
      <c r="C1313" s="119">
        <v>55000</v>
      </c>
      <c r="D1313" s="120">
        <v>44945</v>
      </c>
      <c r="F1313" s="114"/>
      <c r="G1313" s="114"/>
    </row>
    <row r="1314" spans="1:7" x14ac:dyDescent="0.55000000000000004">
      <c r="A1314" s="118">
        <v>867</v>
      </c>
      <c r="B1314" s="118">
        <v>1658</v>
      </c>
      <c r="C1314" s="119">
        <v>229000</v>
      </c>
      <c r="D1314" s="111">
        <v>44945</v>
      </c>
      <c r="F1314" s="114"/>
      <c r="G1314" s="114"/>
    </row>
    <row r="1315" spans="1:7" x14ac:dyDescent="0.55000000000000004">
      <c r="A1315" s="118">
        <v>472</v>
      </c>
      <c r="B1315" s="118">
        <v>1660</v>
      </c>
      <c r="C1315" s="119">
        <v>75000</v>
      </c>
      <c r="D1315" s="120">
        <v>44945</v>
      </c>
      <c r="F1315" s="114"/>
      <c r="G1315" s="114"/>
    </row>
    <row r="1316" spans="1:7" x14ac:dyDescent="0.55000000000000004">
      <c r="A1316" s="122">
        <v>622</v>
      </c>
      <c r="B1316" s="118">
        <v>1662</v>
      </c>
      <c r="C1316" s="119">
        <v>288000</v>
      </c>
      <c r="D1316" s="120">
        <v>44945</v>
      </c>
      <c r="F1316" s="114"/>
      <c r="G1316" s="114"/>
    </row>
    <row r="1317" spans="1:7" x14ac:dyDescent="0.55000000000000004">
      <c r="A1317" s="118">
        <v>578</v>
      </c>
      <c r="B1317" s="118">
        <v>1663</v>
      </c>
      <c r="C1317" s="119">
        <v>192000</v>
      </c>
      <c r="D1317" s="120">
        <v>44945</v>
      </c>
      <c r="F1317" s="114"/>
      <c r="G1317" s="114"/>
    </row>
    <row r="1318" spans="1:7" x14ac:dyDescent="0.55000000000000004">
      <c r="A1318" s="118">
        <v>734</v>
      </c>
      <c r="B1318" s="118">
        <v>1664</v>
      </c>
      <c r="C1318" s="119">
        <v>386000</v>
      </c>
      <c r="D1318" s="120">
        <v>44945</v>
      </c>
      <c r="F1318" s="114"/>
      <c r="G1318" s="114"/>
    </row>
    <row r="1319" spans="1:7" x14ac:dyDescent="0.55000000000000004">
      <c r="A1319" s="118">
        <v>586</v>
      </c>
      <c r="B1319" s="118">
        <v>1666</v>
      </c>
      <c r="C1319" s="119">
        <v>5000</v>
      </c>
      <c r="D1319" s="120">
        <v>44945</v>
      </c>
      <c r="F1319" s="114"/>
      <c r="G1319" s="114"/>
    </row>
    <row r="1320" spans="1:7" x14ac:dyDescent="0.55000000000000004">
      <c r="A1320" s="122">
        <v>796</v>
      </c>
      <c r="B1320" s="118">
        <v>1667</v>
      </c>
      <c r="C1320" s="119">
        <v>942000</v>
      </c>
      <c r="D1320" s="120">
        <v>44945</v>
      </c>
      <c r="F1320" s="114"/>
      <c r="G1320" s="114"/>
    </row>
    <row r="1321" spans="1:7" x14ac:dyDescent="0.55000000000000004">
      <c r="A1321" s="118">
        <v>386</v>
      </c>
      <c r="B1321" s="118">
        <v>1668</v>
      </c>
      <c r="C1321" s="119">
        <v>166000</v>
      </c>
      <c r="D1321" s="120">
        <v>44945</v>
      </c>
      <c r="F1321" s="114"/>
      <c r="G1321" s="114"/>
    </row>
    <row r="1322" spans="1:7" x14ac:dyDescent="0.55000000000000004">
      <c r="B1322">
        <v>1670</v>
      </c>
      <c r="C1322" s="14">
        <v>76000</v>
      </c>
      <c r="D1322" s="111">
        <v>44945</v>
      </c>
      <c r="F1322" s="114"/>
      <c r="G1322" s="114"/>
    </row>
    <row r="1323" spans="1:7" x14ac:dyDescent="0.55000000000000004">
      <c r="A1323" s="122">
        <v>756</v>
      </c>
      <c r="B1323" s="118">
        <v>1671</v>
      </c>
      <c r="C1323" s="119">
        <v>269000</v>
      </c>
      <c r="D1323" s="120">
        <v>44945</v>
      </c>
      <c r="F1323" s="114"/>
      <c r="G1323" s="114"/>
    </row>
    <row r="1324" spans="1:7" x14ac:dyDescent="0.55000000000000004">
      <c r="B1324">
        <v>1672</v>
      </c>
      <c r="C1324" s="14">
        <v>20000</v>
      </c>
      <c r="D1324" s="111">
        <v>44945</v>
      </c>
      <c r="F1324" s="114"/>
      <c r="G1324" s="114"/>
    </row>
    <row r="1325" spans="1:7" x14ac:dyDescent="0.55000000000000004">
      <c r="A1325" s="118">
        <v>178</v>
      </c>
      <c r="B1325" s="118">
        <v>1673</v>
      </c>
      <c r="C1325" s="119">
        <v>311000</v>
      </c>
      <c r="D1325" s="120">
        <v>44945</v>
      </c>
      <c r="F1325" s="114"/>
      <c r="G1325" s="114"/>
    </row>
    <row r="1326" spans="1:7" x14ac:dyDescent="0.55000000000000004">
      <c r="A1326" s="122">
        <v>536</v>
      </c>
      <c r="B1326" s="118">
        <v>1674</v>
      </c>
      <c r="C1326" s="119">
        <v>1191000</v>
      </c>
      <c r="D1326" s="120">
        <v>44945</v>
      </c>
      <c r="F1326" s="114"/>
      <c r="G1326" s="114"/>
    </row>
    <row r="1327" spans="1:7" x14ac:dyDescent="0.55000000000000004">
      <c r="A1327" s="118">
        <v>421</v>
      </c>
      <c r="B1327" s="118">
        <v>1675</v>
      </c>
      <c r="C1327" s="119">
        <v>329000</v>
      </c>
      <c r="D1327" s="120">
        <v>44945</v>
      </c>
      <c r="F1327" s="114"/>
      <c r="G1327" s="114"/>
    </row>
    <row r="1328" spans="1:7" x14ac:dyDescent="0.55000000000000004">
      <c r="A1328" s="122">
        <v>103</v>
      </c>
      <c r="B1328" s="118">
        <v>1676</v>
      </c>
      <c r="C1328" s="119">
        <v>396000</v>
      </c>
      <c r="D1328" s="120">
        <v>44945</v>
      </c>
      <c r="F1328" s="114"/>
      <c r="G1328" s="114"/>
    </row>
    <row r="1329" spans="1:7" x14ac:dyDescent="0.55000000000000004">
      <c r="A1329" s="122">
        <v>431</v>
      </c>
      <c r="B1329" s="118">
        <v>1677</v>
      </c>
      <c r="C1329" s="119">
        <v>3803000</v>
      </c>
      <c r="D1329" s="120">
        <v>44945</v>
      </c>
      <c r="F1329" s="114"/>
      <c r="G1329" s="114"/>
    </row>
    <row r="1330" spans="1:7" x14ac:dyDescent="0.55000000000000004">
      <c r="A1330" s="122">
        <v>95</v>
      </c>
      <c r="B1330" s="118">
        <v>1678</v>
      </c>
      <c r="C1330" s="119">
        <v>149000</v>
      </c>
      <c r="D1330" s="120">
        <v>44945</v>
      </c>
      <c r="F1330" s="114"/>
      <c r="G1330" s="114"/>
    </row>
    <row r="1331" spans="1:7" x14ac:dyDescent="0.55000000000000004">
      <c r="A1331" s="122">
        <v>564</v>
      </c>
      <c r="B1331" s="118">
        <v>1679</v>
      </c>
      <c r="C1331" s="119">
        <v>502000</v>
      </c>
      <c r="D1331" s="120">
        <v>44945</v>
      </c>
      <c r="F1331" s="114"/>
      <c r="G1331" s="114"/>
    </row>
    <row r="1332" spans="1:7" x14ac:dyDescent="0.55000000000000004">
      <c r="A1332" s="122">
        <v>391</v>
      </c>
      <c r="B1332" s="118">
        <v>1680</v>
      </c>
      <c r="C1332" s="119">
        <v>73000</v>
      </c>
      <c r="D1332" s="120">
        <v>44945</v>
      </c>
      <c r="F1332" s="114"/>
      <c r="G1332" s="114"/>
    </row>
    <row r="1333" spans="1:7" x14ac:dyDescent="0.55000000000000004">
      <c r="A1333" s="118">
        <v>549</v>
      </c>
      <c r="B1333" s="118">
        <v>1681</v>
      </c>
      <c r="C1333" s="119">
        <v>30000</v>
      </c>
      <c r="D1333" s="120">
        <v>44945</v>
      </c>
      <c r="F1333" s="114"/>
      <c r="G1333" s="114"/>
    </row>
    <row r="1334" spans="1:7" x14ac:dyDescent="0.55000000000000004">
      <c r="A1334" s="118">
        <v>683</v>
      </c>
      <c r="B1334" s="118">
        <v>1684</v>
      </c>
      <c r="C1334" s="119">
        <v>1071000</v>
      </c>
      <c r="D1334" s="120">
        <v>44945</v>
      </c>
      <c r="F1334" s="114"/>
      <c r="G1334" s="114"/>
    </row>
    <row r="1335" spans="1:7" x14ac:dyDescent="0.55000000000000004">
      <c r="A1335" s="118">
        <v>376</v>
      </c>
      <c r="B1335" s="118">
        <v>1685</v>
      </c>
      <c r="C1335" s="119">
        <v>1552000</v>
      </c>
      <c r="D1335" s="120">
        <v>44945</v>
      </c>
      <c r="F1335" s="114"/>
      <c r="G1335" s="114"/>
    </row>
    <row r="1336" spans="1:7" x14ac:dyDescent="0.55000000000000004">
      <c r="B1336">
        <v>1686</v>
      </c>
      <c r="C1336" s="14">
        <v>111000</v>
      </c>
      <c r="D1336" s="111">
        <v>44945</v>
      </c>
      <c r="F1336" s="114"/>
      <c r="G1336" s="114"/>
    </row>
    <row r="1337" spans="1:7" x14ac:dyDescent="0.55000000000000004">
      <c r="B1337">
        <v>1687</v>
      </c>
      <c r="C1337" s="14">
        <v>393000</v>
      </c>
      <c r="D1337" s="111">
        <v>44945</v>
      </c>
      <c r="F1337" s="114"/>
      <c r="G1337" s="114"/>
    </row>
    <row r="1338" spans="1:7" x14ac:dyDescent="0.55000000000000004">
      <c r="A1338" s="118">
        <v>417</v>
      </c>
      <c r="B1338" s="118">
        <v>1688</v>
      </c>
      <c r="C1338" s="119">
        <v>450000</v>
      </c>
      <c r="D1338" s="120">
        <v>44945</v>
      </c>
      <c r="F1338" s="114"/>
      <c r="G1338" s="114"/>
    </row>
    <row r="1339" spans="1:7" x14ac:dyDescent="0.55000000000000004">
      <c r="A1339" s="118">
        <v>475</v>
      </c>
      <c r="B1339" s="118">
        <v>1689</v>
      </c>
      <c r="C1339" s="119">
        <v>96000</v>
      </c>
      <c r="D1339" s="120">
        <v>44945</v>
      </c>
      <c r="F1339" s="114"/>
      <c r="G1339" s="114"/>
    </row>
    <row r="1340" spans="1:7" x14ac:dyDescent="0.55000000000000004">
      <c r="A1340" s="118">
        <v>502</v>
      </c>
      <c r="B1340" s="118">
        <v>1690</v>
      </c>
      <c r="C1340" s="119">
        <v>292000</v>
      </c>
      <c r="D1340" s="120">
        <v>44945</v>
      </c>
      <c r="F1340" s="114"/>
      <c r="G1340" s="114"/>
    </row>
    <row r="1341" spans="1:7" x14ac:dyDescent="0.55000000000000004">
      <c r="A1341" s="118">
        <v>909</v>
      </c>
      <c r="B1341" s="118">
        <v>1691</v>
      </c>
      <c r="C1341" s="119">
        <v>788000</v>
      </c>
      <c r="D1341" s="120">
        <v>44945</v>
      </c>
      <c r="F1341" s="114"/>
      <c r="G1341" s="114"/>
    </row>
    <row r="1342" spans="1:7" x14ac:dyDescent="0.55000000000000004">
      <c r="B1342">
        <v>1692</v>
      </c>
      <c r="C1342" s="14">
        <v>39000</v>
      </c>
      <c r="D1342" s="111">
        <v>44945</v>
      </c>
      <c r="F1342" s="114"/>
      <c r="G1342" s="114"/>
    </row>
    <row r="1343" spans="1:7" x14ac:dyDescent="0.55000000000000004">
      <c r="B1343">
        <v>1693</v>
      </c>
      <c r="C1343" s="14">
        <v>27000</v>
      </c>
      <c r="D1343" s="111">
        <v>44945</v>
      </c>
      <c r="F1343" s="114"/>
      <c r="G1343" s="114"/>
    </row>
    <row r="1344" spans="1:7" x14ac:dyDescent="0.55000000000000004">
      <c r="A1344" s="122">
        <v>841</v>
      </c>
      <c r="B1344" s="118">
        <v>1694</v>
      </c>
      <c r="C1344" s="119">
        <v>121000</v>
      </c>
      <c r="D1344" s="120">
        <v>44945</v>
      </c>
      <c r="F1344" s="114"/>
      <c r="G1344" s="114"/>
    </row>
    <row r="1345" spans="1:7" x14ac:dyDescent="0.55000000000000004">
      <c r="A1345">
        <v>885</v>
      </c>
      <c r="B1345">
        <v>1695</v>
      </c>
      <c r="C1345" s="14">
        <v>157000</v>
      </c>
      <c r="D1345" s="111">
        <v>44945</v>
      </c>
      <c r="F1345" s="114"/>
      <c r="G1345" s="114"/>
    </row>
    <row r="1346" spans="1:7" x14ac:dyDescent="0.55000000000000004">
      <c r="A1346" s="118">
        <v>736</v>
      </c>
      <c r="B1346" s="118">
        <v>1696</v>
      </c>
      <c r="C1346" s="119">
        <v>100000</v>
      </c>
      <c r="D1346" s="120">
        <v>44945</v>
      </c>
      <c r="F1346" s="114"/>
      <c r="G1346" s="114"/>
    </row>
    <row r="1347" spans="1:7" x14ac:dyDescent="0.55000000000000004">
      <c r="B1347">
        <v>1697</v>
      </c>
      <c r="C1347" s="14">
        <v>78000</v>
      </c>
      <c r="D1347" s="111">
        <v>44945</v>
      </c>
      <c r="F1347" s="114"/>
      <c r="G1347" s="114"/>
    </row>
    <row r="1348" spans="1:7" x14ac:dyDescent="0.55000000000000004">
      <c r="B1348">
        <v>1698</v>
      </c>
      <c r="C1348" s="14">
        <v>726000</v>
      </c>
      <c r="D1348" s="111">
        <v>44945</v>
      </c>
      <c r="F1348" s="114"/>
      <c r="G1348" s="114"/>
    </row>
    <row r="1349" spans="1:7" x14ac:dyDescent="0.55000000000000004">
      <c r="B1349">
        <v>1699</v>
      </c>
      <c r="C1349" s="14">
        <v>159000</v>
      </c>
      <c r="D1349" s="111">
        <v>44945</v>
      </c>
      <c r="F1349" s="114"/>
      <c r="G1349" s="114"/>
    </row>
    <row r="1350" spans="1:7" x14ac:dyDescent="0.55000000000000004">
      <c r="A1350" s="118">
        <v>925</v>
      </c>
      <c r="B1350" s="118">
        <v>1700</v>
      </c>
      <c r="C1350" s="119">
        <v>78000</v>
      </c>
      <c r="D1350" s="120">
        <v>44945</v>
      </c>
      <c r="F1350" s="114"/>
      <c r="G1350" s="114"/>
    </row>
    <row r="1351" spans="1:7" x14ac:dyDescent="0.55000000000000004">
      <c r="B1351">
        <v>1701</v>
      </c>
      <c r="C1351" s="14">
        <v>180000</v>
      </c>
      <c r="D1351" s="111">
        <v>44945</v>
      </c>
      <c r="F1351" s="114"/>
      <c r="G1351" s="114"/>
    </row>
    <row r="1352" spans="1:7" x14ac:dyDescent="0.55000000000000004">
      <c r="A1352" s="122">
        <v>346</v>
      </c>
      <c r="B1352" s="118">
        <v>1702</v>
      </c>
      <c r="C1352" s="119">
        <v>0</v>
      </c>
      <c r="D1352" s="120">
        <v>44945</v>
      </c>
      <c r="F1352" s="114"/>
      <c r="G1352" s="114"/>
    </row>
    <row r="1353" spans="1:7" x14ac:dyDescent="0.55000000000000004">
      <c r="A1353" s="122">
        <v>473</v>
      </c>
      <c r="B1353" s="118">
        <v>1703</v>
      </c>
      <c r="C1353" s="119">
        <v>376000</v>
      </c>
      <c r="D1353" s="120">
        <v>44945</v>
      </c>
      <c r="F1353" s="114"/>
      <c r="G1353" s="114"/>
    </row>
    <row r="1354" spans="1:7" x14ac:dyDescent="0.55000000000000004">
      <c r="A1354" s="122">
        <v>747</v>
      </c>
      <c r="B1354" s="118">
        <v>1704</v>
      </c>
      <c r="C1354" s="119">
        <v>1409000</v>
      </c>
      <c r="D1354" s="120">
        <v>44945</v>
      </c>
      <c r="F1354" s="114"/>
      <c r="G1354" s="114"/>
    </row>
    <row r="1355" spans="1:7" x14ac:dyDescent="0.55000000000000004">
      <c r="B1355">
        <v>1705</v>
      </c>
      <c r="C1355" s="14">
        <v>315000</v>
      </c>
      <c r="D1355" s="117">
        <v>45015</v>
      </c>
      <c r="F1355" s="114"/>
      <c r="G1355" s="114"/>
    </row>
    <row r="1356" spans="1:7" x14ac:dyDescent="0.55000000000000004">
      <c r="A1356" s="118">
        <v>959</v>
      </c>
      <c r="B1356" s="118">
        <v>1706</v>
      </c>
      <c r="C1356" s="119">
        <v>590000</v>
      </c>
      <c r="D1356" s="111">
        <v>44945</v>
      </c>
      <c r="F1356" s="114"/>
      <c r="G1356" s="114"/>
    </row>
    <row r="1357" spans="1:7" x14ac:dyDescent="0.55000000000000004">
      <c r="A1357" s="118">
        <v>176</v>
      </c>
      <c r="B1357" s="118">
        <v>1707</v>
      </c>
      <c r="C1357" s="119">
        <v>287000</v>
      </c>
      <c r="D1357" s="120">
        <v>44945</v>
      </c>
      <c r="F1357" s="114"/>
      <c r="G1357" s="114"/>
    </row>
    <row r="1358" spans="1:7" x14ac:dyDescent="0.55000000000000004">
      <c r="A1358" s="122">
        <v>642</v>
      </c>
      <c r="B1358" s="118">
        <v>1708</v>
      </c>
      <c r="C1358" s="119">
        <v>0</v>
      </c>
      <c r="D1358" s="120">
        <v>44945</v>
      </c>
      <c r="F1358" s="114"/>
      <c r="G1358" s="114"/>
    </row>
    <row r="1359" spans="1:7" x14ac:dyDescent="0.55000000000000004">
      <c r="B1359">
        <v>1710</v>
      </c>
      <c r="C1359" s="14">
        <v>89000</v>
      </c>
      <c r="D1359" s="111">
        <v>44945</v>
      </c>
      <c r="F1359" s="114"/>
      <c r="G1359" s="114"/>
    </row>
    <row r="1360" spans="1:7" x14ac:dyDescent="0.55000000000000004">
      <c r="B1360">
        <v>1711</v>
      </c>
      <c r="C1360" s="14">
        <v>281000</v>
      </c>
      <c r="D1360" s="111">
        <v>44945</v>
      </c>
      <c r="F1360" s="114"/>
      <c r="G1360" s="114"/>
    </row>
    <row r="1361" spans="1:7" x14ac:dyDescent="0.55000000000000004">
      <c r="A1361" s="118">
        <v>531</v>
      </c>
      <c r="B1361" s="118">
        <v>1712</v>
      </c>
      <c r="C1361" s="119">
        <v>238000</v>
      </c>
      <c r="D1361" s="120">
        <v>44945</v>
      </c>
      <c r="F1361" s="114"/>
      <c r="G1361" s="114"/>
    </row>
    <row r="1362" spans="1:7" x14ac:dyDescent="0.55000000000000004">
      <c r="A1362" s="118">
        <v>118</v>
      </c>
      <c r="B1362" s="118">
        <v>1713</v>
      </c>
      <c r="C1362" s="119">
        <v>165000</v>
      </c>
      <c r="D1362" s="120">
        <v>44945</v>
      </c>
      <c r="F1362" s="114"/>
      <c r="G1362" s="114"/>
    </row>
    <row r="1363" spans="1:7" x14ac:dyDescent="0.55000000000000004">
      <c r="A1363" s="118">
        <v>517</v>
      </c>
      <c r="B1363" s="118">
        <v>1714</v>
      </c>
      <c r="C1363" s="119">
        <v>216000</v>
      </c>
      <c r="D1363" s="120">
        <v>44945</v>
      </c>
      <c r="F1363" s="114"/>
      <c r="G1363" s="114"/>
    </row>
    <row r="1364" spans="1:7" x14ac:dyDescent="0.55000000000000004">
      <c r="A1364" s="118">
        <v>685</v>
      </c>
      <c r="B1364" s="118">
        <v>1715</v>
      </c>
      <c r="C1364" s="119">
        <v>76000</v>
      </c>
      <c r="D1364" s="120">
        <v>44945</v>
      </c>
      <c r="F1364" s="114"/>
      <c r="G1364" s="114"/>
    </row>
    <row r="1365" spans="1:7" x14ac:dyDescent="0.55000000000000004">
      <c r="B1365">
        <v>1716</v>
      </c>
      <c r="C1365" s="14">
        <v>197000</v>
      </c>
      <c r="D1365" s="111">
        <v>44945</v>
      </c>
      <c r="F1365" s="114"/>
      <c r="G1365" s="114"/>
    </row>
    <row r="1366" spans="1:7" x14ac:dyDescent="0.55000000000000004">
      <c r="B1366">
        <v>1717</v>
      </c>
      <c r="C1366" s="14">
        <v>299000</v>
      </c>
      <c r="D1366" s="111">
        <v>44945</v>
      </c>
      <c r="F1366" s="114"/>
      <c r="G1366" s="114"/>
    </row>
    <row r="1367" spans="1:7" x14ac:dyDescent="0.55000000000000004">
      <c r="A1367" s="122">
        <v>618</v>
      </c>
      <c r="B1367" s="118">
        <v>1718</v>
      </c>
      <c r="C1367" s="119">
        <v>72000</v>
      </c>
      <c r="D1367" s="120">
        <v>44945</v>
      </c>
      <c r="F1367" s="114"/>
      <c r="G1367" s="114"/>
    </row>
    <row r="1368" spans="1:7" x14ac:dyDescent="0.55000000000000004">
      <c r="A1368" s="122">
        <v>171</v>
      </c>
      <c r="B1368" s="118">
        <v>1719</v>
      </c>
      <c r="C1368" s="119">
        <v>62000</v>
      </c>
      <c r="D1368" s="120">
        <v>44945</v>
      </c>
      <c r="F1368" s="114"/>
      <c r="G1368" s="114"/>
    </row>
    <row r="1369" spans="1:7" x14ac:dyDescent="0.55000000000000004">
      <c r="A1369" s="122">
        <v>470</v>
      </c>
      <c r="B1369" s="118">
        <v>1720</v>
      </c>
      <c r="C1369" s="119">
        <v>799000</v>
      </c>
      <c r="D1369" s="120">
        <v>44945</v>
      </c>
      <c r="F1369" s="114"/>
      <c r="G1369" s="114"/>
    </row>
    <row r="1370" spans="1:7" x14ac:dyDescent="0.55000000000000004">
      <c r="A1370" s="122">
        <v>412</v>
      </c>
      <c r="B1370" s="118">
        <v>1721</v>
      </c>
      <c r="C1370" s="119">
        <v>176000</v>
      </c>
      <c r="D1370" s="120">
        <v>44945</v>
      </c>
      <c r="F1370" s="114"/>
      <c r="G1370" s="114"/>
    </row>
    <row r="1371" spans="1:7" x14ac:dyDescent="0.55000000000000004">
      <c r="A1371" s="122">
        <v>626</v>
      </c>
      <c r="B1371" s="118">
        <v>1722</v>
      </c>
      <c r="C1371" s="119">
        <v>43000</v>
      </c>
      <c r="D1371" s="120">
        <v>44945</v>
      </c>
      <c r="F1371" s="114"/>
      <c r="G1371" s="114"/>
    </row>
    <row r="1372" spans="1:7" x14ac:dyDescent="0.55000000000000004">
      <c r="B1372">
        <v>1723</v>
      </c>
      <c r="C1372" s="14">
        <v>216000</v>
      </c>
      <c r="D1372" s="111">
        <v>44945</v>
      </c>
      <c r="F1372" s="114"/>
      <c r="G1372" s="114"/>
    </row>
    <row r="1373" spans="1:7" x14ac:dyDescent="0.55000000000000004">
      <c r="B1373">
        <v>1724</v>
      </c>
      <c r="C1373" s="14">
        <v>20000</v>
      </c>
      <c r="D1373" s="111">
        <v>44945</v>
      </c>
      <c r="F1373" s="114"/>
      <c r="G1373" s="114"/>
    </row>
    <row r="1374" spans="1:7" x14ac:dyDescent="0.55000000000000004">
      <c r="B1374">
        <v>1725</v>
      </c>
      <c r="C1374" s="14">
        <v>110000</v>
      </c>
      <c r="D1374" s="111">
        <v>44945</v>
      </c>
      <c r="F1374" s="114"/>
      <c r="G1374" s="114"/>
    </row>
    <row r="1375" spans="1:7" x14ac:dyDescent="0.55000000000000004">
      <c r="A1375" s="118">
        <v>898</v>
      </c>
      <c r="B1375" s="118">
        <v>1726</v>
      </c>
      <c r="C1375" s="119">
        <v>108000</v>
      </c>
      <c r="D1375" s="120">
        <v>44945</v>
      </c>
      <c r="F1375" s="114"/>
      <c r="G1375" s="114"/>
    </row>
    <row r="1376" spans="1:7" x14ac:dyDescent="0.55000000000000004">
      <c r="A1376" s="122">
        <v>486</v>
      </c>
      <c r="B1376" s="118">
        <v>1727</v>
      </c>
      <c r="C1376" s="119">
        <v>853000</v>
      </c>
      <c r="D1376" s="120">
        <v>44945</v>
      </c>
      <c r="F1376" s="114"/>
      <c r="G1376" s="114"/>
    </row>
    <row r="1377" spans="1:7" x14ac:dyDescent="0.55000000000000004">
      <c r="B1377">
        <v>1728</v>
      </c>
      <c r="C1377" s="14">
        <v>0</v>
      </c>
      <c r="D1377" s="111">
        <v>44945</v>
      </c>
      <c r="F1377" s="114"/>
      <c r="G1377" s="114"/>
    </row>
    <row r="1378" spans="1:7" x14ac:dyDescent="0.55000000000000004">
      <c r="A1378" s="118">
        <v>220</v>
      </c>
      <c r="B1378" s="118">
        <v>1729</v>
      </c>
      <c r="C1378" s="119">
        <v>193000</v>
      </c>
      <c r="D1378" s="120">
        <v>44945</v>
      </c>
      <c r="F1378" s="114"/>
      <c r="G1378" s="114"/>
    </row>
    <row r="1379" spans="1:7" x14ac:dyDescent="0.55000000000000004">
      <c r="A1379" s="118">
        <v>202</v>
      </c>
      <c r="B1379" s="118">
        <v>1730</v>
      </c>
      <c r="C1379" s="119">
        <v>177000</v>
      </c>
      <c r="D1379" s="120">
        <v>44945</v>
      </c>
      <c r="F1379" s="114"/>
      <c r="G1379" s="114"/>
    </row>
    <row r="1380" spans="1:7" x14ac:dyDescent="0.55000000000000004">
      <c r="A1380" s="122">
        <v>599</v>
      </c>
      <c r="B1380" s="118">
        <v>1731</v>
      </c>
      <c r="C1380" s="119">
        <v>10000</v>
      </c>
      <c r="D1380" s="120">
        <v>44945</v>
      </c>
      <c r="F1380" s="114"/>
      <c r="G1380" s="114"/>
    </row>
    <row r="1381" spans="1:7" x14ac:dyDescent="0.55000000000000004">
      <c r="B1381">
        <v>1732</v>
      </c>
      <c r="C1381" s="14">
        <v>248000</v>
      </c>
      <c r="D1381" s="111">
        <v>44945</v>
      </c>
      <c r="F1381" s="114"/>
      <c r="G1381" s="114"/>
    </row>
    <row r="1382" spans="1:7" x14ac:dyDescent="0.55000000000000004">
      <c r="A1382" s="118">
        <v>704</v>
      </c>
      <c r="B1382" s="118">
        <v>1733</v>
      </c>
      <c r="C1382" s="119">
        <v>385000</v>
      </c>
      <c r="D1382" s="120">
        <v>44945</v>
      </c>
      <c r="F1382" s="114"/>
      <c r="G1382" s="114"/>
    </row>
    <row r="1383" spans="1:7" x14ac:dyDescent="0.55000000000000004">
      <c r="A1383" s="118">
        <v>207</v>
      </c>
      <c r="B1383" s="118">
        <v>1734</v>
      </c>
      <c r="C1383" s="119">
        <v>196000</v>
      </c>
      <c r="D1383" s="120">
        <v>44945</v>
      </c>
      <c r="F1383" s="114"/>
      <c r="G1383" s="114"/>
    </row>
    <row r="1384" spans="1:7" x14ac:dyDescent="0.55000000000000004">
      <c r="A1384" s="118">
        <v>779</v>
      </c>
      <c r="B1384" s="118">
        <v>1735</v>
      </c>
      <c r="C1384" s="119">
        <v>64000</v>
      </c>
      <c r="D1384" s="120">
        <v>44945</v>
      </c>
      <c r="F1384" s="114"/>
      <c r="G1384" s="114"/>
    </row>
    <row r="1385" spans="1:7" x14ac:dyDescent="0.55000000000000004">
      <c r="A1385" s="118">
        <v>62</v>
      </c>
      <c r="B1385" s="118">
        <v>1736</v>
      </c>
      <c r="C1385" s="119">
        <v>159000</v>
      </c>
      <c r="D1385" s="120">
        <v>44945</v>
      </c>
      <c r="F1385" s="114"/>
      <c r="G1385" s="114"/>
    </row>
    <row r="1386" spans="1:7" x14ac:dyDescent="0.55000000000000004">
      <c r="B1386">
        <v>1737</v>
      </c>
      <c r="C1386" s="14">
        <v>272000</v>
      </c>
      <c r="D1386" s="111">
        <v>44945</v>
      </c>
      <c r="F1386" s="114"/>
      <c r="G1386" s="114"/>
    </row>
    <row r="1387" spans="1:7" x14ac:dyDescent="0.55000000000000004">
      <c r="A1387" s="122">
        <v>845</v>
      </c>
      <c r="B1387" s="118">
        <v>1738</v>
      </c>
      <c r="C1387" s="119">
        <v>643000</v>
      </c>
      <c r="D1387" s="120">
        <v>44945</v>
      </c>
      <c r="F1387" s="114"/>
      <c r="G1387" s="114"/>
    </row>
    <row r="1388" spans="1:7" x14ac:dyDescent="0.55000000000000004">
      <c r="B1388">
        <v>1739</v>
      </c>
      <c r="C1388" s="14">
        <v>6000</v>
      </c>
      <c r="D1388" s="111">
        <v>44945</v>
      </c>
      <c r="F1388" s="114"/>
      <c r="G1388" s="114"/>
    </row>
    <row r="1389" spans="1:7" x14ac:dyDescent="0.55000000000000004">
      <c r="A1389" s="118">
        <v>698</v>
      </c>
      <c r="B1389" s="118">
        <v>1740</v>
      </c>
      <c r="C1389" s="119">
        <v>839000</v>
      </c>
      <c r="D1389" s="120">
        <v>44945</v>
      </c>
      <c r="F1389" s="114"/>
      <c r="G1389" s="114"/>
    </row>
    <row r="1390" spans="1:7" x14ac:dyDescent="0.55000000000000004">
      <c r="A1390" s="122">
        <v>290</v>
      </c>
      <c r="B1390" s="118">
        <v>1741</v>
      </c>
      <c r="C1390" s="119">
        <v>312000</v>
      </c>
      <c r="D1390" s="120">
        <v>44945</v>
      </c>
      <c r="F1390" s="114"/>
      <c r="G1390" s="114"/>
    </row>
    <row r="1391" spans="1:7" x14ac:dyDescent="0.55000000000000004">
      <c r="A1391" s="118">
        <v>629</v>
      </c>
      <c r="B1391" s="118">
        <v>1742</v>
      </c>
      <c r="C1391" s="119">
        <v>441000</v>
      </c>
      <c r="D1391" s="120">
        <v>44945</v>
      </c>
      <c r="F1391" s="114"/>
      <c r="G1391" s="114"/>
    </row>
    <row r="1392" spans="1:7" x14ac:dyDescent="0.55000000000000004">
      <c r="A1392" s="118">
        <v>574</v>
      </c>
      <c r="B1392" s="118">
        <v>1743</v>
      </c>
      <c r="C1392" s="119">
        <v>0</v>
      </c>
      <c r="D1392" s="120">
        <v>44945</v>
      </c>
      <c r="F1392" s="114"/>
      <c r="G1392" s="114"/>
    </row>
    <row r="1393" spans="1:7" x14ac:dyDescent="0.55000000000000004">
      <c r="B1393">
        <v>1744</v>
      </c>
      <c r="C1393" s="14">
        <v>95000</v>
      </c>
      <c r="D1393" s="111">
        <v>44945</v>
      </c>
      <c r="F1393" s="114"/>
      <c r="G1393" s="114"/>
    </row>
    <row r="1394" spans="1:7" x14ac:dyDescent="0.55000000000000004">
      <c r="A1394" s="118">
        <v>675</v>
      </c>
      <c r="B1394" s="118">
        <v>1745</v>
      </c>
      <c r="C1394" s="119">
        <v>88000</v>
      </c>
      <c r="D1394" s="120">
        <v>44945</v>
      </c>
      <c r="F1394" s="114"/>
      <c r="G1394" s="114"/>
    </row>
    <row r="1395" spans="1:7" x14ac:dyDescent="0.55000000000000004">
      <c r="A1395" s="118">
        <v>793</v>
      </c>
      <c r="B1395" s="118">
        <v>1746</v>
      </c>
      <c r="C1395" s="119">
        <v>639000</v>
      </c>
      <c r="D1395" s="120">
        <v>44945</v>
      </c>
      <c r="F1395" s="114"/>
      <c r="G1395" s="114"/>
    </row>
    <row r="1396" spans="1:7" x14ac:dyDescent="0.55000000000000004">
      <c r="A1396" s="118">
        <v>568</v>
      </c>
      <c r="B1396" s="118">
        <v>1747</v>
      </c>
      <c r="C1396" s="119">
        <v>627000</v>
      </c>
      <c r="D1396" s="120">
        <v>44945</v>
      </c>
      <c r="F1396" s="114"/>
      <c r="G1396" s="114"/>
    </row>
    <row r="1397" spans="1:7" x14ac:dyDescent="0.55000000000000004">
      <c r="A1397" s="122">
        <v>733</v>
      </c>
      <c r="B1397" s="118">
        <v>1748</v>
      </c>
      <c r="C1397" s="119">
        <v>309000</v>
      </c>
      <c r="D1397" s="120">
        <v>44945</v>
      </c>
      <c r="F1397" s="114"/>
      <c r="G1397" s="114"/>
    </row>
    <row r="1398" spans="1:7" x14ac:dyDescent="0.55000000000000004">
      <c r="B1398">
        <v>1749</v>
      </c>
      <c r="C1398" s="14">
        <v>124000</v>
      </c>
      <c r="D1398" s="111">
        <v>44945</v>
      </c>
      <c r="F1398" s="114"/>
      <c r="G1398" s="114"/>
    </row>
    <row r="1399" spans="1:7" x14ac:dyDescent="0.55000000000000004">
      <c r="A1399" s="118">
        <v>899</v>
      </c>
      <c r="B1399" s="118">
        <v>1750</v>
      </c>
      <c r="C1399" s="119">
        <v>0</v>
      </c>
      <c r="D1399" s="120">
        <v>44945</v>
      </c>
      <c r="F1399" s="114"/>
      <c r="G1399" s="114"/>
    </row>
    <row r="1400" spans="1:7" x14ac:dyDescent="0.55000000000000004">
      <c r="A1400" s="122">
        <v>639</v>
      </c>
      <c r="B1400" s="118">
        <v>1751</v>
      </c>
      <c r="C1400" s="119">
        <v>706000</v>
      </c>
      <c r="D1400" s="120">
        <v>44945</v>
      </c>
      <c r="F1400" s="114"/>
      <c r="G1400" s="114"/>
    </row>
    <row r="1401" spans="1:7" x14ac:dyDescent="0.55000000000000004">
      <c r="A1401" s="122">
        <v>883</v>
      </c>
      <c r="B1401" s="118">
        <v>1752</v>
      </c>
      <c r="C1401" s="119">
        <v>94000</v>
      </c>
      <c r="D1401" s="120">
        <v>44945</v>
      </c>
      <c r="F1401" s="114"/>
      <c r="G1401" s="114"/>
    </row>
    <row r="1402" spans="1:7" x14ac:dyDescent="0.55000000000000004">
      <c r="B1402">
        <v>1753</v>
      </c>
      <c r="C1402" s="14">
        <v>364000</v>
      </c>
      <c r="D1402" s="111">
        <v>44945</v>
      </c>
      <c r="F1402" s="114"/>
      <c r="G1402" s="114"/>
    </row>
    <row r="1403" spans="1:7" x14ac:dyDescent="0.55000000000000004">
      <c r="A1403" s="118">
        <v>767</v>
      </c>
      <c r="B1403" s="118">
        <v>1754</v>
      </c>
      <c r="C1403" s="119">
        <v>1496000</v>
      </c>
      <c r="D1403" s="120">
        <v>44945</v>
      </c>
      <c r="F1403" s="114"/>
      <c r="G1403" s="114"/>
    </row>
    <row r="1404" spans="1:7" x14ac:dyDescent="0.55000000000000004">
      <c r="A1404" s="122">
        <v>768</v>
      </c>
      <c r="B1404" s="118">
        <v>1755</v>
      </c>
      <c r="C1404" s="119">
        <v>1331000</v>
      </c>
      <c r="D1404" s="120">
        <v>44945</v>
      </c>
      <c r="F1404" s="114"/>
      <c r="G1404" s="114"/>
    </row>
    <row r="1405" spans="1:7" x14ac:dyDescent="0.55000000000000004">
      <c r="A1405" s="118">
        <v>453</v>
      </c>
      <c r="B1405" s="118">
        <v>1756</v>
      </c>
      <c r="C1405" s="119">
        <v>838000</v>
      </c>
      <c r="D1405" s="120">
        <v>44945</v>
      </c>
      <c r="F1405" s="114"/>
      <c r="G1405" s="114"/>
    </row>
    <row r="1406" spans="1:7" x14ac:dyDescent="0.55000000000000004">
      <c r="A1406" s="118">
        <v>694</v>
      </c>
      <c r="B1406" s="118">
        <v>1757</v>
      </c>
      <c r="C1406" s="119">
        <v>301000</v>
      </c>
      <c r="D1406" s="120">
        <v>44945</v>
      </c>
      <c r="F1406" s="114"/>
      <c r="G1406" s="114"/>
    </row>
    <row r="1407" spans="1:7" x14ac:dyDescent="0.55000000000000004">
      <c r="A1407" s="122">
        <v>817</v>
      </c>
      <c r="B1407" s="118">
        <v>1758</v>
      </c>
      <c r="C1407" s="119">
        <v>286000</v>
      </c>
      <c r="D1407" s="120">
        <v>44945</v>
      </c>
      <c r="F1407" s="114"/>
      <c r="G1407" s="114"/>
    </row>
    <row r="1408" spans="1:7" x14ac:dyDescent="0.55000000000000004">
      <c r="B1408">
        <v>1759</v>
      </c>
      <c r="C1408" s="14">
        <v>214000</v>
      </c>
      <c r="D1408" s="111">
        <v>44945</v>
      </c>
      <c r="F1408" s="114"/>
      <c r="G1408" s="114"/>
    </row>
    <row r="1409" spans="1:7" x14ac:dyDescent="0.55000000000000004">
      <c r="A1409" s="122">
        <v>637</v>
      </c>
      <c r="B1409" s="118">
        <v>1760</v>
      </c>
      <c r="C1409" s="119">
        <v>630000</v>
      </c>
      <c r="D1409" s="120">
        <v>44945</v>
      </c>
      <c r="F1409" s="114"/>
      <c r="G1409" s="114"/>
    </row>
    <row r="1410" spans="1:7" x14ac:dyDescent="0.55000000000000004">
      <c r="A1410" s="118">
        <v>716</v>
      </c>
      <c r="B1410" s="118">
        <v>1761</v>
      </c>
      <c r="C1410" s="119">
        <v>309000</v>
      </c>
      <c r="D1410" s="120">
        <v>44945</v>
      </c>
      <c r="F1410" s="114"/>
      <c r="G1410" s="114"/>
    </row>
    <row r="1411" spans="1:7" x14ac:dyDescent="0.55000000000000004">
      <c r="B1411">
        <v>1762</v>
      </c>
      <c r="C1411" s="14">
        <v>383000</v>
      </c>
      <c r="D1411" s="111">
        <v>44945</v>
      </c>
      <c r="F1411" s="114"/>
      <c r="G1411" s="114"/>
    </row>
    <row r="1412" spans="1:7" x14ac:dyDescent="0.55000000000000004">
      <c r="A1412" s="118">
        <v>308</v>
      </c>
      <c r="B1412" s="118">
        <v>1763</v>
      </c>
      <c r="C1412" s="119">
        <v>91000</v>
      </c>
      <c r="D1412" s="120">
        <v>44945</v>
      </c>
      <c r="F1412" s="114"/>
      <c r="G1412" s="114"/>
    </row>
    <row r="1413" spans="1:7" x14ac:dyDescent="0.55000000000000004">
      <c r="B1413">
        <v>1764</v>
      </c>
      <c r="C1413" s="14">
        <v>74000</v>
      </c>
      <c r="D1413" s="111">
        <v>44945</v>
      </c>
      <c r="F1413" s="114"/>
      <c r="G1413" s="114"/>
    </row>
    <row r="1414" spans="1:7" x14ac:dyDescent="0.55000000000000004">
      <c r="A1414" s="118">
        <v>762</v>
      </c>
      <c r="B1414" s="118">
        <v>1765</v>
      </c>
      <c r="C1414" s="119">
        <v>684000</v>
      </c>
      <c r="D1414" s="120">
        <v>44945</v>
      </c>
      <c r="F1414" s="114"/>
      <c r="G1414" s="114"/>
    </row>
    <row r="1415" spans="1:7" x14ac:dyDescent="0.55000000000000004">
      <c r="B1415">
        <v>1766</v>
      </c>
      <c r="C1415" s="14">
        <v>540000</v>
      </c>
      <c r="D1415" s="111">
        <v>44945</v>
      </c>
      <c r="F1415" s="114"/>
      <c r="G1415" s="114"/>
    </row>
    <row r="1416" spans="1:7" x14ac:dyDescent="0.55000000000000004">
      <c r="A1416" s="118">
        <v>640</v>
      </c>
      <c r="B1416" s="118">
        <v>1767</v>
      </c>
      <c r="C1416" s="119">
        <v>102000</v>
      </c>
      <c r="D1416" s="120">
        <v>44945</v>
      </c>
      <c r="F1416" s="114"/>
      <c r="G1416" s="114"/>
    </row>
    <row r="1417" spans="1:7" x14ac:dyDescent="0.55000000000000004">
      <c r="A1417" s="122">
        <v>709</v>
      </c>
      <c r="B1417" s="118">
        <v>1769</v>
      </c>
      <c r="C1417" s="119">
        <v>122000</v>
      </c>
      <c r="D1417" s="120">
        <v>44945</v>
      </c>
      <c r="F1417" s="114"/>
      <c r="G1417" s="114"/>
    </row>
    <row r="1418" spans="1:7" x14ac:dyDescent="0.55000000000000004">
      <c r="A1418" s="118">
        <v>474</v>
      </c>
      <c r="B1418" s="118">
        <v>1770</v>
      </c>
      <c r="C1418" s="119">
        <v>467000</v>
      </c>
      <c r="D1418" s="120">
        <v>44945</v>
      </c>
      <c r="F1418" s="114"/>
      <c r="G1418" s="114"/>
    </row>
    <row r="1419" spans="1:7" x14ac:dyDescent="0.55000000000000004">
      <c r="A1419" s="118">
        <v>124</v>
      </c>
      <c r="B1419" s="118">
        <v>1771</v>
      </c>
      <c r="C1419" s="119">
        <v>227000</v>
      </c>
      <c r="D1419" s="120">
        <v>44945</v>
      </c>
      <c r="F1419" s="114"/>
      <c r="G1419" s="114"/>
    </row>
    <row r="1420" spans="1:7" x14ac:dyDescent="0.55000000000000004">
      <c r="A1420" s="118">
        <v>400</v>
      </c>
      <c r="B1420" s="118">
        <v>1772</v>
      </c>
      <c r="C1420" s="119">
        <v>448000</v>
      </c>
      <c r="D1420" s="120">
        <v>44945</v>
      </c>
      <c r="F1420" s="114"/>
      <c r="G1420" s="114"/>
    </row>
    <row r="1421" spans="1:7" x14ac:dyDescent="0.55000000000000004">
      <c r="A1421" s="118">
        <v>448</v>
      </c>
      <c r="B1421" s="118">
        <v>1773</v>
      </c>
      <c r="C1421" s="119">
        <v>47000</v>
      </c>
      <c r="D1421" s="120">
        <v>44945</v>
      </c>
      <c r="F1421" s="114"/>
      <c r="G1421" s="114"/>
    </row>
    <row r="1422" spans="1:7" x14ac:dyDescent="0.55000000000000004">
      <c r="A1422">
        <v>687</v>
      </c>
      <c r="B1422">
        <v>1774</v>
      </c>
      <c r="C1422" s="14">
        <v>614000</v>
      </c>
      <c r="D1422" s="111">
        <v>44945</v>
      </c>
      <c r="F1422" s="114"/>
      <c r="G1422" s="114"/>
    </row>
    <row r="1423" spans="1:7" x14ac:dyDescent="0.55000000000000004">
      <c r="A1423" s="118">
        <v>571</v>
      </c>
      <c r="B1423" s="118">
        <v>1775</v>
      </c>
      <c r="C1423" s="119">
        <v>2102000</v>
      </c>
      <c r="D1423" s="120">
        <v>44945</v>
      </c>
      <c r="F1423" s="114"/>
      <c r="G1423" s="114"/>
    </row>
    <row r="1424" spans="1:7" x14ac:dyDescent="0.55000000000000004">
      <c r="A1424" s="118">
        <v>374</v>
      </c>
      <c r="B1424" s="118">
        <v>1776</v>
      </c>
      <c r="C1424" s="119">
        <v>242000</v>
      </c>
      <c r="D1424" s="120">
        <v>44945</v>
      </c>
      <c r="F1424" s="114"/>
      <c r="G1424" s="114"/>
    </row>
    <row r="1425" spans="1:7" x14ac:dyDescent="0.55000000000000004">
      <c r="A1425" s="122">
        <v>592</v>
      </c>
      <c r="B1425" s="118">
        <v>1777</v>
      </c>
      <c r="C1425" s="119">
        <v>333000</v>
      </c>
      <c r="D1425" s="120">
        <v>44945</v>
      </c>
      <c r="F1425" s="114"/>
      <c r="G1425" s="114"/>
    </row>
    <row r="1426" spans="1:7" x14ac:dyDescent="0.55000000000000004">
      <c r="B1426">
        <v>1779</v>
      </c>
      <c r="C1426" s="14">
        <v>91000</v>
      </c>
      <c r="D1426" s="111">
        <v>44945</v>
      </c>
      <c r="F1426" s="114"/>
      <c r="G1426" s="114"/>
    </row>
    <row r="1427" spans="1:7" x14ac:dyDescent="0.55000000000000004">
      <c r="A1427" s="122">
        <v>551</v>
      </c>
      <c r="B1427" s="118">
        <v>1780</v>
      </c>
      <c r="C1427" s="119">
        <v>100000</v>
      </c>
      <c r="D1427" s="120">
        <v>44945</v>
      </c>
      <c r="F1427" s="114"/>
      <c r="G1427" s="114"/>
    </row>
    <row r="1428" spans="1:7" x14ac:dyDescent="0.55000000000000004">
      <c r="A1428" s="122">
        <v>805</v>
      </c>
      <c r="B1428" s="118">
        <v>1781</v>
      </c>
      <c r="C1428" s="119">
        <v>264000</v>
      </c>
      <c r="D1428" s="111">
        <v>44945</v>
      </c>
      <c r="F1428" s="114"/>
      <c r="G1428" s="114"/>
    </row>
    <row r="1429" spans="1:7" x14ac:dyDescent="0.55000000000000004">
      <c r="A1429" s="122">
        <v>722</v>
      </c>
      <c r="B1429" s="118">
        <v>1782</v>
      </c>
      <c r="C1429" s="119">
        <v>240000</v>
      </c>
      <c r="D1429" s="120">
        <v>44945</v>
      </c>
      <c r="F1429" s="114"/>
      <c r="G1429" s="114"/>
    </row>
    <row r="1430" spans="1:7" x14ac:dyDescent="0.55000000000000004">
      <c r="A1430" s="118">
        <v>620</v>
      </c>
      <c r="B1430" s="118">
        <v>1783</v>
      </c>
      <c r="C1430" s="119">
        <v>215000</v>
      </c>
      <c r="D1430" s="120">
        <v>44945</v>
      </c>
      <c r="F1430" s="114"/>
      <c r="G1430" s="114"/>
    </row>
    <row r="1431" spans="1:7" x14ac:dyDescent="0.55000000000000004">
      <c r="A1431" s="122">
        <v>728</v>
      </c>
      <c r="B1431" s="118">
        <v>1784</v>
      </c>
      <c r="C1431" s="119">
        <v>197000</v>
      </c>
      <c r="D1431" s="120">
        <v>44945</v>
      </c>
      <c r="F1431" s="114"/>
      <c r="G1431" s="114"/>
    </row>
    <row r="1432" spans="1:7" x14ac:dyDescent="0.55000000000000004">
      <c r="A1432" s="118">
        <v>145</v>
      </c>
      <c r="B1432" s="118">
        <v>1785</v>
      </c>
      <c r="C1432" s="119">
        <v>79000</v>
      </c>
      <c r="D1432" s="120">
        <v>44945</v>
      </c>
      <c r="F1432" s="114"/>
      <c r="G1432" s="114"/>
    </row>
    <row r="1433" spans="1:7" x14ac:dyDescent="0.55000000000000004">
      <c r="B1433">
        <v>1786</v>
      </c>
      <c r="C1433" s="14">
        <v>85000</v>
      </c>
      <c r="D1433" s="111">
        <v>44945</v>
      </c>
      <c r="F1433" s="114"/>
      <c r="G1433" s="114"/>
    </row>
    <row r="1434" spans="1:7" x14ac:dyDescent="0.55000000000000004">
      <c r="A1434">
        <v>496</v>
      </c>
      <c r="B1434">
        <v>1787</v>
      </c>
      <c r="C1434" s="14">
        <v>281000</v>
      </c>
      <c r="D1434" s="111">
        <v>44945</v>
      </c>
      <c r="F1434" s="114"/>
      <c r="G1434" s="114"/>
    </row>
    <row r="1435" spans="1:7" x14ac:dyDescent="0.55000000000000004">
      <c r="B1435">
        <v>1788</v>
      </c>
      <c r="C1435" s="14">
        <v>176000</v>
      </c>
      <c r="D1435" s="111">
        <v>44945</v>
      </c>
      <c r="F1435" s="114"/>
      <c r="G1435" s="114"/>
    </row>
    <row r="1436" spans="1:7" x14ac:dyDescent="0.55000000000000004">
      <c r="A1436" s="118">
        <v>758</v>
      </c>
      <c r="B1436" s="118">
        <v>1789</v>
      </c>
      <c r="C1436" s="119">
        <v>150000</v>
      </c>
      <c r="D1436" s="120">
        <v>44945</v>
      </c>
      <c r="F1436" s="114"/>
      <c r="G1436" s="114"/>
    </row>
    <row r="1437" spans="1:7" x14ac:dyDescent="0.55000000000000004">
      <c r="A1437" s="118">
        <v>833</v>
      </c>
      <c r="B1437" s="118">
        <v>1791</v>
      </c>
      <c r="C1437" s="119">
        <v>236000</v>
      </c>
      <c r="D1437" s="120">
        <v>44945</v>
      </c>
      <c r="F1437" s="114"/>
      <c r="G1437" s="114"/>
    </row>
    <row r="1438" spans="1:7" x14ac:dyDescent="0.55000000000000004">
      <c r="B1438">
        <v>1792</v>
      </c>
      <c r="C1438" s="14">
        <v>84000</v>
      </c>
      <c r="D1438" s="111">
        <v>44945</v>
      </c>
      <c r="F1438" s="114"/>
      <c r="G1438" s="114"/>
    </row>
    <row r="1439" spans="1:7" x14ac:dyDescent="0.55000000000000004">
      <c r="B1439">
        <v>1794</v>
      </c>
      <c r="C1439" s="14">
        <v>100000</v>
      </c>
      <c r="D1439" s="111">
        <v>44945</v>
      </c>
      <c r="F1439" s="114"/>
      <c r="G1439" s="114"/>
    </row>
    <row r="1440" spans="1:7" x14ac:dyDescent="0.55000000000000004">
      <c r="A1440" s="118">
        <v>214</v>
      </c>
      <c r="B1440" s="118">
        <v>1795</v>
      </c>
      <c r="C1440" s="119">
        <v>274000</v>
      </c>
      <c r="D1440" s="120">
        <v>44945</v>
      </c>
      <c r="F1440" s="114"/>
      <c r="G1440" s="114"/>
    </row>
    <row r="1441" spans="1:7" x14ac:dyDescent="0.55000000000000004">
      <c r="B1441">
        <v>1796</v>
      </c>
      <c r="C1441" s="14">
        <v>82000</v>
      </c>
      <c r="D1441" s="111">
        <v>44945</v>
      </c>
      <c r="F1441" s="114"/>
      <c r="G1441" s="114"/>
    </row>
    <row r="1442" spans="1:7" x14ac:dyDescent="0.55000000000000004">
      <c r="A1442" s="122">
        <v>777</v>
      </c>
      <c r="B1442" s="118">
        <v>1797</v>
      </c>
      <c r="C1442" s="119">
        <v>189000</v>
      </c>
      <c r="D1442" s="120">
        <v>44945</v>
      </c>
      <c r="F1442" s="114"/>
      <c r="G1442" s="114"/>
    </row>
    <row r="1443" spans="1:7" x14ac:dyDescent="0.55000000000000004">
      <c r="A1443" s="118">
        <v>603</v>
      </c>
      <c r="B1443" s="118">
        <v>1798</v>
      </c>
      <c r="C1443" s="119">
        <v>47000</v>
      </c>
      <c r="D1443" s="120">
        <v>44945</v>
      </c>
      <c r="F1443" s="114"/>
      <c r="G1443" s="114"/>
    </row>
    <row r="1444" spans="1:7" x14ac:dyDescent="0.55000000000000004">
      <c r="A1444" s="118">
        <v>705</v>
      </c>
      <c r="B1444" s="118">
        <v>1799</v>
      </c>
      <c r="C1444" s="119">
        <v>390000</v>
      </c>
      <c r="D1444" s="120">
        <v>44945</v>
      </c>
      <c r="F1444" s="114"/>
      <c r="G1444" s="114"/>
    </row>
    <row r="1445" spans="1:7" x14ac:dyDescent="0.55000000000000004">
      <c r="B1445">
        <v>1800</v>
      </c>
      <c r="C1445" s="14">
        <v>127000</v>
      </c>
      <c r="D1445" s="111">
        <v>44945</v>
      </c>
      <c r="F1445" s="114"/>
      <c r="G1445" s="114"/>
    </row>
    <row r="1446" spans="1:7" x14ac:dyDescent="0.55000000000000004">
      <c r="A1446" s="118">
        <v>351</v>
      </c>
      <c r="B1446" s="118">
        <v>1801</v>
      </c>
      <c r="C1446" s="119">
        <v>456000</v>
      </c>
      <c r="D1446" s="120">
        <v>44945</v>
      </c>
      <c r="F1446" s="114"/>
      <c r="G1446" s="114"/>
    </row>
    <row r="1447" spans="1:7" x14ac:dyDescent="0.55000000000000004">
      <c r="A1447" s="118">
        <v>399</v>
      </c>
      <c r="B1447" s="118">
        <v>1802</v>
      </c>
      <c r="C1447" s="119">
        <v>646000</v>
      </c>
      <c r="D1447" s="120">
        <v>44945</v>
      </c>
      <c r="F1447" s="114"/>
      <c r="G1447" s="114"/>
    </row>
    <row r="1448" spans="1:7" x14ac:dyDescent="0.55000000000000004">
      <c r="A1448" s="122">
        <v>788</v>
      </c>
      <c r="B1448" s="118">
        <v>1803</v>
      </c>
      <c r="C1448" s="119">
        <v>105000</v>
      </c>
      <c r="D1448" s="120">
        <v>44945</v>
      </c>
      <c r="F1448" s="114"/>
      <c r="G1448" s="114"/>
    </row>
    <row r="1449" spans="1:7" x14ac:dyDescent="0.55000000000000004">
      <c r="A1449" s="122">
        <v>930</v>
      </c>
      <c r="B1449" s="118">
        <v>1804</v>
      </c>
      <c r="C1449" s="119">
        <v>79000</v>
      </c>
      <c r="D1449" s="120">
        <v>44945</v>
      </c>
      <c r="F1449" s="114"/>
      <c r="G1449" s="114"/>
    </row>
    <row r="1450" spans="1:7" x14ac:dyDescent="0.55000000000000004">
      <c r="A1450" s="122">
        <v>721</v>
      </c>
      <c r="B1450" s="118">
        <v>1805</v>
      </c>
      <c r="C1450" s="119">
        <v>665000</v>
      </c>
      <c r="D1450" s="120">
        <v>44945</v>
      </c>
      <c r="F1450" s="114"/>
      <c r="G1450" s="114"/>
    </row>
    <row r="1451" spans="1:7" x14ac:dyDescent="0.55000000000000004">
      <c r="A1451" s="122">
        <v>901</v>
      </c>
      <c r="B1451" s="118">
        <v>1806</v>
      </c>
      <c r="C1451" s="119">
        <v>885000</v>
      </c>
      <c r="D1451" s="120">
        <v>44945</v>
      </c>
      <c r="F1451" s="114"/>
      <c r="G1451" s="114"/>
    </row>
    <row r="1452" spans="1:7" x14ac:dyDescent="0.55000000000000004">
      <c r="A1452" s="118">
        <v>444</v>
      </c>
      <c r="B1452" s="118">
        <v>1807</v>
      </c>
      <c r="C1452" s="119">
        <v>91000</v>
      </c>
      <c r="D1452" s="120">
        <v>44945</v>
      </c>
      <c r="F1452" s="114"/>
      <c r="G1452" s="114"/>
    </row>
    <row r="1453" spans="1:7" x14ac:dyDescent="0.55000000000000004">
      <c r="A1453" s="122">
        <v>854</v>
      </c>
      <c r="B1453" s="118">
        <v>1808</v>
      </c>
      <c r="C1453" s="119">
        <v>672000</v>
      </c>
      <c r="D1453" s="120">
        <v>44945</v>
      </c>
      <c r="F1453" s="114"/>
      <c r="G1453" s="114"/>
    </row>
    <row r="1454" spans="1:7" x14ac:dyDescent="0.55000000000000004">
      <c r="B1454">
        <v>1809</v>
      </c>
      <c r="C1454" s="14">
        <v>233000</v>
      </c>
      <c r="D1454" s="111">
        <v>44945</v>
      </c>
      <c r="F1454" s="114"/>
      <c r="G1454" s="114"/>
    </row>
    <row r="1455" spans="1:7" x14ac:dyDescent="0.55000000000000004">
      <c r="A1455" s="122">
        <v>49</v>
      </c>
      <c r="B1455" s="118">
        <v>1810</v>
      </c>
      <c r="C1455" s="119">
        <v>194000</v>
      </c>
      <c r="D1455" s="111">
        <v>44945</v>
      </c>
      <c r="F1455" s="114"/>
      <c r="G1455" s="114"/>
    </row>
    <row r="1456" spans="1:7" x14ac:dyDescent="0.55000000000000004">
      <c r="A1456" s="118">
        <v>667</v>
      </c>
      <c r="B1456" s="118">
        <v>1812</v>
      </c>
      <c r="C1456" s="119">
        <v>446000</v>
      </c>
      <c r="D1456" s="120">
        <v>44945</v>
      </c>
      <c r="F1456" s="114"/>
      <c r="G1456" s="114"/>
    </row>
    <row r="1457" spans="1:7" x14ac:dyDescent="0.55000000000000004">
      <c r="A1457" s="122">
        <v>619</v>
      </c>
      <c r="B1457" s="118">
        <v>1813</v>
      </c>
      <c r="C1457" s="119">
        <v>107000</v>
      </c>
      <c r="D1457" s="120">
        <v>44945</v>
      </c>
      <c r="F1457" s="114"/>
      <c r="G1457" s="114"/>
    </row>
    <row r="1458" spans="1:7" x14ac:dyDescent="0.55000000000000004">
      <c r="A1458" s="118">
        <v>621</v>
      </c>
      <c r="B1458" s="118">
        <v>1814</v>
      </c>
      <c r="C1458" s="119">
        <v>176000</v>
      </c>
      <c r="D1458" s="120">
        <v>44945</v>
      </c>
      <c r="F1458" s="114"/>
      <c r="G1458" s="114"/>
    </row>
    <row r="1459" spans="1:7" x14ac:dyDescent="0.55000000000000004">
      <c r="A1459" s="118">
        <v>744</v>
      </c>
      <c r="B1459" s="118">
        <v>1815</v>
      </c>
      <c r="C1459" s="119">
        <v>116000</v>
      </c>
      <c r="D1459" s="120">
        <v>44945</v>
      </c>
      <c r="F1459" s="114"/>
      <c r="G1459" s="114"/>
    </row>
    <row r="1460" spans="1:7" x14ac:dyDescent="0.55000000000000004">
      <c r="A1460" s="122">
        <v>443</v>
      </c>
      <c r="B1460" s="118">
        <v>1816</v>
      </c>
      <c r="C1460" s="119">
        <v>10000</v>
      </c>
      <c r="D1460" s="120">
        <v>44994</v>
      </c>
      <c r="F1460" s="114"/>
      <c r="G1460" s="114"/>
    </row>
    <row r="1461" spans="1:7" x14ac:dyDescent="0.55000000000000004">
      <c r="B1461">
        <v>1817</v>
      </c>
      <c r="C1461" s="14">
        <v>36000</v>
      </c>
      <c r="D1461" s="111">
        <v>44994</v>
      </c>
      <c r="F1461" s="114"/>
      <c r="G1461" s="114"/>
    </row>
    <row r="1462" spans="1:7" x14ac:dyDescent="0.55000000000000004">
      <c r="A1462" s="122">
        <v>769</v>
      </c>
      <c r="B1462" s="118">
        <v>1818</v>
      </c>
      <c r="C1462" s="119">
        <v>168000</v>
      </c>
      <c r="D1462" s="120">
        <v>44994</v>
      </c>
      <c r="F1462" s="114"/>
      <c r="G1462" s="114"/>
    </row>
    <row r="1463" spans="1:7" x14ac:dyDescent="0.55000000000000004">
      <c r="A1463" s="118">
        <v>876</v>
      </c>
      <c r="B1463" s="118">
        <v>1819</v>
      </c>
      <c r="C1463" s="119">
        <v>738000</v>
      </c>
      <c r="D1463" s="120">
        <v>44994</v>
      </c>
      <c r="F1463" s="114"/>
      <c r="G1463" s="114"/>
    </row>
    <row r="1464" spans="1:7" x14ac:dyDescent="0.55000000000000004">
      <c r="B1464">
        <v>1821</v>
      </c>
      <c r="C1464" s="14">
        <v>231000</v>
      </c>
      <c r="D1464" s="115">
        <v>44994</v>
      </c>
      <c r="F1464" s="114"/>
      <c r="G1464" s="114"/>
    </row>
    <row r="1465" spans="1:7" x14ac:dyDescent="0.55000000000000004">
      <c r="A1465" s="122">
        <v>680</v>
      </c>
      <c r="B1465" s="118">
        <v>1822</v>
      </c>
      <c r="C1465" s="119">
        <v>17000</v>
      </c>
      <c r="D1465" s="123">
        <v>44994</v>
      </c>
      <c r="F1465" s="114"/>
      <c r="G1465" s="114"/>
    </row>
    <row r="1466" spans="1:7" x14ac:dyDescent="0.55000000000000004">
      <c r="A1466" s="118">
        <v>300</v>
      </c>
      <c r="B1466" s="118">
        <v>1826</v>
      </c>
      <c r="C1466" s="119">
        <v>554000</v>
      </c>
      <c r="D1466" s="123">
        <v>44994</v>
      </c>
      <c r="F1466" s="114"/>
      <c r="G1466" s="114"/>
    </row>
    <row r="1467" spans="1:7" x14ac:dyDescent="0.55000000000000004">
      <c r="B1467">
        <v>1827</v>
      </c>
      <c r="C1467" s="14">
        <v>1081000</v>
      </c>
      <c r="D1467" s="115">
        <v>44994</v>
      </c>
      <c r="F1467" s="114"/>
      <c r="G1467" s="114"/>
    </row>
    <row r="1468" spans="1:7" x14ac:dyDescent="0.55000000000000004">
      <c r="B1468">
        <v>1828</v>
      </c>
      <c r="C1468" s="14">
        <v>154000</v>
      </c>
      <c r="D1468" s="115">
        <v>44994</v>
      </c>
      <c r="F1468" s="114"/>
      <c r="G1468" s="114"/>
    </row>
    <row r="1469" spans="1:7" x14ac:dyDescent="0.55000000000000004">
      <c r="B1469">
        <v>1830</v>
      </c>
      <c r="C1469" s="14">
        <v>32000</v>
      </c>
      <c r="D1469" s="115">
        <v>44994</v>
      </c>
      <c r="F1469" s="114"/>
      <c r="G1469" s="114"/>
    </row>
    <row r="1470" spans="1:7" x14ac:dyDescent="0.55000000000000004">
      <c r="A1470" s="118">
        <v>656</v>
      </c>
      <c r="B1470" s="118">
        <v>1831</v>
      </c>
      <c r="C1470" s="119">
        <v>361000</v>
      </c>
      <c r="D1470" s="123">
        <v>44994</v>
      </c>
      <c r="F1470" s="114"/>
      <c r="G1470" s="114"/>
    </row>
    <row r="1471" spans="1:7" x14ac:dyDescent="0.55000000000000004">
      <c r="B1471">
        <v>1832</v>
      </c>
      <c r="C1471" s="14">
        <v>0</v>
      </c>
      <c r="D1471" s="115">
        <v>44994</v>
      </c>
      <c r="F1471" s="114"/>
      <c r="G1471" s="114"/>
    </row>
    <row r="1472" spans="1:7" x14ac:dyDescent="0.55000000000000004">
      <c r="A1472" s="118">
        <v>588</v>
      </c>
      <c r="B1472" s="118">
        <v>1835</v>
      </c>
      <c r="C1472" s="119">
        <v>413000</v>
      </c>
      <c r="D1472" s="123">
        <v>44994</v>
      </c>
      <c r="F1472" s="114"/>
      <c r="G1472" s="114"/>
    </row>
    <row r="1473" spans="1:7" x14ac:dyDescent="0.55000000000000004">
      <c r="A1473" s="122">
        <v>85</v>
      </c>
      <c r="B1473" s="118">
        <v>1838</v>
      </c>
      <c r="C1473" s="119">
        <v>315000</v>
      </c>
      <c r="D1473" s="123">
        <v>44994</v>
      </c>
      <c r="F1473" s="114"/>
      <c r="G1473" s="114"/>
    </row>
    <row r="1474" spans="1:7" x14ac:dyDescent="0.55000000000000004">
      <c r="A1474" s="118">
        <v>266</v>
      </c>
      <c r="B1474" s="118">
        <v>1839</v>
      </c>
      <c r="C1474" s="119">
        <v>1317000</v>
      </c>
      <c r="D1474" s="123">
        <v>44994</v>
      </c>
      <c r="F1474" s="114"/>
      <c r="G1474" s="114"/>
    </row>
    <row r="1475" spans="1:7" x14ac:dyDescent="0.55000000000000004">
      <c r="A1475" s="118">
        <v>59</v>
      </c>
      <c r="B1475" s="118">
        <v>1840</v>
      </c>
      <c r="C1475" s="119">
        <v>632000</v>
      </c>
      <c r="D1475" s="123">
        <v>44994</v>
      </c>
      <c r="F1475" s="114"/>
      <c r="G1475" s="114"/>
    </row>
    <row r="1476" spans="1:7" x14ac:dyDescent="0.55000000000000004">
      <c r="A1476" s="118">
        <v>155</v>
      </c>
      <c r="B1476" s="118">
        <v>1841</v>
      </c>
      <c r="C1476" s="119">
        <v>970000</v>
      </c>
      <c r="D1476" s="123">
        <v>44994</v>
      </c>
      <c r="F1476" s="114"/>
      <c r="G1476" s="114"/>
    </row>
    <row r="1477" spans="1:7" x14ac:dyDescent="0.55000000000000004">
      <c r="A1477" s="118">
        <v>338</v>
      </c>
      <c r="B1477" s="118">
        <v>1842</v>
      </c>
      <c r="C1477" s="119">
        <v>1008000</v>
      </c>
      <c r="D1477" s="123">
        <v>44994</v>
      </c>
      <c r="F1477" s="114"/>
      <c r="G1477" s="114"/>
    </row>
    <row r="1478" spans="1:7" x14ac:dyDescent="0.55000000000000004">
      <c r="A1478" s="118">
        <v>682</v>
      </c>
      <c r="B1478" s="118">
        <v>1843</v>
      </c>
      <c r="C1478" s="119">
        <v>760000</v>
      </c>
      <c r="D1478" s="123">
        <v>44994</v>
      </c>
      <c r="F1478" s="114"/>
      <c r="G1478" s="114"/>
    </row>
    <row r="1479" spans="1:7" x14ac:dyDescent="0.55000000000000004">
      <c r="B1479">
        <v>1844</v>
      </c>
      <c r="C1479" s="14">
        <v>471000</v>
      </c>
      <c r="D1479" s="115">
        <v>44994</v>
      </c>
      <c r="F1479" s="114"/>
      <c r="G1479" s="114"/>
    </row>
    <row r="1480" spans="1:7" x14ac:dyDescent="0.55000000000000004">
      <c r="A1480" s="118">
        <v>172</v>
      </c>
      <c r="B1480" s="118">
        <v>1845</v>
      </c>
      <c r="C1480" s="119">
        <v>1811000</v>
      </c>
      <c r="D1480" s="123">
        <v>44994</v>
      </c>
      <c r="F1480" s="114"/>
      <c r="G1480" s="114"/>
    </row>
    <row r="1481" spans="1:7" x14ac:dyDescent="0.55000000000000004">
      <c r="A1481" s="122">
        <v>703</v>
      </c>
      <c r="B1481" s="118">
        <v>1846</v>
      </c>
      <c r="C1481" s="119">
        <v>79000</v>
      </c>
      <c r="D1481" s="123">
        <v>44994</v>
      </c>
      <c r="F1481" s="114"/>
      <c r="G1481" s="114"/>
    </row>
    <row r="1482" spans="1:7" x14ac:dyDescent="0.55000000000000004">
      <c r="A1482" s="118">
        <v>895</v>
      </c>
      <c r="B1482" s="118">
        <v>1847</v>
      </c>
      <c r="C1482" s="119">
        <v>908000</v>
      </c>
      <c r="D1482" s="123">
        <v>44994</v>
      </c>
      <c r="F1482" s="114"/>
      <c r="G1482" s="114"/>
    </row>
    <row r="1483" spans="1:7" x14ac:dyDescent="0.55000000000000004">
      <c r="A1483" s="122">
        <v>836</v>
      </c>
      <c r="B1483" s="118">
        <v>1848</v>
      </c>
      <c r="C1483" s="119">
        <v>1333000</v>
      </c>
      <c r="D1483" s="123">
        <v>44994</v>
      </c>
      <c r="F1483" s="114"/>
      <c r="G1483" s="114"/>
    </row>
    <row r="1484" spans="1:7" x14ac:dyDescent="0.55000000000000004">
      <c r="A1484" s="118">
        <v>775</v>
      </c>
      <c r="B1484" s="118">
        <v>1849</v>
      </c>
      <c r="C1484" s="119">
        <v>248000</v>
      </c>
      <c r="D1484" s="123">
        <v>44994</v>
      </c>
      <c r="F1484" s="114"/>
      <c r="G1484" s="114"/>
    </row>
    <row r="1485" spans="1:7" x14ac:dyDescent="0.55000000000000004">
      <c r="A1485" s="118">
        <v>776</v>
      </c>
      <c r="B1485" s="118">
        <v>1850</v>
      </c>
      <c r="C1485" s="119">
        <v>2024000</v>
      </c>
      <c r="D1485" s="123">
        <v>44994</v>
      </c>
      <c r="F1485" s="114"/>
      <c r="G1485" s="114"/>
    </row>
    <row r="1486" spans="1:7" x14ac:dyDescent="0.55000000000000004">
      <c r="A1486" s="118">
        <v>191</v>
      </c>
      <c r="B1486" s="118">
        <v>1851</v>
      </c>
      <c r="C1486" s="119">
        <v>497000</v>
      </c>
      <c r="D1486" s="123">
        <v>44994</v>
      </c>
      <c r="F1486" s="114"/>
      <c r="G1486" s="114"/>
    </row>
    <row r="1487" spans="1:7" x14ac:dyDescent="0.55000000000000004">
      <c r="A1487" s="122">
        <v>72</v>
      </c>
      <c r="B1487" s="118">
        <v>1852</v>
      </c>
      <c r="C1487" s="119">
        <v>1328000</v>
      </c>
      <c r="D1487" s="123">
        <v>44994</v>
      </c>
      <c r="F1487" s="114"/>
      <c r="G1487" s="114"/>
    </row>
    <row r="1488" spans="1:7" x14ac:dyDescent="0.55000000000000004">
      <c r="A1488" s="118">
        <v>275</v>
      </c>
      <c r="B1488" s="118">
        <v>1853</v>
      </c>
      <c r="C1488" s="119">
        <v>80000</v>
      </c>
      <c r="D1488" s="123">
        <v>44994</v>
      </c>
      <c r="F1488" s="114"/>
      <c r="G1488" s="114"/>
    </row>
    <row r="1489" spans="1:7" x14ac:dyDescent="0.55000000000000004">
      <c r="A1489" s="118">
        <v>505</v>
      </c>
      <c r="B1489" s="118">
        <v>1854</v>
      </c>
      <c r="C1489" s="119">
        <v>470000</v>
      </c>
      <c r="D1489" s="123">
        <v>44994</v>
      </c>
      <c r="F1489" s="114"/>
      <c r="G1489" s="114"/>
    </row>
    <row r="1490" spans="1:7" x14ac:dyDescent="0.55000000000000004">
      <c r="A1490" s="118">
        <v>829</v>
      </c>
      <c r="B1490" s="118">
        <v>1856</v>
      </c>
      <c r="C1490" s="119">
        <v>195000</v>
      </c>
      <c r="D1490" s="123">
        <v>44994</v>
      </c>
      <c r="F1490" s="114"/>
      <c r="G1490" s="114"/>
    </row>
    <row r="1491" spans="1:7" x14ac:dyDescent="0.55000000000000004">
      <c r="B1491">
        <v>1857</v>
      </c>
      <c r="C1491" s="14">
        <v>595000</v>
      </c>
      <c r="D1491" s="115">
        <v>44994</v>
      </c>
      <c r="F1491" s="114"/>
      <c r="G1491" s="114"/>
    </row>
    <row r="1492" spans="1:7" x14ac:dyDescent="0.55000000000000004">
      <c r="A1492" s="122">
        <v>26</v>
      </c>
      <c r="B1492" s="118">
        <v>1859</v>
      </c>
      <c r="C1492" s="119">
        <v>20000</v>
      </c>
      <c r="D1492" s="115">
        <v>44994</v>
      </c>
      <c r="F1492" s="114"/>
      <c r="G1492" s="114"/>
    </row>
    <row r="1493" spans="1:7" x14ac:dyDescent="0.55000000000000004">
      <c r="A1493" s="118">
        <v>173</v>
      </c>
      <c r="B1493" s="118">
        <v>1861</v>
      </c>
      <c r="C1493" s="119">
        <v>169000</v>
      </c>
      <c r="D1493" s="123">
        <v>44994</v>
      </c>
      <c r="F1493" s="114"/>
      <c r="G1493" s="114"/>
    </row>
    <row r="1494" spans="1:7" x14ac:dyDescent="0.55000000000000004">
      <c r="A1494" s="122">
        <v>301</v>
      </c>
      <c r="B1494" s="118">
        <v>1862</v>
      </c>
      <c r="C1494" s="119">
        <v>669000</v>
      </c>
      <c r="D1494" s="123">
        <v>44994</v>
      </c>
      <c r="F1494" s="114"/>
      <c r="G1494" s="114"/>
    </row>
    <row r="1495" spans="1:7" x14ac:dyDescent="0.55000000000000004">
      <c r="A1495" s="118">
        <v>827</v>
      </c>
      <c r="B1495" s="118">
        <v>1863</v>
      </c>
      <c r="C1495" s="119">
        <v>100000</v>
      </c>
      <c r="D1495" s="123">
        <v>44994</v>
      </c>
      <c r="F1495" s="114"/>
      <c r="G1495" s="114"/>
    </row>
    <row r="1496" spans="1:7" x14ac:dyDescent="0.55000000000000004">
      <c r="A1496" s="122">
        <v>312</v>
      </c>
      <c r="B1496" s="118">
        <v>1865</v>
      </c>
      <c r="C1496" s="119">
        <v>45000</v>
      </c>
      <c r="D1496" s="123">
        <v>44994</v>
      </c>
      <c r="F1496" s="114"/>
      <c r="G1496" s="114"/>
    </row>
    <row r="1497" spans="1:7" x14ac:dyDescent="0.55000000000000004">
      <c r="B1497">
        <v>1866</v>
      </c>
      <c r="C1497" s="14">
        <v>2000</v>
      </c>
      <c r="D1497" s="115">
        <v>44994</v>
      </c>
      <c r="F1497" s="114"/>
      <c r="G1497" s="114"/>
    </row>
    <row r="1498" spans="1:7" x14ac:dyDescent="0.55000000000000004">
      <c r="B1498">
        <v>1867</v>
      </c>
      <c r="C1498" s="14">
        <v>294000</v>
      </c>
      <c r="D1498" s="115">
        <v>44994</v>
      </c>
      <c r="F1498" s="114"/>
      <c r="G1498" s="114"/>
    </row>
    <row r="1499" spans="1:7" x14ac:dyDescent="0.55000000000000004">
      <c r="A1499" s="118">
        <v>896</v>
      </c>
      <c r="B1499" s="118">
        <v>1868</v>
      </c>
      <c r="C1499" s="119">
        <v>494000</v>
      </c>
      <c r="D1499" s="123">
        <v>44994</v>
      </c>
      <c r="F1499" s="114"/>
      <c r="G1499" s="114"/>
    </row>
    <row r="1500" spans="1:7" x14ac:dyDescent="0.55000000000000004">
      <c r="B1500">
        <v>1869</v>
      </c>
      <c r="C1500" s="14">
        <v>1331000</v>
      </c>
      <c r="D1500" s="115">
        <v>44994</v>
      </c>
      <c r="F1500" s="114"/>
      <c r="G1500" s="114"/>
    </row>
    <row r="1501" spans="1:7" x14ac:dyDescent="0.55000000000000004">
      <c r="A1501" s="118">
        <v>409</v>
      </c>
      <c r="B1501" s="118">
        <v>1871</v>
      </c>
      <c r="C1501" s="119">
        <v>261000</v>
      </c>
      <c r="D1501" s="123">
        <v>45008</v>
      </c>
      <c r="F1501" s="114"/>
      <c r="G1501" s="114"/>
    </row>
    <row r="1502" spans="1:7" x14ac:dyDescent="0.55000000000000004">
      <c r="B1502">
        <v>1872</v>
      </c>
      <c r="C1502" s="14">
        <v>25000</v>
      </c>
      <c r="D1502" s="115">
        <v>45008</v>
      </c>
      <c r="F1502" s="114"/>
      <c r="G1502" s="114"/>
    </row>
    <row r="1503" spans="1:7" x14ac:dyDescent="0.55000000000000004">
      <c r="A1503" s="118">
        <v>359</v>
      </c>
      <c r="B1503" s="118">
        <v>1874</v>
      </c>
      <c r="C1503" s="119">
        <v>4427000</v>
      </c>
      <c r="D1503" s="123">
        <v>45008</v>
      </c>
      <c r="F1503" s="114"/>
      <c r="G1503" s="114"/>
    </row>
    <row r="1504" spans="1:7" x14ac:dyDescent="0.55000000000000004">
      <c r="A1504" s="122">
        <v>541</v>
      </c>
      <c r="B1504" s="118">
        <v>1875</v>
      </c>
      <c r="C1504" s="119">
        <v>2064000</v>
      </c>
      <c r="D1504" s="123">
        <v>45008</v>
      </c>
      <c r="F1504" s="114"/>
      <c r="G1504" s="114"/>
    </row>
    <row r="1505" spans="1:7" x14ac:dyDescent="0.55000000000000004">
      <c r="A1505" s="122">
        <v>809</v>
      </c>
      <c r="B1505" s="118">
        <v>1876</v>
      </c>
      <c r="C1505" s="119">
        <v>744000</v>
      </c>
      <c r="D1505" s="123">
        <v>45008</v>
      </c>
      <c r="F1505" s="114"/>
      <c r="G1505" s="114"/>
    </row>
    <row r="1506" spans="1:7" x14ac:dyDescent="0.55000000000000004">
      <c r="A1506" s="122">
        <v>98</v>
      </c>
      <c r="B1506" s="118">
        <v>1877</v>
      </c>
      <c r="C1506" s="119">
        <v>13000</v>
      </c>
      <c r="D1506" s="123">
        <v>45008</v>
      </c>
      <c r="F1506" s="114"/>
      <c r="G1506" s="114"/>
    </row>
    <row r="1507" spans="1:7" x14ac:dyDescent="0.55000000000000004">
      <c r="A1507" s="122">
        <v>715</v>
      </c>
      <c r="B1507" s="118">
        <v>1878</v>
      </c>
      <c r="C1507" s="119">
        <v>563000</v>
      </c>
      <c r="D1507" s="123">
        <v>45008</v>
      </c>
      <c r="F1507" s="114"/>
      <c r="G1507" s="114"/>
    </row>
    <row r="1508" spans="1:7" x14ac:dyDescent="0.55000000000000004">
      <c r="A1508" s="122">
        <v>693</v>
      </c>
      <c r="B1508" s="118">
        <v>1879</v>
      </c>
      <c r="C1508" s="119">
        <v>539000</v>
      </c>
      <c r="D1508" s="123">
        <v>45008</v>
      </c>
      <c r="F1508" s="114"/>
      <c r="G1508" s="114"/>
    </row>
    <row r="1509" spans="1:7" x14ac:dyDescent="0.55000000000000004">
      <c r="B1509">
        <v>1880</v>
      </c>
      <c r="C1509" s="14">
        <v>0</v>
      </c>
      <c r="D1509" s="115">
        <v>45008</v>
      </c>
      <c r="F1509" s="114"/>
      <c r="G1509" s="114"/>
    </row>
    <row r="1510" spans="1:7" x14ac:dyDescent="0.55000000000000004">
      <c r="B1510">
        <v>1881</v>
      </c>
      <c r="C1510" s="14">
        <v>1858000</v>
      </c>
      <c r="D1510" s="115">
        <v>45008</v>
      </c>
      <c r="F1510" s="114"/>
      <c r="G1510" s="114"/>
    </row>
    <row r="1511" spans="1:7" x14ac:dyDescent="0.55000000000000004">
      <c r="B1511">
        <v>1882</v>
      </c>
      <c r="C1511" s="14">
        <v>131000</v>
      </c>
      <c r="D1511" s="115">
        <v>45008</v>
      </c>
      <c r="F1511" s="114"/>
      <c r="G1511" s="114"/>
    </row>
    <row r="1512" spans="1:7" x14ac:dyDescent="0.55000000000000004">
      <c r="A1512" s="118">
        <v>965</v>
      </c>
      <c r="B1512" s="118">
        <v>1883</v>
      </c>
      <c r="C1512" s="119">
        <v>1526000</v>
      </c>
      <c r="D1512" s="123">
        <v>45008</v>
      </c>
      <c r="F1512" s="114"/>
      <c r="G1512" s="114"/>
    </row>
    <row r="1513" spans="1:7" x14ac:dyDescent="0.55000000000000004">
      <c r="A1513" s="118">
        <v>938</v>
      </c>
      <c r="B1513" s="118">
        <v>1884</v>
      </c>
      <c r="C1513" s="119">
        <v>3149000</v>
      </c>
      <c r="D1513" s="123">
        <v>45016</v>
      </c>
      <c r="F1513" s="114"/>
      <c r="G1513" s="114"/>
    </row>
    <row r="1514" spans="1:7" x14ac:dyDescent="0.55000000000000004">
      <c r="B1514">
        <v>1885</v>
      </c>
      <c r="C1514" s="14">
        <v>6415000</v>
      </c>
      <c r="D1514" s="115">
        <v>45016</v>
      </c>
      <c r="F1514" s="114"/>
      <c r="G1514" s="114"/>
    </row>
  </sheetData>
  <autoFilter ref="A1:I1514" xr:uid="{B157D353-3D5F-498E-9238-DA099268CAC1}"/>
  <phoneticPr fontId="3"/>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5"/>
  <sheetViews>
    <sheetView zoomScale="70" zoomScaleNormal="70" workbookViewId="0">
      <selection activeCell="B5" sqref="B5"/>
    </sheetView>
  </sheetViews>
  <sheetFormatPr defaultRowHeight="18" x14ac:dyDescent="0.55000000000000004"/>
  <cols>
    <col min="3" max="6" width="17" customWidth="1"/>
    <col min="7" max="7" width="28.08203125" bestFit="1" customWidth="1"/>
    <col min="8" max="15" width="20.08203125" customWidth="1"/>
    <col min="32" max="35" width="15.25" customWidth="1"/>
  </cols>
  <sheetData>
    <row r="1" spans="1:37" x14ac:dyDescent="0.55000000000000004">
      <c r="A1" s="268" t="s">
        <v>100</v>
      </c>
      <c r="B1" s="273" t="s">
        <v>193</v>
      </c>
      <c r="C1" s="268" t="s">
        <v>101</v>
      </c>
      <c r="D1" s="268" t="s">
        <v>80</v>
      </c>
      <c r="E1" s="267" t="s">
        <v>81</v>
      </c>
      <c r="F1" s="268" t="s">
        <v>82</v>
      </c>
      <c r="G1" s="267" t="s">
        <v>83</v>
      </c>
      <c r="H1" s="268" t="s">
        <v>84</v>
      </c>
      <c r="I1" s="268"/>
      <c r="J1" s="268"/>
      <c r="K1" s="268"/>
      <c r="L1" s="268"/>
      <c r="M1" s="268"/>
      <c r="N1" s="268"/>
      <c r="O1" s="268"/>
      <c r="P1" s="266" t="s">
        <v>114</v>
      </c>
      <c r="Q1" s="266" t="s">
        <v>115</v>
      </c>
      <c r="R1" s="266" t="s">
        <v>116</v>
      </c>
      <c r="S1" s="265" t="s">
        <v>117</v>
      </c>
      <c r="T1" s="265" t="s">
        <v>118</v>
      </c>
      <c r="U1" s="265" t="s">
        <v>119</v>
      </c>
      <c r="V1" s="265" t="s">
        <v>120</v>
      </c>
      <c r="W1" s="266" t="s">
        <v>121</v>
      </c>
      <c r="X1" s="266" t="s">
        <v>122</v>
      </c>
      <c r="Y1" s="266" t="s">
        <v>123</v>
      </c>
      <c r="Z1" s="264" t="s">
        <v>134</v>
      </c>
      <c r="AA1" s="264"/>
      <c r="AB1" s="264"/>
      <c r="AC1" s="264"/>
      <c r="AD1" s="264"/>
      <c r="AE1" s="264"/>
      <c r="AF1" s="264"/>
      <c r="AG1" s="264"/>
      <c r="AH1" s="264"/>
      <c r="AI1" s="264"/>
      <c r="AJ1" s="264"/>
      <c r="AK1" s="264"/>
    </row>
    <row r="2" spans="1:37" x14ac:dyDescent="0.55000000000000004">
      <c r="A2" s="268"/>
      <c r="B2" s="273"/>
      <c r="C2" s="268"/>
      <c r="D2" s="268"/>
      <c r="E2" s="267"/>
      <c r="F2" s="268"/>
      <c r="G2" s="267"/>
      <c r="H2" s="268" t="s">
        <v>85</v>
      </c>
      <c r="I2" s="268"/>
      <c r="J2" s="268"/>
      <c r="K2" s="269" t="s">
        <v>86</v>
      </c>
      <c r="L2" s="270"/>
      <c r="M2" s="269" t="s">
        <v>87</v>
      </c>
      <c r="N2" s="270"/>
      <c r="O2" s="271" t="s">
        <v>88</v>
      </c>
      <c r="P2" s="266"/>
      <c r="Q2" s="266"/>
      <c r="R2" s="266"/>
      <c r="S2" s="265"/>
      <c r="T2" s="265"/>
      <c r="U2" s="265"/>
      <c r="V2" s="265"/>
      <c r="W2" s="266"/>
      <c r="X2" s="266"/>
      <c r="Y2" s="266"/>
      <c r="Z2" s="264"/>
      <c r="AA2" s="264"/>
      <c r="AB2" s="264"/>
      <c r="AC2" s="264"/>
      <c r="AD2" s="264"/>
      <c r="AE2" s="264"/>
      <c r="AF2" s="264"/>
      <c r="AG2" s="264"/>
      <c r="AH2" s="264"/>
      <c r="AI2" s="264"/>
      <c r="AJ2" s="264"/>
      <c r="AK2" s="264"/>
    </row>
    <row r="3" spans="1:37" ht="34.5" x14ac:dyDescent="0.55000000000000004">
      <c r="A3" s="268"/>
      <c r="B3" s="273"/>
      <c r="C3" s="268"/>
      <c r="D3" s="268"/>
      <c r="E3" s="267"/>
      <c r="F3" s="268"/>
      <c r="G3" s="267"/>
      <c r="H3" s="30" t="s">
        <v>89</v>
      </c>
      <c r="I3" s="30" t="s">
        <v>90</v>
      </c>
      <c r="J3" s="31" t="s">
        <v>91</v>
      </c>
      <c r="K3" s="32" t="s">
        <v>92</v>
      </c>
      <c r="L3" s="30" t="s">
        <v>93</v>
      </c>
      <c r="M3" s="32" t="s">
        <v>94</v>
      </c>
      <c r="N3" s="30" t="s">
        <v>93</v>
      </c>
      <c r="O3" s="272"/>
      <c r="P3" s="266"/>
      <c r="Q3" s="266"/>
      <c r="R3" s="266"/>
      <c r="S3" s="265"/>
      <c r="T3" s="265"/>
      <c r="U3" s="265"/>
      <c r="V3" s="265"/>
      <c r="W3" s="266"/>
      <c r="X3" s="266"/>
      <c r="Y3" s="266"/>
      <c r="Z3" s="264"/>
      <c r="AA3" s="264"/>
      <c r="AB3" s="264"/>
      <c r="AC3" s="264"/>
      <c r="AD3" s="264"/>
      <c r="AE3" s="264"/>
      <c r="AF3" s="264"/>
      <c r="AG3" s="264"/>
      <c r="AH3" s="264"/>
      <c r="AI3" s="264"/>
      <c r="AJ3" s="264"/>
      <c r="AK3" s="264"/>
    </row>
    <row r="4" spans="1:37" x14ac:dyDescent="0.55000000000000004">
      <c r="A4" s="268"/>
      <c r="B4" s="273"/>
      <c r="C4" s="268"/>
      <c r="D4" s="268"/>
      <c r="E4" s="267"/>
      <c r="F4" s="268"/>
      <c r="G4" s="267"/>
      <c r="H4" s="33" t="s">
        <v>95</v>
      </c>
      <c r="I4" s="34" t="s">
        <v>96</v>
      </c>
      <c r="J4" s="35" t="s">
        <v>97</v>
      </c>
      <c r="K4" s="34" t="s">
        <v>110</v>
      </c>
      <c r="L4" s="36" t="s">
        <v>111</v>
      </c>
      <c r="M4" s="34" t="s">
        <v>98</v>
      </c>
      <c r="N4" s="34" t="s">
        <v>99</v>
      </c>
      <c r="O4" s="36" t="s">
        <v>113</v>
      </c>
      <c r="P4" s="266"/>
      <c r="Q4" s="266"/>
      <c r="R4" s="266"/>
      <c r="S4" s="265"/>
      <c r="T4" s="265"/>
      <c r="U4" s="265"/>
      <c r="V4" s="265"/>
      <c r="W4" s="266"/>
      <c r="X4" s="266"/>
      <c r="Y4" s="266"/>
      <c r="Z4" s="37" t="s">
        <v>135</v>
      </c>
      <c r="AA4" s="37" t="s">
        <v>136</v>
      </c>
      <c r="AB4" s="37" t="s">
        <v>137</v>
      </c>
      <c r="AC4" s="40" t="s">
        <v>138</v>
      </c>
      <c r="AD4" s="38" t="s">
        <v>139</v>
      </c>
      <c r="AE4" s="38" t="s">
        <v>140</v>
      </c>
      <c r="AF4" s="38" t="s">
        <v>141</v>
      </c>
      <c r="AG4" s="37" t="s">
        <v>142</v>
      </c>
      <c r="AH4" s="38" t="s">
        <v>143</v>
      </c>
      <c r="AI4" s="37" t="s">
        <v>144</v>
      </c>
      <c r="AJ4" s="38" t="s">
        <v>145</v>
      </c>
      <c r="AK4" s="38" t="s">
        <v>146</v>
      </c>
    </row>
    <row r="5" spans="1:37" s="25" customFormat="1" x14ac:dyDescent="0.55000000000000004">
      <c r="A5" s="24">
        <f>基本情報!O19</f>
        <v>0</v>
      </c>
      <c r="B5" s="24" t="str">
        <f>基本情報!O24</f>
        <v/>
      </c>
      <c r="C5" s="24">
        <f>基本情報!G9</f>
        <v>0</v>
      </c>
      <c r="D5" s="24">
        <f>基本情報!G11</f>
        <v>0</v>
      </c>
      <c r="E5" s="22" t="str">
        <f>【自動作成】様式4!H26</f>
        <v>(入力シートから自動転記されます)</v>
      </c>
      <c r="F5" s="26" t="b">
        <f>IF(別紙概要!C5="○",県集計用!F8,
IF(別紙概要!C6="○",県集計用!F9,
IF(別紙概要!C7="○",県集計用!F10,
IF(別紙概要!C8="○",県集計用!F11,
IF(別紙概要!C9="○",県集計用!F12,
IF(別紙概要!C22="○",県集計用!F13,
IF(別紙概要!C27="○",県集計用!F14,
IF(別紙概要!C44="○",県集計用!F15))))))))</f>
        <v>0</v>
      </c>
      <c r="G5" s="22" t="str">
        <f>【自動作成】様式4!H30</f>
        <v>(入力シートから自動転記されます)</v>
      </c>
      <c r="H5" s="22">
        <f>別紙概要!K15</f>
        <v>0</v>
      </c>
      <c r="I5" s="22">
        <f>別紙概要!K16</f>
        <v>0</v>
      </c>
      <c r="J5" s="24" t="str">
        <f>別紙概要!K18</f>
        <v/>
      </c>
      <c r="K5" s="22">
        <f>別紙概要!L36+別紙概要!L54</f>
        <v>0</v>
      </c>
      <c r="L5" s="22">
        <f>別紙概要!O54</f>
        <v>0</v>
      </c>
      <c r="M5" s="23" t="s">
        <v>112</v>
      </c>
      <c r="N5" s="23" t="s">
        <v>112</v>
      </c>
      <c r="O5" s="22">
        <f>別紙概要!R36+別紙概要!X54</f>
        <v>0</v>
      </c>
      <c r="P5" s="24">
        <f>基本情報!I5</f>
        <v>6</v>
      </c>
      <c r="Q5" s="24">
        <f>基本情報!L5</f>
        <v>0</v>
      </c>
      <c r="R5" s="24">
        <f>基本情報!O5</f>
        <v>0</v>
      </c>
      <c r="S5" s="24">
        <f>基本情報!G13</f>
        <v>0</v>
      </c>
      <c r="T5" s="24">
        <f>基本情報!G14</f>
        <v>0</v>
      </c>
      <c r="U5" s="24">
        <f>基本情報!G10</f>
        <v>0</v>
      </c>
      <c r="V5" s="24">
        <f>基本情報!G12</f>
        <v>0</v>
      </c>
      <c r="W5" s="24">
        <f>基本情報!G16</f>
        <v>0</v>
      </c>
      <c r="X5" s="24" t="str">
        <f>ASC(基本情報!G17&amp;"-"&amp;基本情報!K17&amp;"-"&amp;基本情報!O17)</f>
        <v>--</v>
      </c>
      <c r="Y5" s="24" t="str">
        <f>ASC(基本情報!G18)</f>
        <v/>
      </c>
      <c r="Z5" s="39"/>
      <c r="AA5" s="39"/>
      <c r="AB5" s="39"/>
      <c r="AC5" s="39"/>
      <c r="AD5" s="39"/>
      <c r="AE5" s="39"/>
      <c r="AF5" s="24" t="str">
        <f>IF(基本情報!AX7=TRUE,基本情報!AX11,"")</f>
        <v/>
      </c>
      <c r="AG5" s="24" t="str">
        <f>IF(基本情報!AX7=TRUE,基本情報!G14,基本情報!G9&amp;"("&amp;基本情報!G11&amp;")")</f>
        <v>()</v>
      </c>
      <c r="AH5" s="24" t="str">
        <f>IF(基本情報!AX7=TRUE,基本情報!AX11,"")</f>
        <v/>
      </c>
      <c r="AI5" s="24" t="str">
        <f>IF(基本情報!AX7=TRUE,基本情報!AX14,基本情報!AX9&amp;"("&amp;基本情報!AX11&amp;")")</f>
        <v>()</v>
      </c>
      <c r="AJ5" s="39"/>
      <c r="AK5" s="39"/>
    </row>
    <row r="8" spans="1:37" x14ac:dyDescent="0.55000000000000004">
      <c r="F8" s="14" t="s">
        <v>102</v>
      </c>
    </row>
    <row r="9" spans="1:37" x14ac:dyDescent="0.55000000000000004">
      <c r="F9" s="14" t="s">
        <v>103</v>
      </c>
    </row>
    <row r="10" spans="1:37" x14ac:dyDescent="0.55000000000000004">
      <c r="F10" s="14" t="s">
        <v>104</v>
      </c>
    </row>
    <row r="11" spans="1:37" x14ac:dyDescent="0.55000000000000004">
      <c r="F11" s="14" t="s">
        <v>105</v>
      </c>
    </row>
    <row r="12" spans="1:37" x14ac:dyDescent="0.55000000000000004">
      <c r="F12" s="14" t="s">
        <v>106</v>
      </c>
    </row>
    <row r="13" spans="1:37" x14ac:dyDescent="0.55000000000000004">
      <c r="F13" s="14" t="s">
        <v>107</v>
      </c>
    </row>
    <row r="14" spans="1:37" x14ac:dyDescent="0.55000000000000004">
      <c r="F14" s="14" t="s">
        <v>108</v>
      </c>
    </row>
    <row r="15" spans="1:37" x14ac:dyDescent="0.55000000000000004">
      <c r="F15" s="14" t="s">
        <v>109</v>
      </c>
    </row>
  </sheetData>
  <mergeCells count="23">
    <mergeCell ref="A1:A4"/>
    <mergeCell ref="D1:D4"/>
    <mergeCell ref="C1:C4"/>
    <mergeCell ref="E1:E4"/>
    <mergeCell ref="F1:F4"/>
    <mergeCell ref="B1:B4"/>
    <mergeCell ref="G1:G4"/>
    <mergeCell ref="H1:O1"/>
    <mergeCell ref="H2:J2"/>
    <mergeCell ref="K2:L2"/>
    <mergeCell ref="M2:N2"/>
    <mergeCell ref="O2:O3"/>
    <mergeCell ref="P1:P4"/>
    <mergeCell ref="Y1:Y4"/>
    <mergeCell ref="X1:X4"/>
    <mergeCell ref="W1:W4"/>
    <mergeCell ref="V1:V4"/>
    <mergeCell ref="U1:U4"/>
    <mergeCell ref="Z1:AK3"/>
    <mergeCell ref="T1:T4"/>
    <mergeCell ref="S1:S4"/>
    <mergeCell ref="R1:R4"/>
    <mergeCell ref="Q1:Q4"/>
  </mergeCells>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入力・提出方法</vt:lpstr>
      <vt:lpstr>赤表示のシートに必要情報を入力→</vt:lpstr>
      <vt:lpstr>基本情報</vt:lpstr>
      <vt:lpstr>別紙概要</vt:lpstr>
      <vt:lpstr>【自動作成】様式4</vt:lpstr>
      <vt:lpstr>テーブル</vt:lpstr>
      <vt:lpstr>転記用データ (2)</vt:lpstr>
      <vt:lpstr>県集計用</vt:lpstr>
      <vt:lpstr>【自動作成】様式4!Print_Area</vt:lpstr>
      <vt:lpstr>基本情報!Print_Area</vt:lpstr>
      <vt:lpstr>入力・提出方法!Print_Area</vt:lpstr>
      <vt:lpstr>別紙概要!Print_Area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2022-01-29T10:51:56Z</dcterms:created>
  <dcterms:modified xsi:type="dcterms:W3CDTF">2025-02-12T04:32:00Z</dcterms:modified>
</cp:coreProperties>
</file>