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10.1.63.66\調整g共有\【人材確保・育成Ｇ】\13 建設労働環境改善関連\R7_建設労働環境改善関連\☆要綱改正\★週休２日参考様式Excel\"/>
    </mc:Choice>
  </mc:AlternateContent>
  <xr:revisionPtr revIDLastSave="0" documentId="13_ncr:1_{E57EEBBD-0656-4432-88E5-89B37BF00748}" xr6:coauthVersionLast="47" xr6:coauthVersionMax="47" xr10:uidLastSave="{00000000-0000-0000-0000-000000000000}"/>
  <bookViews>
    <workbookView xWindow="-120" yWindow="-120" windowWidth="29040" windowHeight="15720" tabRatio="1000" xr2:uid="{B467CF11-4E0F-4253-AC47-BFA2BB57BA46}"/>
  </bookViews>
  <sheets>
    <sheet name="操作説明書" sheetId="14" r:id="rId1"/>
    <sheet name="用語の定義" sheetId="21" r:id="rId2"/>
    <sheet name="基本情報" sheetId="5" r:id="rId3"/>
    <sheet name="入力用1年" sheetId="1" r:id="rId4"/>
    <sheet name="入力用２年" sheetId="17" r:id="rId5"/>
    <sheet name="入力用３年" sheetId="18" r:id="rId6"/>
    <sheet name="１(計画)" sheetId="10" r:id="rId7"/>
    <sheet name="２(計画)" sheetId="15" r:id="rId8"/>
    <sheet name="3(計画)" sheetId="19" r:id="rId9"/>
    <sheet name="1(実績)" sheetId="13" r:id="rId10"/>
    <sheet name="２(実績)" sheetId="16" r:id="rId11"/>
    <sheet name="３(実績)" sheetId="20" r:id="rId12"/>
  </sheets>
  <definedNames>
    <definedName name="_xlnm._FilterDatabase" localSheetId="6" hidden="1">'１(計画)'!$Z$8:$AD$11</definedName>
    <definedName name="_xlnm._FilterDatabase" localSheetId="3" hidden="1">入力用1年!$B$7:$J$372</definedName>
    <definedName name="_xlnm._FilterDatabase" localSheetId="4" hidden="1">入力用２年!$B$7:$J$372</definedName>
    <definedName name="_xlnm._FilterDatabase" localSheetId="5" hidden="1">入力用３年!$B$7:$J$7</definedName>
    <definedName name="_xlnm.Print_Area" localSheetId="6">'１(計画)'!$B$2:$AL$53</definedName>
    <definedName name="_xlnm.Print_Area" localSheetId="9">'1(実績)'!$B$2:$AL$53</definedName>
    <definedName name="_xlnm.Print_Area" localSheetId="7">'２(計画)'!$B$2:$AL$53</definedName>
    <definedName name="_xlnm.Print_Area" localSheetId="10">'２(実績)'!$B$2:$AL$53</definedName>
    <definedName name="_xlnm.Print_Area" localSheetId="8">'3(計画)'!$B$2:$AL$53</definedName>
    <definedName name="_xlnm.Print_Area" localSheetId="11">'３(実績)'!$B$2:$AL$54</definedName>
    <definedName name="_xlnm.Print_Area" localSheetId="0">操作説明書!$A$1:$O$18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6" i="1" l="1"/>
  <c r="C3" i="5"/>
  <c r="B13" i="19" l="1"/>
  <c r="B13" i="15"/>
  <c r="D5" i="19"/>
  <c r="I5" i="19"/>
  <c r="D17" i="13"/>
  <c r="E17" i="13" s="1"/>
  <c r="C4" i="19"/>
  <c r="C3" i="19"/>
  <c r="C2" i="19"/>
  <c r="Q11" i="20"/>
  <c r="Q11" i="16"/>
  <c r="Q11" i="13"/>
  <c r="Q11" i="19"/>
  <c r="B13" i="10" l="1"/>
  <c r="Q11" i="15"/>
  <c r="Q11" i="10"/>
  <c r="B6" i="19" l="1"/>
  <c r="Q8" i="19" l="1"/>
  <c r="C4" i="20" l="1"/>
  <c r="C3" i="20"/>
  <c r="C2" i="20"/>
  <c r="C4" i="16"/>
  <c r="C3" i="16"/>
  <c r="C2" i="16"/>
  <c r="C4" i="13"/>
  <c r="C3" i="13"/>
  <c r="C2" i="13"/>
  <c r="C4" i="15"/>
  <c r="C3" i="15"/>
  <c r="C2" i="15"/>
  <c r="C4" i="10"/>
  <c r="C3" i="10"/>
  <c r="C3" i="18"/>
  <c r="C2" i="18"/>
  <c r="C3" i="17"/>
  <c r="C2" i="17"/>
  <c r="C3" i="1"/>
  <c r="C2" i="1"/>
  <c r="J5" i="20"/>
  <c r="E5" i="20"/>
  <c r="B13" i="20" l="1"/>
  <c r="B6" i="20" s="1"/>
  <c r="B8" i="17"/>
  <c r="D8" i="17" s="1"/>
  <c r="Q8" i="20"/>
  <c r="H8" i="17" l="1"/>
  <c r="F8" i="17"/>
  <c r="C8" i="17"/>
  <c r="K8" i="17"/>
  <c r="J8" i="17" a="1"/>
  <c r="J8" i="17" s="1"/>
  <c r="D17" i="15"/>
  <c r="E5" i="16"/>
  <c r="J5" i="16"/>
  <c r="E17" i="15" l="1"/>
  <c r="F17" i="15" s="1"/>
  <c r="Q8" i="16"/>
  <c r="I8" i="17" l="1"/>
  <c r="I5" i="15"/>
  <c r="D5" i="15"/>
  <c r="I5" i="13"/>
  <c r="D5" i="13"/>
  <c r="Q8" i="15" l="1"/>
  <c r="Q8" i="13"/>
  <c r="D5" i="10" l="1"/>
  <c r="C2" i="10"/>
  <c r="C1" i="18"/>
  <c r="C1" i="17"/>
  <c r="C1" i="1"/>
  <c r="I5" i="10" l="1"/>
  <c r="Q8" i="10" s="1"/>
  <c r="B13" i="16" l="1"/>
  <c r="B6" i="16" s="1"/>
  <c r="B13" i="13"/>
  <c r="B6" i="13" s="1"/>
  <c r="B6" i="15"/>
  <c r="B6" i="10"/>
  <c r="D17" i="16"/>
  <c r="D17" i="20"/>
  <c r="B8" i="18"/>
  <c r="B8" i="1"/>
  <c r="D8" i="1" s="1"/>
  <c r="H8" i="1" l="1"/>
  <c r="F8" i="1"/>
  <c r="D8" i="18"/>
  <c r="G17" i="19"/>
  <c r="D17" i="10"/>
  <c r="K8" i="1"/>
  <c r="J8" i="1"/>
  <c r="E17" i="16"/>
  <c r="K8" i="18"/>
  <c r="J8" i="18"/>
  <c r="C8" i="18"/>
  <c r="C8" i="1"/>
  <c r="E17" i="20"/>
  <c r="F17" i="20" s="1"/>
  <c r="G17" i="20" s="1"/>
  <c r="H17" i="20" s="1"/>
  <c r="I17" i="20" s="1"/>
  <c r="B9" i="1"/>
  <c r="D9" i="1" s="1"/>
  <c r="B9" i="18"/>
  <c r="D9" i="18" s="1"/>
  <c r="B9" i="17"/>
  <c r="D9" i="17" s="1"/>
  <c r="F9" i="1" l="1"/>
  <c r="H9" i="1"/>
  <c r="H17" i="19"/>
  <c r="I17" i="19" s="1"/>
  <c r="J17" i="19" s="1"/>
  <c r="D18" i="19" s="1"/>
  <c r="P17" i="19"/>
  <c r="H8" i="18"/>
  <c r="F8" i="18"/>
  <c r="H9" i="17"/>
  <c r="F9" i="17"/>
  <c r="F9" i="18"/>
  <c r="H9" i="18"/>
  <c r="F17" i="13"/>
  <c r="E17" i="10"/>
  <c r="F17" i="10" s="1"/>
  <c r="G17" i="10" s="1"/>
  <c r="H17" i="10" s="1"/>
  <c r="I17" i="10" s="1"/>
  <c r="J17" i="20"/>
  <c r="J9" i="17" a="1"/>
  <c r="J9" i="17" s="1"/>
  <c r="K9" i="17"/>
  <c r="J9" i="18" a="1"/>
  <c r="J9" i="18" s="1"/>
  <c r="K9" i="18"/>
  <c r="K9" i="1"/>
  <c r="J9" i="1"/>
  <c r="F17" i="16"/>
  <c r="G17" i="16" s="1"/>
  <c r="H17" i="16" s="1"/>
  <c r="I17" i="16" s="1"/>
  <c r="B10" i="1"/>
  <c r="D10" i="1" s="1"/>
  <c r="C9" i="1"/>
  <c r="B10" i="17"/>
  <c r="D10" i="17" s="1"/>
  <c r="C9" i="17"/>
  <c r="B10" i="18"/>
  <c r="D10" i="18" s="1"/>
  <c r="C9" i="18"/>
  <c r="F10" i="1" l="1"/>
  <c r="H10" i="1"/>
  <c r="Q17" i="19"/>
  <c r="R17" i="19" s="1"/>
  <c r="S17" i="19" s="1"/>
  <c r="T17" i="19" s="1"/>
  <c r="U17" i="19" s="1"/>
  <c r="V17" i="19" s="1"/>
  <c r="P18" i="19" s="1"/>
  <c r="H10" i="18"/>
  <c r="F10" i="18"/>
  <c r="H10" i="17"/>
  <c r="F10" i="17"/>
  <c r="E18" i="19"/>
  <c r="J17" i="10"/>
  <c r="D18" i="10" s="1"/>
  <c r="G17" i="13"/>
  <c r="H17" i="13" s="1"/>
  <c r="I9" i="17"/>
  <c r="I9" i="1"/>
  <c r="I8" i="1"/>
  <c r="I8" i="18"/>
  <c r="I9" i="18"/>
  <c r="P17" i="20"/>
  <c r="Q17" i="20" s="1"/>
  <c r="D18" i="20"/>
  <c r="J17" i="16"/>
  <c r="D18" i="16" s="1"/>
  <c r="G17" i="15"/>
  <c r="J10" i="18" a="1"/>
  <c r="J10" i="18" s="1"/>
  <c r="K10" i="18"/>
  <c r="J10" i="17" a="1"/>
  <c r="J10" i="17" s="1"/>
  <c r="K10" i="17"/>
  <c r="J10" i="1" a="1"/>
  <c r="J10" i="1" s="1"/>
  <c r="K10" i="1"/>
  <c r="B11" i="17"/>
  <c r="D11" i="17" s="1"/>
  <c r="C10" i="17"/>
  <c r="B11" i="18"/>
  <c r="D11" i="18" s="1"/>
  <c r="C10" i="18"/>
  <c r="B11" i="1"/>
  <c r="D11" i="1" s="1"/>
  <c r="C10" i="1"/>
  <c r="F11" i="1" l="1"/>
  <c r="H11" i="1"/>
  <c r="P17" i="10"/>
  <c r="Q17" i="10" s="1"/>
  <c r="R17" i="10" s="1"/>
  <c r="S17" i="10" s="1"/>
  <c r="T17" i="10" s="1"/>
  <c r="U17" i="10" s="1"/>
  <c r="V17" i="10" s="1"/>
  <c r="P18" i="10" s="1"/>
  <c r="F11" i="18"/>
  <c r="H11" i="18"/>
  <c r="F11" i="17"/>
  <c r="H11" i="17"/>
  <c r="F18" i="19"/>
  <c r="G18" i="19" s="1"/>
  <c r="H18" i="19" s="1"/>
  <c r="I18" i="19" s="1"/>
  <c r="J18" i="19" s="1"/>
  <c r="D19" i="19" s="1"/>
  <c r="E18" i="10"/>
  <c r="AB17" i="19"/>
  <c r="Q18" i="19"/>
  <c r="R18" i="19" s="1"/>
  <c r="S18" i="19" s="1"/>
  <c r="T18" i="19" s="1"/>
  <c r="U18" i="19" s="1"/>
  <c r="V18" i="19" s="1"/>
  <c r="P19" i="19" s="1"/>
  <c r="H17" i="15"/>
  <c r="I17" i="15" s="1"/>
  <c r="J17" i="15" s="1"/>
  <c r="D18" i="15" s="1"/>
  <c r="E18" i="15" s="1"/>
  <c r="I17" i="13"/>
  <c r="J17" i="13" s="1"/>
  <c r="P17" i="16"/>
  <c r="Q17" i="16" s="1"/>
  <c r="R17" i="16" s="1"/>
  <c r="S17" i="16" s="1"/>
  <c r="T17" i="16" s="1"/>
  <c r="U17" i="16" s="1"/>
  <c r="V17" i="16" s="1"/>
  <c r="P18" i="16" s="1"/>
  <c r="I10" i="1"/>
  <c r="E18" i="20"/>
  <c r="F18" i="20" s="1"/>
  <c r="G18" i="20" s="1"/>
  <c r="H18" i="20" s="1"/>
  <c r="I18" i="20" s="1"/>
  <c r="J18" i="20" s="1"/>
  <c r="D19" i="20" s="1"/>
  <c r="I10" i="17"/>
  <c r="E18" i="16"/>
  <c r="F18" i="16" s="1"/>
  <c r="G18" i="16" s="1"/>
  <c r="H18" i="16" s="1"/>
  <c r="I18" i="16" s="1"/>
  <c r="J18" i="16" s="1"/>
  <c r="D19" i="16" s="1"/>
  <c r="R17" i="20"/>
  <c r="S17" i="20" s="1"/>
  <c r="T17" i="20" s="1"/>
  <c r="U17" i="20" s="1"/>
  <c r="V17" i="20" s="1"/>
  <c r="P18" i="20" s="1"/>
  <c r="J11" i="1" a="1"/>
  <c r="J11" i="1" s="1"/>
  <c r="K11" i="1"/>
  <c r="J11" i="18" a="1"/>
  <c r="J11" i="18" s="1"/>
  <c r="K11" i="18"/>
  <c r="J11" i="17" a="1"/>
  <c r="J11" i="17" s="1"/>
  <c r="K11" i="17"/>
  <c r="C11" i="17"/>
  <c r="B12" i="17"/>
  <c r="D12" i="17" s="1"/>
  <c r="C11" i="1"/>
  <c r="B12" i="1"/>
  <c r="D12" i="1" s="1"/>
  <c r="B12" i="18"/>
  <c r="D12" i="18" s="1"/>
  <c r="C11" i="18"/>
  <c r="F12" i="1" l="1"/>
  <c r="H12" i="1"/>
  <c r="F18" i="15"/>
  <c r="G18" i="15" s="1"/>
  <c r="H18" i="15" s="1"/>
  <c r="I18" i="15" s="1"/>
  <c r="J18" i="15" s="1"/>
  <c r="D19" i="15" s="1"/>
  <c r="F12" i="17"/>
  <c r="H12" i="17"/>
  <c r="F18" i="10"/>
  <c r="E19" i="19"/>
  <c r="F19" i="19" s="1"/>
  <c r="G19" i="19" s="1"/>
  <c r="H19" i="19" s="1"/>
  <c r="I19" i="19" s="1"/>
  <c r="J19" i="19" s="1"/>
  <c r="D20" i="19" s="1"/>
  <c r="AC17" i="19"/>
  <c r="AD17" i="19" s="1"/>
  <c r="AE17" i="19" s="1"/>
  <c r="AF17" i="19" s="1"/>
  <c r="AG17" i="19" s="1"/>
  <c r="AH17" i="19" s="1"/>
  <c r="AB18" i="19" s="1"/>
  <c r="P17" i="15"/>
  <c r="Q19" i="19"/>
  <c r="R19" i="19" s="1"/>
  <c r="S19" i="19" s="1"/>
  <c r="T19" i="19" s="1"/>
  <c r="U19" i="19" s="1"/>
  <c r="V19" i="19" s="1"/>
  <c r="P20" i="19" s="1"/>
  <c r="F12" i="18"/>
  <c r="H12" i="18"/>
  <c r="D18" i="13"/>
  <c r="E18" i="13" s="1"/>
  <c r="F18" i="13" s="1"/>
  <c r="G18" i="13" s="1"/>
  <c r="H18" i="13" s="1"/>
  <c r="I18" i="13" s="1"/>
  <c r="J18" i="13" s="1"/>
  <c r="D19" i="13" s="1"/>
  <c r="E19" i="13" s="1"/>
  <c r="F19" i="13" s="1"/>
  <c r="G19" i="13" s="1"/>
  <c r="H19" i="13" s="1"/>
  <c r="I19" i="13" s="1"/>
  <c r="J19" i="13" s="1"/>
  <c r="D20" i="13" s="1"/>
  <c r="P17" i="13"/>
  <c r="Q17" i="13" s="1"/>
  <c r="R17" i="13" s="1"/>
  <c r="S17" i="13" s="1"/>
  <c r="T17" i="13" s="1"/>
  <c r="I10" i="18"/>
  <c r="I11" i="17"/>
  <c r="I11" i="1"/>
  <c r="J12" i="1" a="1"/>
  <c r="J12" i="1" s="1"/>
  <c r="E19" i="20"/>
  <c r="F19" i="20" s="1"/>
  <c r="G19" i="20" s="1"/>
  <c r="H19" i="20" s="1"/>
  <c r="I19" i="20" s="1"/>
  <c r="J19" i="20" s="1"/>
  <c r="D20" i="20" s="1"/>
  <c r="Q18" i="20"/>
  <c r="R18" i="20" s="1"/>
  <c r="S18" i="20" s="1"/>
  <c r="T18" i="20" s="1"/>
  <c r="U18" i="20" s="1"/>
  <c r="V18" i="20" s="1"/>
  <c r="P19" i="20" s="1"/>
  <c r="Q18" i="10"/>
  <c r="R18" i="10" s="1"/>
  <c r="S18" i="10" s="1"/>
  <c r="T18" i="10" s="1"/>
  <c r="U18" i="10" s="1"/>
  <c r="V18" i="10" s="1"/>
  <c r="P19" i="10" s="1"/>
  <c r="E19" i="15"/>
  <c r="F19" i="15" s="1"/>
  <c r="G19" i="15" s="1"/>
  <c r="H19" i="15" s="1"/>
  <c r="I19" i="15" s="1"/>
  <c r="J19" i="15" s="1"/>
  <c r="D20" i="15" s="1"/>
  <c r="E19" i="16"/>
  <c r="F19" i="16" s="1"/>
  <c r="G19" i="16" s="1"/>
  <c r="H19" i="16" s="1"/>
  <c r="I19" i="16" s="1"/>
  <c r="J19" i="16" s="1"/>
  <c r="D20" i="16" s="1"/>
  <c r="Q18" i="16"/>
  <c r="R18" i="16" s="1"/>
  <c r="S18" i="16" s="1"/>
  <c r="T18" i="16" s="1"/>
  <c r="U18" i="16" s="1"/>
  <c r="V18" i="16" s="1"/>
  <c r="P19" i="16" s="1"/>
  <c r="AB17" i="20"/>
  <c r="AB17" i="10"/>
  <c r="K12" i="1"/>
  <c r="J12" i="17" a="1"/>
  <c r="J12" i="17" s="1"/>
  <c r="K12" i="17"/>
  <c r="J12" i="18" a="1"/>
  <c r="J12" i="18" s="1"/>
  <c r="K12" i="18"/>
  <c r="AB17" i="16"/>
  <c r="B13" i="1"/>
  <c r="D13" i="1" s="1"/>
  <c r="C12" i="1"/>
  <c r="B13" i="17"/>
  <c r="D13" i="17" s="1"/>
  <c r="C12" i="17"/>
  <c r="B13" i="18"/>
  <c r="C12" i="18"/>
  <c r="F13" i="1" l="1"/>
  <c r="H13" i="1"/>
  <c r="F13" i="17"/>
  <c r="H13" i="17"/>
  <c r="Q17" i="15"/>
  <c r="G18" i="10"/>
  <c r="H18" i="10" s="1"/>
  <c r="I18" i="10" s="1"/>
  <c r="J18" i="10" s="1"/>
  <c r="D19" i="10" s="1"/>
  <c r="E20" i="19"/>
  <c r="F20" i="19" s="1"/>
  <c r="G20" i="19" s="1"/>
  <c r="H20" i="19" s="1"/>
  <c r="I20" i="19" s="1"/>
  <c r="J20" i="19" s="1"/>
  <c r="D21" i="19" s="1"/>
  <c r="D27" i="19"/>
  <c r="D13" i="18"/>
  <c r="Q20" i="19"/>
  <c r="R20" i="19" s="1"/>
  <c r="S20" i="19" s="1"/>
  <c r="T20" i="19" s="1"/>
  <c r="U20" i="19" s="1"/>
  <c r="V20" i="19" s="1"/>
  <c r="P21" i="19" s="1"/>
  <c r="AC18" i="19"/>
  <c r="U17" i="13"/>
  <c r="V17" i="13" s="1"/>
  <c r="I11" i="18"/>
  <c r="J13" i="1" a="1"/>
  <c r="J13" i="1" s="1"/>
  <c r="AC17" i="20"/>
  <c r="AD17" i="20" s="1"/>
  <c r="Q19" i="20"/>
  <c r="R19" i="20" s="1"/>
  <c r="S19" i="20" s="1"/>
  <c r="T19" i="20" s="1"/>
  <c r="U19" i="20" s="1"/>
  <c r="V19" i="20" s="1"/>
  <c r="P20" i="20" s="1"/>
  <c r="E20" i="20"/>
  <c r="F20" i="20" s="1"/>
  <c r="G20" i="20" s="1"/>
  <c r="H20" i="20" s="1"/>
  <c r="I20" i="20" s="1"/>
  <c r="J20" i="20" s="1"/>
  <c r="D21" i="20" s="1"/>
  <c r="E20" i="13"/>
  <c r="F20" i="13" s="1"/>
  <c r="G20" i="13" s="1"/>
  <c r="H20" i="13" s="1"/>
  <c r="I20" i="13" s="1"/>
  <c r="J20" i="13" s="1"/>
  <c r="D21" i="13" s="1"/>
  <c r="Q19" i="10"/>
  <c r="R19" i="10" s="1"/>
  <c r="S19" i="10" s="1"/>
  <c r="T19" i="10" s="1"/>
  <c r="U19" i="10" s="1"/>
  <c r="V19" i="10" s="1"/>
  <c r="P20" i="10" s="1"/>
  <c r="I12" i="17"/>
  <c r="E20" i="16"/>
  <c r="F20" i="16" s="1"/>
  <c r="G20" i="16" s="1"/>
  <c r="H20" i="16" s="1"/>
  <c r="I20" i="16" s="1"/>
  <c r="J20" i="16" s="1"/>
  <c r="D21" i="16" s="1"/>
  <c r="Q19" i="16"/>
  <c r="R19" i="16" s="1"/>
  <c r="S19" i="16" s="1"/>
  <c r="T19" i="16" s="1"/>
  <c r="U19" i="16" s="1"/>
  <c r="V19" i="16" s="1"/>
  <c r="P20" i="16" s="1"/>
  <c r="E20" i="15"/>
  <c r="F20" i="15" s="1"/>
  <c r="G20" i="15" s="1"/>
  <c r="H20" i="15" s="1"/>
  <c r="I20" i="15" s="1"/>
  <c r="J20" i="15" s="1"/>
  <c r="D21" i="15" s="1"/>
  <c r="AC17" i="10"/>
  <c r="J13" i="18" a="1"/>
  <c r="J13" i="18" s="1"/>
  <c r="K13" i="18"/>
  <c r="J13" i="17" a="1"/>
  <c r="J13" i="17" s="1"/>
  <c r="K13" i="17"/>
  <c r="K13" i="1"/>
  <c r="AC17" i="16"/>
  <c r="AD17" i="16" s="1"/>
  <c r="AE17" i="16" s="1"/>
  <c r="AF17" i="16" s="1"/>
  <c r="AG17" i="16" s="1"/>
  <c r="AH17" i="16" s="1"/>
  <c r="AB18" i="16" s="1"/>
  <c r="C13" i="17"/>
  <c r="B14" i="17"/>
  <c r="D14" i="17" s="1"/>
  <c r="C13" i="18"/>
  <c r="B14" i="18"/>
  <c r="C13" i="1"/>
  <c r="B14" i="1"/>
  <c r="E21" i="19" l="1"/>
  <c r="F21" i="19" s="1"/>
  <c r="G21" i="19" s="1"/>
  <c r="H21" i="19" s="1"/>
  <c r="I21" i="19" s="1"/>
  <c r="J21" i="19" s="1"/>
  <c r="D22" i="19" s="1"/>
  <c r="R17" i="15"/>
  <c r="S17" i="15" s="1"/>
  <c r="T17" i="15" s="1"/>
  <c r="U17" i="15" s="1"/>
  <c r="V17" i="15" s="1"/>
  <c r="P18" i="15" s="1"/>
  <c r="AD18" i="19"/>
  <c r="AE18" i="19" s="1"/>
  <c r="AF18" i="19" s="1"/>
  <c r="AG18" i="19" s="1"/>
  <c r="AH18" i="19" s="1"/>
  <c r="AB19" i="19" s="1"/>
  <c r="E19" i="10"/>
  <c r="F19" i="10" s="1"/>
  <c r="G19" i="10" s="1"/>
  <c r="H19" i="10" s="1"/>
  <c r="I19" i="10" s="1"/>
  <c r="J19" i="10" s="1"/>
  <c r="D20" i="10" s="1"/>
  <c r="E20" i="10" s="1"/>
  <c r="F20" i="10" s="1"/>
  <c r="G20" i="10" s="1"/>
  <c r="H20" i="10" s="1"/>
  <c r="I20" i="10" s="1"/>
  <c r="J20" i="10" s="1"/>
  <c r="D21" i="10" s="1"/>
  <c r="D14" i="1"/>
  <c r="Q21" i="19"/>
  <c r="R21" i="19" s="1"/>
  <c r="S21" i="19" s="1"/>
  <c r="T21" i="19" s="1"/>
  <c r="U21" i="19" s="1"/>
  <c r="V21" i="19" s="1"/>
  <c r="P22" i="19" s="1"/>
  <c r="E27" i="19"/>
  <c r="F27" i="19" s="1"/>
  <c r="G27" i="19" s="1"/>
  <c r="H27" i="19" s="1"/>
  <c r="I27" i="19" s="1"/>
  <c r="J27" i="19" s="1"/>
  <c r="D28" i="19" s="1"/>
  <c r="D14" i="18"/>
  <c r="F14" i="17"/>
  <c r="H14" i="17"/>
  <c r="H13" i="18"/>
  <c r="F13" i="18"/>
  <c r="I13" i="18" s="1"/>
  <c r="I12" i="18"/>
  <c r="AB17" i="13"/>
  <c r="AC17" i="13" s="1"/>
  <c r="AD17" i="13" s="1"/>
  <c r="AE17" i="13" s="1"/>
  <c r="AF17" i="13" s="1"/>
  <c r="AG17" i="13" s="1"/>
  <c r="AH17" i="13" s="1"/>
  <c r="AB18" i="13" s="1"/>
  <c r="AC18" i="13" s="1"/>
  <c r="AD18" i="13" s="1"/>
  <c r="AE18" i="13" s="1"/>
  <c r="AF18" i="13" s="1"/>
  <c r="AG18" i="13" s="1"/>
  <c r="AH18" i="13" s="1"/>
  <c r="AB19" i="13" s="1"/>
  <c r="AC19" i="13" s="1"/>
  <c r="AD19" i="13" s="1"/>
  <c r="AE19" i="13" s="1"/>
  <c r="AF19" i="13" s="1"/>
  <c r="AG19" i="13" s="1"/>
  <c r="AH19" i="13" s="1"/>
  <c r="AB20" i="13" s="1"/>
  <c r="P18" i="13"/>
  <c r="Q18" i="13" s="1"/>
  <c r="R18" i="13" s="1"/>
  <c r="S18" i="13" s="1"/>
  <c r="T18" i="13" s="1"/>
  <c r="U18" i="13" s="1"/>
  <c r="V18" i="13" s="1"/>
  <c r="P19" i="13" s="1"/>
  <c r="Q19" i="13" s="1"/>
  <c r="R19" i="13" s="1"/>
  <c r="S19" i="13" s="1"/>
  <c r="T19" i="13" s="1"/>
  <c r="U19" i="13" s="1"/>
  <c r="V19" i="13" s="1"/>
  <c r="P20" i="13" s="1"/>
  <c r="Q20" i="13" s="1"/>
  <c r="R20" i="13" s="1"/>
  <c r="S20" i="13" s="1"/>
  <c r="T20" i="13" s="1"/>
  <c r="U20" i="13" s="1"/>
  <c r="V20" i="13" s="1"/>
  <c r="P21" i="13" s="1"/>
  <c r="Q21" i="13" s="1"/>
  <c r="R21" i="13" s="1"/>
  <c r="S21" i="13" s="1"/>
  <c r="T21" i="13" s="1"/>
  <c r="U21" i="13" s="1"/>
  <c r="V21" i="13" s="1"/>
  <c r="P22" i="13" s="1"/>
  <c r="I12" i="1"/>
  <c r="Q20" i="20"/>
  <c r="R20" i="20" s="1"/>
  <c r="S20" i="20" s="1"/>
  <c r="T20" i="20" s="1"/>
  <c r="U20" i="20" s="1"/>
  <c r="V20" i="20" s="1"/>
  <c r="P21" i="20" s="1"/>
  <c r="E21" i="20"/>
  <c r="F21" i="20" s="1"/>
  <c r="G21" i="20" s="1"/>
  <c r="H21" i="20" s="1"/>
  <c r="I21" i="20" s="1"/>
  <c r="J21" i="20" s="1"/>
  <c r="D22" i="20" s="1"/>
  <c r="E21" i="13"/>
  <c r="F21" i="13" s="1"/>
  <c r="G21" i="13" s="1"/>
  <c r="H21" i="13" s="1"/>
  <c r="I21" i="13" s="1"/>
  <c r="J21" i="13" s="1"/>
  <c r="D22" i="13" s="1"/>
  <c r="Q20" i="10"/>
  <c r="I13" i="17"/>
  <c r="E21" i="16"/>
  <c r="F21" i="16" s="1"/>
  <c r="G21" i="16" s="1"/>
  <c r="H21" i="16" s="1"/>
  <c r="I21" i="16" s="1"/>
  <c r="J21" i="16" s="1"/>
  <c r="D22" i="16" s="1"/>
  <c r="AC18" i="16"/>
  <c r="AD18" i="16" s="1"/>
  <c r="AE18" i="16" s="1"/>
  <c r="AF18" i="16" s="1"/>
  <c r="AG18" i="16" s="1"/>
  <c r="AH18" i="16" s="1"/>
  <c r="AB19" i="16" s="1"/>
  <c r="E21" i="15"/>
  <c r="F21" i="15" s="1"/>
  <c r="G21" i="15" s="1"/>
  <c r="H21" i="15" s="1"/>
  <c r="I21" i="15" s="1"/>
  <c r="J21" i="15" s="1"/>
  <c r="D22" i="15" s="1"/>
  <c r="Q20" i="16"/>
  <c r="R20" i="16" s="1"/>
  <c r="S20" i="16" s="1"/>
  <c r="T20" i="16" s="1"/>
  <c r="U20" i="16" s="1"/>
  <c r="V20" i="16" s="1"/>
  <c r="P21" i="16" s="1"/>
  <c r="AE17" i="20"/>
  <c r="AF17" i="20" s="1"/>
  <c r="AG17" i="20" s="1"/>
  <c r="AH17" i="20" s="1"/>
  <c r="AB18" i="20" s="1"/>
  <c r="AD17" i="10"/>
  <c r="D27" i="16"/>
  <c r="J14" i="1" a="1"/>
  <c r="J14" i="1" s="1"/>
  <c r="K14" i="1"/>
  <c r="J14" i="18" a="1"/>
  <c r="J14" i="18" s="1"/>
  <c r="K14" i="18"/>
  <c r="J14" i="17" a="1"/>
  <c r="J14" i="17" s="1"/>
  <c r="K14" i="17"/>
  <c r="C14" i="1"/>
  <c r="B15" i="1"/>
  <c r="D15" i="1" s="1"/>
  <c r="B15" i="18"/>
  <c r="D15" i="18" s="1"/>
  <c r="C14" i="18"/>
  <c r="B15" i="17"/>
  <c r="C14" i="17"/>
  <c r="H15" i="1" l="1"/>
  <c r="F15" i="1"/>
  <c r="H14" i="1"/>
  <c r="F14" i="1"/>
  <c r="Q22" i="19"/>
  <c r="R22" i="19" s="1"/>
  <c r="S22" i="19" s="1"/>
  <c r="T22" i="19" s="1"/>
  <c r="U22" i="19" s="1"/>
  <c r="V22" i="19" s="1"/>
  <c r="E22" i="19"/>
  <c r="F22" i="19" s="1"/>
  <c r="G22" i="19" s="1"/>
  <c r="H22" i="19" s="1"/>
  <c r="I22" i="19" s="1"/>
  <c r="J22" i="19" s="1"/>
  <c r="D15" i="17"/>
  <c r="AE17" i="10"/>
  <c r="AF17" i="10" s="1"/>
  <c r="AG17" i="10" s="1"/>
  <c r="AH17" i="10" s="1"/>
  <c r="AB18" i="10" s="1"/>
  <c r="AC18" i="10" s="1"/>
  <c r="E28" i="19"/>
  <c r="F28" i="19" s="1"/>
  <c r="G28" i="19" s="1"/>
  <c r="H28" i="19" s="1"/>
  <c r="I28" i="19" s="1"/>
  <c r="J28" i="19" s="1"/>
  <c r="D29" i="19" s="1"/>
  <c r="AC19" i="19"/>
  <c r="AD19" i="19" s="1"/>
  <c r="AE19" i="19" s="1"/>
  <c r="AF19" i="19" s="1"/>
  <c r="AG19" i="19" s="1"/>
  <c r="AH19" i="19" s="1"/>
  <c r="AB20" i="19" s="1"/>
  <c r="H15" i="18"/>
  <c r="F15" i="18"/>
  <c r="AB17" i="15"/>
  <c r="Q18" i="15"/>
  <c r="R18" i="15" s="1"/>
  <c r="S18" i="15" s="1"/>
  <c r="T18" i="15" s="1"/>
  <c r="U18" i="15" s="1"/>
  <c r="V18" i="15" s="1"/>
  <c r="P19" i="15" s="1"/>
  <c r="F14" i="18"/>
  <c r="H14" i="18"/>
  <c r="I14" i="1"/>
  <c r="P27" i="19"/>
  <c r="D27" i="13"/>
  <c r="E27" i="13" s="1"/>
  <c r="F27" i="13" s="1"/>
  <c r="G27" i="13" s="1"/>
  <c r="H27" i="13" s="1"/>
  <c r="I27" i="13" s="1"/>
  <c r="J27" i="13" s="1"/>
  <c r="D28" i="13" s="1"/>
  <c r="E28" i="13" s="1"/>
  <c r="F28" i="13" s="1"/>
  <c r="G28" i="13" s="1"/>
  <c r="H28" i="13" s="1"/>
  <c r="I28" i="13" s="1"/>
  <c r="J28" i="13" s="1"/>
  <c r="D29" i="13" s="1"/>
  <c r="I13" i="1"/>
  <c r="E22" i="20"/>
  <c r="F22" i="20" s="1"/>
  <c r="G22" i="20" s="1"/>
  <c r="H22" i="20" s="1"/>
  <c r="I22" i="20" s="1"/>
  <c r="J22" i="20" s="1"/>
  <c r="AC18" i="20"/>
  <c r="AD18" i="20" s="1"/>
  <c r="AE18" i="20" s="1"/>
  <c r="AF18" i="20" s="1"/>
  <c r="AG18" i="20" s="1"/>
  <c r="AH18" i="20" s="1"/>
  <c r="AB19" i="20" s="1"/>
  <c r="Q21" i="20"/>
  <c r="R21" i="20" s="1"/>
  <c r="S21" i="20" s="1"/>
  <c r="T21" i="20" s="1"/>
  <c r="U21" i="20" s="1"/>
  <c r="V21" i="20" s="1"/>
  <c r="P22" i="20" s="1"/>
  <c r="E22" i="13"/>
  <c r="F22" i="13" s="1"/>
  <c r="G22" i="13" s="1"/>
  <c r="H22" i="13" s="1"/>
  <c r="I22" i="13" s="1"/>
  <c r="J22" i="13" s="1"/>
  <c r="AC20" i="13"/>
  <c r="AD20" i="13" s="1"/>
  <c r="AE20" i="13" s="1"/>
  <c r="AF20" i="13" s="1"/>
  <c r="AG20" i="13" s="1"/>
  <c r="AH20" i="13" s="1"/>
  <c r="AB21" i="13" s="1"/>
  <c r="Q22" i="13"/>
  <c r="R22" i="13" s="1"/>
  <c r="S22" i="13" s="1"/>
  <c r="T22" i="13" s="1"/>
  <c r="U22" i="13" s="1"/>
  <c r="V22" i="13" s="1"/>
  <c r="R20" i="10"/>
  <c r="S20" i="10" s="1"/>
  <c r="T20" i="10" s="1"/>
  <c r="U20" i="10" s="1"/>
  <c r="V20" i="10" s="1"/>
  <c r="P21" i="10" s="1"/>
  <c r="E21" i="10"/>
  <c r="E22" i="15"/>
  <c r="F22" i="15" s="1"/>
  <c r="G22" i="15" s="1"/>
  <c r="H22" i="15" s="1"/>
  <c r="I22" i="15" s="1"/>
  <c r="J22" i="15" s="1"/>
  <c r="AC19" i="16"/>
  <c r="AD19" i="16" s="1"/>
  <c r="AE19" i="16" s="1"/>
  <c r="AF19" i="16" s="1"/>
  <c r="AG19" i="16" s="1"/>
  <c r="AH19" i="16" s="1"/>
  <c r="AB20" i="16" s="1"/>
  <c r="Q21" i="16"/>
  <c r="R21" i="16" s="1"/>
  <c r="S21" i="16" s="1"/>
  <c r="T21" i="16" s="1"/>
  <c r="U21" i="16" s="1"/>
  <c r="V21" i="16" s="1"/>
  <c r="P22" i="16" s="1"/>
  <c r="E22" i="16"/>
  <c r="F22" i="16" s="1"/>
  <c r="G22" i="16" s="1"/>
  <c r="H22" i="16" s="1"/>
  <c r="I22" i="16" s="1"/>
  <c r="J22" i="16" s="1"/>
  <c r="D27" i="20"/>
  <c r="J15" i="1" a="1"/>
  <c r="J15" i="1" s="1"/>
  <c r="K15" i="1"/>
  <c r="E27" i="16"/>
  <c r="F27" i="16" s="1"/>
  <c r="G27" i="16" s="1"/>
  <c r="H27" i="16" s="1"/>
  <c r="I27" i="16" s="1"/>
  <c r="J27" i="16" s="1"/>
  <c r="D28" i="16" s="1"/>
  <c r="J15" i="17" a="1"/>
  <c r="J15" i="17" s="1"/>
  <c r="K15" i="17"/>
  <c r="J15" i="18" a="1"/>
  <c r="J15" i="18" s="1"/>
  <c r="K15" i="18"/>
  <c r="C15" i="18"/>
  <c r="B16" i="18"/>
  <c r="B16" i="1"/>
  <c r="C15" i="1"/>
  <c r="B16" i="17"/>
  <c r="C15" i="17"/>
  <c r="D27" i="10" l="1"/>
  <c r="E27" i="10" s="1"/>
  <c r="F27" i="10" s="1"/>
  <c r="G27" i="10" s="1"/>
  <c r="H27" i="10" s="1"/>
  <c r="I27" i="10" s="1"/>
  <c r="E29" i="19"/>
  <c r="F29" i="19" s="1"/>
  <c r="G29" i="19" s="1"/>
  <c r="H29" i="19" s="1"/>
  <c r="I29" i="19" s="1"/>
  <c r="J29" i="19" s="1"/>
  <c r="D30" i="19" s="1"/>
  <c r="D16" i="18"/>
  <c r="AC17" i="15"/>
  <c r="AD17" i="15" s="1"/>
  <c r="AE17" i="15" s="1"/>
  <c r="AF17" i="15" s="1"/>
  <c r="AG17" i="15" s="1"/>
  <c r="AH17" i="15" s="1"/>
  <c r="AB18" i="15" s="1"/>
  <c r="D27" i="15"/>
  <c r="Q27" i="19"/>
  <c r="R27" i="19" s="1"/>
  <c r="S27" i="19" s="1"/>
  <c r="T27" i="19" s="1"/>
  <c r="U27" i="19" s="1"/>
  <c r="V27" i="19" s="1"/>
  <c r="P28" i="19" s="1"/>
  <c r="D16" i="17"/>
  <c r="D16" i="1"/>
  <c r="Q19" i="15"/>
  <c r="AC20" i="19"/>
  <c r="AD20" i="19" s="1"/>
  <c r="AE20" i="19" s="1"/>
  <c r="AF20" i="19" s="1"/>
  <c r="AG20" i="19" s="1"/>
  <c r="AH20" i="19" s="1"/>
  <c r="AB21" i="19" s="1"/>
  <c r="H15" i="17"/>
  <c r="F15" i="17"/>
  <c r="I15" i="17" s="1"/>
  <c r="P27" i="13"/>
  <c r="Q27" i="13" s="1"/>
  <c r="R27" i="13" s="1"/>
  <c r="S27" i="13" s="1"/>
  <c r="T27" i="13" s="1"/>
  <c r="U27" i="13" s="1"/>
  <c r="V27" i="13" s="1"/>
  <c r="P28" i="13" s="1"/>
  <c r="I14" i="18"/>
  <c r="I14" i="17"/>
  <c r="I15" i="18"/>
  <c r="I15" i="1"/>
  <c r="Q22" i="20"/>
  <c r="R22" i="20" s="1"/>
  <c r="S22" i="20" s="1"/>
  <c r="T22" i="20" s="1"/>
  <c r="U22" i="20" s="1"/>
  <c r="V22" i="20" s="1"/>
  <c r="AC19" i="20"/>
  <c r="AD19" i="20" s="1"/>
  <c r="AE19" i="20" s="1"/>
  <c r="AF19" i="20" s="1"/>
  <c r="AG19" i="20" s="1"/>
  <c r="AH19" i="20" s="1"/>
  <c r="AB20" i="20" s="1"/>
  <c r="E29" i="13"/>
  <c r="F29" i="13" s="1"/>
  <c r="G29" i="13" s="1"/>
  <c r="H29" i="13" s="1"/>
  <c r="I29" i="13" s="1"/>
  <c r="J29" i="13" s="1"/>
  <c r="D30" i="13" s="1"/>
  <c r="AC21" i="13"/>
  <c r="AD21" i="13" s="1"/>
  <c r="AE21" i="13" s="1"/>
  <c r="AF21" i="13" s="1"/>
  <c r="AG21" i="13" s="1"/>
  <c r="AH21" i="13" s="1"/>
  <c r="AB22" i="13" s="1"/>
  <c r="AD18" i="10"/>
  <c r="Q21" i="10"/>
  <c r="R21" i="10" s="1"/>
  <c r="S21" i="10" s="1"/>
  <c r="T21" i="10" s="1"/>
  <c r="U21" i="10" s="1"/>
  <c r="V21" i="10" s="1"/>
  <c r="P22" i="10" s="1"/>
  <c r="F21" i="10"/>
  <c r="Q22" i="16"/>
  <c r="R22" i="16" s="1"/>
  <c r="S22" i="16" s="1"/>
  <c r="T22" i="16" s="1"/>
  <c r="U22" i="16" s="1"/>
  <c r="V22" i="16" s="1"/>
  <c r="AC20" i="16"/>
  <c r="AD20" i="16" s="1"/>
  <c r="AE20" i="16" s="1"/>
  <c r="AF20" i="16" s="1"/>
  <c r="AG20" i="16" s="1"/>
  <c r="AH20" i="16" s="1"/>
  <c r="AB21" i="16" s="1"/>
  <c r="E28" i="16"/>
  <c r="F28" i="16" s="1"/>
  <c r="G28" i="16" s="1"/>
  <c r="H28" i="16" s="1"/>
  <c r="I28" i="16" s="1"/>
  <c r="J28" i="16" s="1"/>
  <c r="D29" i="16" s="1"/>
  <c r="E27" i="20"/>
  <c r="F27" i="20" s="1"/>
  <c r="G27" i="20" s="1"/>
  <c r="H27" i="20" s="1"/>
  <c r="I27" i="20" s="1"/>
  <c r="J27" i="20" s="1"/>
  <c r="D28" i="20" s="1"/>
  <c r="J16" i="17" a="1"/>
  <c r="J16" i="17" s="1"/>
  <c r="K16" i="17"/>
  <c r="J16" i="1" a="1"/>
  <c r="J16" i="1" s="1"/>
  <c r="K16" i="1"/>
  <c r="J16" i="18" a="1"/>
  <c r="J16" i="18" s="1"/>
  <c r="K16" i="18"/>
  <c r="P27" i="16"/>
  <c r="B17" i="18"/>
  <c r="C16" i="18"/>
  <c r="C16" i="1"/>
  <c r="B17" i="1"/>
  <c r="C16" i="17"/>
  <c r="B17" i="17"/>
  <c r="H16" i="1" l="1"/>
  <c r="F16" i="1"/>
  <c r="D17" i="17"/>
  <c r="H16" i="17"/>
  <c r="F16" i="17"/>
  <c r="AC18" i="15"/>
  <c r="AD18" i="15" s="1"/>
  <c r="AE18" i="15" s="1"/>
  <c r="AF18" i="15" s="1"/>
  <c r="AG18" i="15" s="1"/>
  <c r="AH18" i="15" s="1"/>
  <c r="AB19" i="15" s="1"/>
  <c r="H16" i="18"/>
  <c r="F16" i="18"/>
  <c r="AC21" i="19"/>
  <c r="E27" i="15"/>
  <c r="F27" i="15" s="1"/>
  <c r="G27" i="15" s="1"/>
  <c r="H27" i="15" s="1"/>
  <c r="I27" i="15" s="1"/>
  <c r="J27" i="15" s="1"/>
  <c r="D28" i="15" s="1"/>
  <c r="AB27" i="19"/>
  <c r="R19" i="15"/>
  <c r="S19" i="15" s="1"/>
  <c r="T19" i="15" s="1"/>
  <c r="U19" i="15" s="1"/>
  <c r="V19" i="15" s="1"/>
  <c r="P20" i="15" s="1"/>
  <c r="Q28" i="19"/>
  <c r="R28" i="19" s="1"/>
  <c r="S28" i="19" s="1"/>
  <c r="T28" i="19" s="1"/>
  <c r="U28" i="19" s="1"/>
  <c r="V28" i="19" s="1"/>
  <c r="P29" i="19" s="1"/>
  <c r="E30" i="19"/>
  <c r="F30" i="19" s="1"/>
  <c r="G30" i="19" s="1"/>
  <c r="H30" i="19" s="1"/>
  <c r="I30" i="19" s="1"/>
  <c r="J30" i="19" s="1"/>
  <c r="D31" i="19" s="1"/>
  <c r="D17" i="18"/>
  <c r="D17" i="1"/>
  <c r="J27" i="10"/>
  <c r="E28" i="20"/>
  <c r="F28" i="20" s="1"/>
  <c r="G28" i="20" s="1"/>
  <c r="H28" i="20" s="1"/>
  <c r="I28" i="20" s="1"/>
  <c r="J28" i="20" s="1"/>
  <c r="D29" i="20" s="1"/>
  <c r="AC20" i="20"/>
  <c r="AD20" i="20" s="1"/>
  <c r="AE20" i="20" s="1"/>
  <c r="AF20" i="20" s="1"/>
  <c r="AG20" i="20" s="1"/>
  <c r="AH20" i="20" s="1"/>
  <c r="AB21" i="20" s="1"/>
  <c r="Q28" i="13"/>
  <c r="R28" i="13" s="1"/>
  <c r="S28" i="13" s="1"/>
  <c r="T28" i="13" s="1"/>
  <c r="U28" i="13" s="1"/>
  <c r="V28" i="13" s="1"/>
  <c r="P29" i="13" s="1"/>
  <c r="AB27" i="13"/>
  <c r="E30" i="13"/>
  <c r="F30" i="13" s="1"/>
  <c r="G30" i="13" s="1"/>
  <c r="H30" i="13" s="1"/>
  <c r="I30" i="13" s="1"/>
  <c r="J30" i="13" s="1"/>
  <c r="D31" i="13" s="1"/>
  <c r="AC22" i="13"/>
  <c r="AD22" i="13" s="1"/>
  <c r="AE22" i="13" s="1"/>
  <c r="AF22" i="13" s="1"/>
  <c r="AG22" i="13" s="1"/>
  <c r="AH22" i="13" s="1"/>
  <c r="Q22" i="10"/>
  <c r="R22" i="10" s="1"/>
  <c r="S22" i="10" s="1"/>
  <c r="T22" i="10" s="1"/>
  <c r="U22" i="10" s="1"/>
  <c r="V22" i="10" s="1"/>
  <c r="AE18" i="10"/>
  <c r="G21" i="10"/>
  <c r="E29" i="16"/>
  <c r="F29" i="16" s="1"/>
  <c r="G29" i="16" s="1"/>
  <c r="H29" i="16" s="1"/>
  <c r="I29" i="16" s="1"/>
  <c r="J29" i="16" s="1"/>
  <c r="D30" i="16" s="1"/>
  <c r="I16" i="17"/>
  <c r="AC21" i="16"/>
  <c r="AD21" i="16" s="1"/>
  <c r="AE21" i="16" s="1"/>
  <c r="AF21" i="16" s="1"/>
  <c r="AG21" i="16" s="1"/>
  <c r="AH21" i="16" s="1"/>
  <c r="AB22" i="16" s="1"/>
  <c r="P27" i="20"/>
  <c r="J17" i="18" a="1"/>
  <c r="J17" i="18" s="1"/>
  <c r="K17" i="18"/>
  <c r="J17" i="17" a="1"/>
  <c r="J17" i="17" s="1"/>
  <c r="K17" i="17"/>
  <c r="J17" i="1" a="1"/>
  <c r="J17" i="1" s="1"/>
  <c r="K17" i="1"/>
  <c r="Q27" i="16"/>
  <c r="R27" i="16" s="1"/>
  <c r="S27" i="16" s="1"/>
  <c r="T27" i="16" s="1"/>
  <c r="U27" i="16" s="1"/>
  <c r="V27" i="16" s="1"/>
  <c r="P28" i="16" s="1"/>
  <c r="C17" i="17"/>
  <c r="B18" i="17"/>
  <c r="B18" i="18"/>
  <c r="C17" i="18"/>
  <c r="C17" i="1"/>
  <c r="B18" i="1"/>
  <c r="H17" i="1" l="1"/>
  <c r="F17" i="1"/>
  <c r="P27" i="15"/>
  <c r="Q27" i="15" s="1"/>
  <c r="R27" i="15" s="1"/>
  <c r="S27" i="15" s="1"/>
  <c r="T27" i="15" s="1"/>
  <c r="U27" i="15" s="1"/>
  <c r="V27" i="15" s="1"/>
  <c r="P28" i="15" s="1"/>
  <c r="Q28" i="15" s="1"/>
  <c r="R28" i="15" s="1"/>
  <c r="S28" i="15" s="1"/>
  <c r="T28" i="15" s="1"/>
  <c r="U28" i="15" s="1"/>
  <c r="V28" i="15" s="1"/>
  <c r="P29" i="15" s="1"/>
  <c r="Q20" i="15"/>
  <c r="R20" i="15" s="1"/>
  <c r="S20" i="15" s="1"/>
  <c r="T20" i="15" s="1"/>
  <c r="U20" i="15" s="1"/>
  <c r="V20" i="15" s="1"/>
  <c r="P21" i="15" s="1"/>
  <c r="AD21" i="19"/>
  <c r="AE21" i="19" s="1"/>
  <c r="AF21" i="19" s="1"/>
  <c r="AG21" i="19" s="1"/>
  <c r="AH21" i="19" s="1"/>
  <c r="AB22" i="19" s="1"/>
  <c r="D18" i="17"/>
  <c r="H17" i="17"/>
  <c r="F17" i="17"/>
  <c r="E31" i="19"/>
  <c r="F31" i="19" s="1"/>
  <c r="G31" i="19" s="1"/>
  <c r="H31" i="19" s="1"/>
  <c r="I31" i="19" s="1"/>
  <c r="J31" i="19" s="1"/>
  <c r="D32" i="19" s="1"/>
  <c r="AC27" i="19"/>
  <c r="AD27" i="19" s="1"/>
  <c r="AE27" i="19" s="1"/>
  <c r="AF27" i="19" s="1"/>
  <c r="AG27" i="19" s="1"/>
  <c r="AH27" i="19" s="1"/>
  <c r="AB28" i="19" s="1"/>
  <c r="D18" i="1"/>
  <c r="E28" i="15"/>
  <c r="F28" i="15" s="1"/>
  <c r="G28" i="15" s="1"/>
  <c r="H28" i="15" s="1"/>
  <c r="I28" i="15" s="1"/>
  <c r="J28" i="15" s="1"/>
  <c r="D29" i="15" s="1"/>
  <c r="AC19" i="15"/>
  <c r="D28" i="10"/>
  <c r="D18" i="18"/>
  <c r="F17" i="18"/>
  <c r="I17" i="18" s="1"/>
  <c r="H17" i="18"/>
  <c r="Q29" i="19"/>
  <c r="P27" i="10"/>
  <c r="I16" i="18"/>
  <c r="I16" i="1"/>
  <c r="I17" i="17"/>
  <c r="AB27" i="15"/>
  <c r="AC21" i="20"/>
  <c r="AD21" i="20" s="1"/>
  <c r="AE21" i="20" s="1"/>
  <c r="AF21" i="20" s="1"/>
  <c r="AG21" i="20" s="1"/>
  <c r="AH21" i="20" s="1"/>
  <c r="AB22" i="20" s="1"/>
  <c r="E29" i="20"/>
  <c r="F29" i="20" s="1"/>
  <c r="G29" i="20" s="1"/>
  <c r="H29" i="20" s="1"/>
  <c r="I29" i="20" s="1"/>
  <c r="J29" i="20" s="1"/>
  <c r="D30" i="20" s="1"/>
  <c r="E31" i="13"/>
  <c r="F31" i="13" s="1"/>
  <c r="G31" i="13" s="1"/>
  <c r="H31" i="13" s="1"/>
  <c r="I31" i="13" s="1"/>
  <c r="J31" i="13" s="1"/>
  <c r="D32" i="13" s="1"/>
  <c r="AC27" i="13"/>
  <c r="AD27" i="13" s="1"/>
  <c r="AE27" i="13" s="1"/>
  <c r="AF27" i="13" s="1"/>
  <c r="AG27" i="13" s="1"/>
  <c r="AH27" i="13" s="1"/>
  <c r="AB28" i="13" s="1"/>
  <c r="Q29" i="13"/>
  <c r="R29" i="13" s="1"/>
  <c r="S29" i="13" s="1"/>
  <c r="T29" i="13" s="1"/>
  <c r="U29" i="13" s="1"/>
  <c r="V29" i="13" s="1"/>
  <c r="P30" i="13" s="1"/>
  <c r="H21" i="10"/>
  <c r="I21" i="10" s="1"/>
  <c r="J21" i="10" s="1"/>
  <c r="AF18" i="10"/>
  <c r="Q28" i="16"/>
  <c r="R28" i="16" s="1"/>
  <c r="S28" i="16" s="1"/>
  <c r="T28" i="16" s="1"/>
  <c r="U28" i="16" s="1"/>
  <c r="V28" i="16" s="1"/>
  <c r="P29" i="16" s="1"/>
  <c r="E30" i="16"/>
  <c r="F30" i="16" s="1"/>
  <c r="G30" i="16" s="1"/>
  <c r="H30" i="16" s="1"/>
  <c r="I30" i="16" s="1"/>
  <c r="J30" i="16" s="1"/>
  <c r="D31" i="16" s="1"/>
  <c r="AC22" i="16"/>
  <c r="AD22" i="16" s="1"/>
  <c r="AE22" i="16" s="1"/>
  <c r="AF22" i="16" s="1"/>
  <c r="AG22" i="16" s="1"/>
  <c r="AH22" i="16" s="1"/>
  <c r="Q27" i="20"/>
  <c r="R27" i="20" s="1"/>
  <c r="S27" i="20" s="1"/>
  <c r="T27" i="20" s="1"/>
  <c r="U27" i="20" s="1"/>
  <c r="V27" i="20" s="1"/>
  <c r="P28" i="20" s="1"/>
  <c r="AB27" i="16"/>
  <c r="J18" i="1" a="1"/>
  <c r="J18" i="1" s="1"/>
  <c r="K18" i="1"/>
  <c r="J18" i="17" a="1"/>
  <c r="J18" i="17" s="1"/>
  <c r="K18" i="17"/>
  <c r="J18" i="18" a="1"/>
  <c r="J18" i="18" s="1"/>
  <c r="K18" i="18"/>
  <c r="B19" i="1"/>
  <c r="C18" i="1"/>
  <c r="C18" i="18"/>
  <c r="B19" i="18"/>
  <c r="B19" i="17"/>
  <c r="D19" i="17" s="1"/>
  <c r="C18" i="17"/>
  <c r="H18" i="1" l="1"/>
  <c r="F18" i="1"/>
  <c r="E29" i="15"/>
  <c r="F29" i="15" s="1"/>
  <c r="G29" i="15" s="1"/>
  <c r="H29" i="15" s="1"/>
  <c r="I29" i="15" s="1"/>
  <c r="J29" i="15" s="1"/>
  <c r="D30" i="15" s="1"/>
  <c r="H18" i="17"/>
  <c r="F18" i="17"/>
  <c r="Q21" i="15"/>
  <c r="R21" i="15" s="1"/>
  <c r="S21" i="15" s="1"/>
  <c r="T21" i="15" s="1"/>
  <c r="U21" i="15" s="1"/>
  <c r="V21" i="15" s="1"/>
  <c r="P22" i="15" s="1"/>
  <c r="R29" i="19"/>
  <c r="AC22" i="19"/>
  <c r="AD22" i="19" s="1"/>
  <c r="AE22" i="19" s="1"/>
  <c r="AF22" i="19" s="1"/>
  <c r="AG22" i="19" s="1"/>
  <c r="AH22" i="19" s="1"/>
  <c r="E32" i="19"/>
  <c r="F32" i="19" s="1"/>
  <c r="G32" i="19" s="1"/>
  <c r="H32" i="19" s="1"/>
  <c r="I32" i="19" s="1"/>
  <c r="J32" i="19" s="1"/>
  <c r="Q27" i="10"/>
  <c r="R27" i="10" s="1"/>
  <c r="S27" i="10" s="1"/>
  <c r="T27" i="10" s="1"/>
  <c r="U27" i="10" s="1"/>
  <c r="V27" i="10" s="1"/>
  <c r="P28" i="10" s="1"/>
  <c r="H18" i="18"/>
  <c r="F18" i="18"/>
  <c r="H19" i="17"/>
  <c r="F19" i="17"/>
  <c r="D19" i="18"/>
  <c r="Q29" i="15"/>
  <c r="R29" i="15" s="1"/>
  <c r="S29" i="15" s="1"/>
  <c r="T29" i="15" s="1"/>
  <c r="U29" i="15" s="1"/>
  <c r="V29" i="15" s="1"/>
  <c r="P30" i="15" s="1"/>
  <c r="AD19" i="15"/>
  <c r="AE19" i="15" s="1"/>
  <c r="AF19" i="15" s="1"/>
  <c r="AG19" i="15" s="1"/>
  <c r="AH19" i="15" s="1"/>
  <c r="AB20" i="15" s="1"/>
  <c r="AC27" i="15"/>
  <c r="AD27" i="15" s="1"/>
  <c r="AE27" i="15" s="1"/>
  <c r="AF27" i="15" s="1"/>
  <c r="AG27" i="15" s="1"/>
  <c r="AH27" i="15" s="1"/>
  <c r="AB28" i="15" s="1"/>
  <c r="D37" i="19"/>
  <c r="D19" i="1"/>
  <c r="E28" i="10"/>
  <c r="F28" i="10" s="1"/>
  <c r="G28" i="10" s="1"/>
  <c r="H28" i="10" s="1"/>
  <c r="I28" i="10" s="1"/>
  <c r="J28" i="10" s="1"/>
  <c r="D29" i="10" s="1"/>
  <c r="AC28" i="19"/>
  <c r="D22" i="10"/>
  <c r="I17" i="1"/>
  <c r="AC22" i="20"/>
  <c r="AD22" i="20" s="1"/>
  <c r="AE22" i="20" s="1"/>
  <c r="AF22" i="20" s="1"/>
  <c r="AG22" i="20" s="1"/>
  <c r="AH22" i="20" s="1"/>
  <c r="E30" i="20"/>
  <c r="F30" i="20" s="1"/>
  <c r="G30" i="20" s="1"/>
  <c r="H30" i="20" s="1"/>
  <c r="I30" i="20" s="1"/>
  <c r="J30" i="20" s="1"/>
  <c r="D31" i="20" s="1"/>
  <c r="Q28" i="20"/>
  <c r="R28" i="20" s="1"/>
  <c r="S28" i="20" s="1"/>
  <c r="T28" i="20" s="1"/>
  <c r="U28" i="20" s="1"/>
  <c r="V28" i="20" s="1"/>
  <c r="P29" i="20" s="1"/>
  <c r="Q30" i="13"/>
  <c r="R30" i="13" s="1"/>
  <c r="S30" i="13" s="1"/>
  <c r="T30" i="13" s="1"/>
  <c r="U30" i="13" s="1"/>
  <c r="V30" i="13" s="1"/>
  <c r="P31" i="13" s="1"/>
  <c r="AC28" i="13"/>
  <c r="AD28" i="13" s="1"/>
  <c r="AE28" i="13" s="1"/>
  <c r="AF28" i="13" s="1"/>
  <c r="AG28" i="13" s="1"/>
  <c r="AH28" i="13" s="1"/>
  <c r="AB29" i="13" s="1"/>
  <c r="E32" i="13"/>
  <c r="F32" i="13" s="1"/>
  <c r="G32" i="13" s="1"/>
  <c r="H32" i="13" s="1"/>
  <c r="I32" i="13" s="1"/>
  <c r="J32" i="13" s="1"/>
  <c r="D37" i="13"/>
  <c r="AG18" i="10"/>
  <c r="AH18" i="10" s="1"/>
  <c r="Q30" i="15"/>
  <c r="R30" i="15" s="1"/>
  <c r="S30" i="15" s="1"/>
  <c r="T30" i="15" s="1"/>
  <c r="U30" i="15" s="1"/>
  <c r="V30" i="15" s="1"/>
  <c r="P31" i="15" s="1"/>
  <c r="AC28" i="15"/>
  <c r="AD28" i="15" s="1"/>
  <c r="AE28" i="15" s="1"/>
  <c r="AF28" i="15" s="1"/>
  <c r="AG28" i="15" s="1"/>
  <c r="AH28" i="15" s="1"/>
  <c r="AB29" i="15" s="1"/>
  <c r="E31" i="16"/>
  <c r="F31" i="16" s="1"/>
  <c r="G31" i="16" s="1"/>
  <c r="H31" i="16" s="1"/>
  <c r="I31" i="16" s="1"/>
  <c r="J31" i="16" s="1"/>
  <c r="D32" i="16" s="1"/>
  <c r="Q29" i="16"/>
  <c r="R29" i="16" s="1"/>
  <c r="S29" i="16" s="1"/>
  <c r="T29" i="16" s="1"/>
  <c r="U29" i="16" s="1"/>
  <c r="V29" i="16" s="1"/>
  <c r="P30" i="16" s="1"/>
  <c r="AC27" i="16"/>
  <c r="AD27" i="16" s="1"/>
  <c r="AE27" i="16" s="1"/>
  <c r="AF27" i="16" s="1"/>
  <c r="AG27" i="16" s="1"/>
  <c r="AH27" i="16" s="1"/>
  <c r="AB28" i="16" s="1"/>
  <c r="AB27" i="20"/>
  <c r="J19" i="18" a="1"/>
  <c r="J19" i="18" s="1"/>
  <c r="K19" i="18"/>
  <c r="J19" i="17" a="1"/>
  <c r="J19" i="17" s="1"/>
  <c r="K19" i="17"/>
  <c r="J19" i="1" a="1"/>
  <c r="J19" i="1" s="1"/>
  <c r="K19" i="1"/>
  <c r="B20" i="17"/>
  <c r="C19" i="17"/>
  <c r="C19" i="18"/>
  <c r="B20" i="18"/>
  <c r="C19" i="1"/>
  <c r="B20" i="1"/>
  <c r="D20" i="1" s="1"/>
  <c r="F20" i="1" l="1"/>
  <c r="H20" i="1"/>
  <c r="F19" i="1"/>
  <c r="H19" i="1"/>
  <c r="D37" i="15"/>
  <c r="E37" i="15" s="1"/>
  <c r="F37" i="15" s="1"/>
  <c r="G37" i="15" s="1"/>
  <c r="H37" i="15" s="1"/>
  <c r="I37" i="15" s="1"/>
  <c r="J37" i="15" s="1"/>
  <c r="D38" i="15" s="1"/>
  <c r="I18" i="17"/>
  <c r="D20" i="18"/>
  <c r="E29" i="10"/>
  <c r="F29" i="10" s="1"/>
  <c r="G29" i="10" s="1"/>
  <c r="H29" i="10" s="1"/>
  <c r="I29" i="10" s="1"/>
  <c r="J29" i="10" s="1"/>
  <c r="D30" i="10" s="1"/>
  <c r="E30" i="15"/>
  <c r="F30" i="15" s="1"/>
  <c r="G30" i="15" s="1"/>
  <c r="H30" i="15" s="1"/>
  <c r="I30" i="15" s="1"/>
  <c r="J30" i="15" s="1"/>
  <c r="D31" i="15" s="1"/>
  <c r="D20" i="17"/>
  <c r="Q22" i="15"/>
  <c r="R22" i="15" s="1"/>
  <c r="S22" i="15" s="1"/>
  <c r="T22" i="15" s="1"/>
  <c r="U22" i="15" s="1"/>
  <c r="V22" i="15" s="1"/>
  <c r="H19" i="18"/>
  <c r="F19" i="18"/>
  <c r="E37" i="19"/>
  <c r="F37" i="19" s="1"/>
  <c r="G37" i="19" s="1"/>
  <c r="H37" i="19" s="1"/>
  <c r="I37" i="19" s="1"/>
  <c r="J37" i="19" s="1"/>
  <c r="D38" i="19" s="1"/>
  <c r="AC20" i="15"/>
  <c r="Q28" i="10"/>
  <c r="S29" i="19"/>
  <c r="AD28" i="19"/>
  <c r="AB27" i="10"/>
  <c r="AC27" i="10" s="1"/>
  <c r="AD27" i="10" s="1"/>
  <c r="AE27" i="10" s="1"/>
  <c r="AF27" i="10" s="1"/>
  <c r="AG27" i="10" s="1"/>
  <c r="AH27" i="10" s="1"/>
  <c r="AB28" i="10" s="1"/>
  <c r="I18" i="18"/>
  <c r="I18" i="1"/>
  <c r="E22" i="10"/>
  <c r="F22" i="10" s="1"/>
  <c r="G22" i="10" s="1"/>
  <c r="H22" i="10" s="1"/>
  <c r="I22" i="10" s="1"/>
  <c r="J22" i="10" s="1"/>
  <c r="E31" i="20"/>
  <c r="F31" i="20" s="1"/>
  <c r="G31" i="20" s="1"/>
  <c r="H31" i="20" s="1"/>
  <c r="I31" i="20" s="1"/>
  <c r="J31" i="20" s="1"/>
  <c r="D32" i="20" s="1"/>
  <c r="Q29" i="20"/>
  <c r="R29" i="20" s="1"/>
  <c r="S29" i="20" s="1"/>
  <c r="T29" i="20" s="1"/>
  <c r="U29" i="20" s="1"/>
  <c r="V29" i="20" s="1"/>
  <c r="P30" i="20" s="1"/>
  <c r="AC29" i="13"/>
  <c r="AD29" i="13" s="1"/>
  <c r="AE29" i="13" s="1"/>
  <c r="AF29" i="13" s="1"/>
  <c r="AG29" i="13" s="1"/>
  <c r="AH29" i="13" s="1"/>
  <c r="AB30" i="13" s="1"/>
  <c r="Q31" i="13"/>
  <c r="R31" i="13" s="1"/>
  <c r="S31" i="13" s="1"/>
  <c r="T31" i="13" s="1"/>
  <c r="U31" i="13" s="1"/>
  <c r="V31" i="13" s="1"/>
  <c r="P32" i="13" s="1"/>
  <c r="E37" i="13"/>
  <c r="F37" i="13" s="1"/>
  <c r="G37" i="13" s="1"/>
  <c r="H37" i="13" s="1"/>
  <c r="I37" i="13" s="1"/>
  <c r="J37" i="13" s="1"/>
  <c r="D38" i="13" s="1"/>
  <c r="AB19" i="10"/>
  <c r="I19" i="17"/>
  <c r="Q31" i="15"/>
  <c r="Q30" i="16"/>
  <c r="R30" i="16" s="1"/>
  <c r="S30" i="16" s="1"/>
  <c r="T30" i="16" s="1"/>
  <c r="U30" i="16" s="1"/>
  <c r="V30" i="16" s="1"/>
  <c r="P31" i="16" s="1"/>
  <c r="E32" i="16"/>
  <c r="F32" i="16" s="1"/>
  <c r="G32" i="16" s="1"/>
  <c r="H32" i="16" s="1"/>
  <c r="I32" i="16" s="1"/>
  <c r="J32" i="16" s="1"/>
  <c r="AC28" i="16"/>
  <c r="AD28" i="16" s="1"/>
  <c r="AE28" i="16" s="1"/>
  <c r="AF28" i="16" s="1"/>
  <c r="AG28" i="16" s="1"/>
  <c r="AH28" i="16" s="1"/>
  <c r="AB29" i="16" s="1"/>
  <c r="AC29" i="15"/>
  <c r="AD29" i="15" s="1"/>
  <c r="AE29" i="15" s="1"/>
  <c r="AF29" i="15" s="1"/>
  <c r="AG29" i="15" s="1"/>
  <c r="AH29" i="15" s="1"/>
  <c r="AB30" i="15" s="1"/>
  <c r="D37" i="16"/>
  <c r="AC27" i="20"/>
  <c r="J20" i="17" a="1"/>
  <c r="J20" i="17" s="1"/>
  <c r="K20" i="17"/>
  <c r="J20" i="1" a="1"/>
  <c r="J20" i="1" s="1"/>
  <c r="K20" i="1"/>
  <c r="J20" i="18" a="1"/>
  <c r="J20" i="18" s="1"/>
  <c r="K20" i="18"/>
  <c r="C20" i="18"/>
  <c r="B21" i="18"/>
  <c r="B21" i="17"/>
  <c r="C20" i="17"/>
  <c r="C20" i="1"/>
  <c r="B21" i="1"/>
  <c r="I19" i="18" l="1"/>
  <c r="D21" i="1"/>
  <c r="T29" i="19"/>
  <c r="H20" i="17"/>
  <c r="F20" i="17"/>
  <c r="E30" i="10"/>
  <c r="F30" i="10" s="1"/>
  <c r="G30" i="10" s="1"/>
  <c r="H30" i="10" s="1"/>
  <c r="I30" i="10" s="1"/>
  <c r="J30" i="10" s="1"/>
  <c r="D31" i="10" s="1"/>
  <c r="E31" i="15"/>
  <c r="D21" i="17"/>
  <c r="D21" i="18"/>
  <c r="AD20" i="15"/>
  <c r="R28" i="10"/>
  <c r="R31" i="15"/>
  <c r="P37" i="19"/>
  <c r="F20" i="18"/>
  <c r="H20" i="18"/>
  <c r="I20" i="18" s="1"/>
  <c r="AE28" i="19"/>
  <c r="AF28" i="19" s="1"/>
  <c r="AG28" i="19" s="1"/>
  <c r="AH28" i="19" s="1"/>
  <c r="AB29" i="19" s="1"/>
  <c r="E38" i="19"/>
  <c r="I19" i="1"/>
  <c r="Q30" i="20"/>
  <c r="R30" i="20" s="1"/>
  <c r="S30" i="20" s="1"/>
  <c r="T30" i="20" s="1"/>
  <c r="U30" i="20" s="1"/>
  <c r="V30" i="20" s="1"/>
  <c r="P31" i="20" s="1"/>
  <c r="E32" i="20"/>
  <c r="F32" i="20" s="1"/>
  <c r="G32" i="20" s="1"/>
  <c r="H32" i="20" s="1"/>
  <c r="I32" i="20" s="1"/>
  <c r="J32" i="20" s="1"/>
  <c r="E37" i="16"/>
  <c r="F37" i="16" s="1"/>
  <c r="G37" i="16" s="1"/>
  <c r="H37" i="16" s="1"/>
  <c r="I37" i="16" s="1"/>
  <c r="J37" i="16" s="1"/>
  <c r="D38" i="16" s="1"/>
  <c r="E38" i="16" s="1"/>
  <c r="F38" i="16" s="1"/>
  <c r="G38" i="16" s="1"/>
  <c r="H38" i="16" s="1"/>
  <c r="I38" i="16" s="1"/>
  <c r="J38" i="16" s="1"/>
  <c r="D39" i="16" s="1"/>
  <c r="E38" i="13"/>
  <c r="F38" i="13" s="1"/>
  <c r="G38" i="13" s="1"/>
  <c r="H38" i="13" s="1"/>
  <c r="I38" i="13" s="1"/>
  <c r="J38" i="13" s="1"/>
  <c r="D39" i="13" s="1"/>
  <c r="AC30" i="13"/>
  <c r="AD30" i="13" s="1"/>
  <c r="AE30" i="13" s="1"/>
  <c r="AF30" i="13" s="1"/>
  <c r="AG30" i="13" s="1"/>
  <c r="AH30" i="13" s="1"/>
  <c r="AB31" i="13" s="1"/>
  <c r="Q32" i="13"/>
  <c r="R32" i="13" s="1"/>
  <c r="S32" i="13" s="1"/>
  <c r="T32" i="13" s="1"/>
  <c r="U32" i="13" s="1"/>
  <c r="V32" i="13" s="1"/>
  <c r="P37" i="13"/>
  <c r="AC19" i="10"/>
  <c r="AD19" i="10" s="1"/>
  <c r="AE19" i="10" s="1"/>
  <c r="AF19" i="10" s="1"/>
  <c r="AG19" i="10" s="1"/>
  <c r="AH19" i="10" s="1"/>
  <c r="AB20" i="10" s="1"/>
  <c r="AC28" i="10"/>
  <c r="AD28" i="10" s="1"/>
  <c r="AE28" i="10" s="1"/>
  <c r="AF28" i="10" s="1"/>
  <c r="AG28" i="10" s="1"/>
  <c r="AH28" i="10" s="1"/>
  <c r="AB29" i="10" s="1"/>
  <c r="E38" i="15"/>
  <c r="F38" i="15" s="1"/>
  <c r="G38" i="15" s="1"/>
  <c r="H38" i="15" s="1"/>
  <c r="I38" i="15" s="1"/>
  <c r="J38" i="15" s="1"/>
  <c r="D39" i="15" s="1"/>
  <c r="Q31" i="16"/>
  <c r="R31" i="16" s="1"/>
  <c r="S31" i="16" s="1"/>
  <c r="T31" i="16" s="1"/>
  <c r="U31" i="16" s="1"/>
  <c r="V31" i="16" s="1"/>
  <c r="P32" i="16" s="1"/>
  <c r="AC29" i="16"/>
  <c r="AD29" i="16" s="1"/>
  <c r="AE29" i="16" s="1"/>
  <c r="AF29" i="16" s="1"/>
  <c r="AG29" i="16" s="1"/>
  <c r="AH29" i="16" s="1"/>
  <c r="AB30" i="16" s="1"/>
  <c r="AC30" i="15"/>
  <c r="AD30" i="15" s="1"/>
  <c r="AE30" i="15" s="1"/>
  <c r="AF30" i="15" s="1"/>
  <c r="AG30" i="15" s="1"/>
  <c r="AH30" i="15" s="1"/>
  <c r="AB31" i="15" s="1"/>
  <c r="AD27" i="20"/>
  <c r="AE27" i="20" s="1"/>
  <c r="AF27" i="20" s="1"/>
  <c r="AG27" i="20" s="1"/>
  <c r="AH27" i="20" s="1"/>
  <c r="AB28" i="20" s="1"/>
  <c r="P37" i="15"/>
  <c r="D37" i="10"/>
  <c r="J21" i="1" a="1"/>
  <c r="J21" i="1" s="1"/>
  <c r="K21" i="1"/>
  <c r="J21" i="18" a="1"/>
  <c r="J21" i="18" s="1"/>
  <c r="K21" i="18"/>
  <c r="J21" i="17" a="1"/>
  <c r="J21" i="17" s="1"/>
  <c r="K21" i="17"/>
  <c r="C21" i="1"/>
  <c r="B22" i="1"/>
  <c r="C21" i="17"/>
  <c r="B22" i="17"/>
  <c r="C21" i="18"/>
  <c r="B22" i="18"/>
  <c r="F21" i="1" l="1"/>
  <c r="H21" i="1"/>
  <c r="AE20" i="15"/>
  <c r="AF20" i="15" s="1"/>
  <c r="AG20" i="15" s="1"/>
  <c r="AH20" i="15" s="1"/>
  <c r="AB21" i="15" s="1"/>
  <c r="D22" i="1"/>
  <c r="E31" i="10"/>
  <c r="F31" i="10" s="1"/>
  <c r="G31" i="10" s="1"/>
  <c r="H31" i="10" s="1"/>
  <c r="I31" i="10" s="1"/>
  <c r="J31" i="10" s="1"/>
  <c r="D32" i="10" s="1"/>
  <c r="D22" i="17"/>
  <c r="S28" i="10"/>
  <c r="Q37" i="19"/>
  <c r="R37" i="19" s="1"/>
  <c r="S37" i="19" s="1"/>
  <c r="T37" i="19" s="1"/>
  <c r="U37" i="19" s="1"/>
  <c r="V37" i="19" s="1"/>
  <c r="P38" i="19" s="1"/>
  <c r="F31" i="15"/>
  <c r="H21" i="17"/>
  <c r="F21" i="17"/>
  <c r="U29" i="19"/>
  <c r="H21" i="18"/>
  <c r="F21" i="18"/>
  <c r="F38" i="19"/>
  <c r="G38" i="19" s="1"/>
  <c r="H38" i="19" s="1"/>
  <c r="I38" i="19" s="1"/>
  <c r="J38" i="19" s="1"/>
  <c r="D39" i="19" s="1"/>
  <c r="AC29" i="19"/>
  <c r="AD29" i="19" s="1"/>
  <c r="AE29" i="19" s="1"/>
  <c r="AF29" i="19" s="1"/>
  <c r="AG29" i="19" s="1"/>
  <c r="AH29" i="19" s="1"/>
  <c r="AB30" i="19" s="1"/>
  <c r="D22" i="18"/>
  <c r="S31" i="15"/>
  <c r="I20" i="17"/>
  <c r="I21" i="18"/>
  <c r="I20" i="1"/>
  <c r="Q31" i="20"/>
  <c r="R31" i="20" s="1"/>
  <c r="S31" i="20" s="1"/>
  <c r="T31" i="20" s="1"/>
  <c r="U31" i="20" s="1"/>
  <c r="V31" i="20" s="1"/>
  <c r="P32" i="20" s="1"/>
  <c r="AC28" i="20"/>
  <c r="AD28" i="20" s="1"/>
  <c r="AE28" i="20" s="1"/>
  <c r="AF28" i="20" s="1"/>
  <c r="AG28" i="20" s="1"/>
  <c r="AH28" i="20" s="1"/>
  <c r="AB29" i="20" s="1"/>
  <c r="P37" i="16"/>
  <c r="Q37" i="16" s="1"/>
  <c r="R37" i="16" s="1"/>
  <c r="S37" i="16" s="1"/>
  <c r="T37" i="16" s="1"/>
  <c r="U37" i="16" s="1"/>
  <c r="V37" i="16" s="1"/>
  <c r="P38" i="16" s="1"/>
  <c r="E39" i="13"/>
  <c r="F39" i="13" s="1"/>
  <c r="G39" i="13" s="1"/>
  <c r="H39" i="13" s="1"/>
  <c r="I39" i="13" s="1"/>
  <c r="J39" i="13" s="1"/>
  <c r="D40" i="13" s="1"/>
  <c r="Q37" i="13"/>
  <c r="R37" i="13" s="1"/>
  <c r="S37" i="13" s="1"/>
  <c r="T37" i="13" s="1"/>
  <c r="U37" i="13" s="1"/>
  <c r="V37" i="13" s="1"/>
  <c r="P38" i="13" s="1"/>
  <c r="AC31" i="13"/>
  <c r="AD31" i="13" s="1"/>
  <c r="AE31" i="13" s="1"/>
  <c r="AF31" i="13" s="1"/>
  <c r="AG31" i="13" s="1"/>
  <c r="AH31" i="13" s="1"/>
  <c r="AB32" i="13" s="1"/>
  <c r="AC20" i="10"/>
  <c r="AD20" i="10" s="1"/>
  <c r="AE20" i="10" s="1"/>
  <c r="AF20" i="10" s="1"/>
  <c r="AG20" i="10" s="1"/>
  <c r="AH20" i="10" s="1"/>
  <c r="AB21" i="10" s="1"/>
  <c r="AC29" i="10"/>
  <c r="AD29" i="10" s="1"/>
  <c r="AE29" i="10" s="1"/>
  <c r="AF29" i="10" s="1"/>
  <c r="AG29" i="10" s="1"/>
  <c r="AH29" i="10" s="1"/>
  <c r="AB30" i="10" s="1"/>
  <c r="E37" i="10"/>
  <c r="F37" i="10" s="1"/>
  <c r="G37" i="10" s="1"/>
  <c r="H37" i="10" s="1"/>
  <c r="I37" i="10" s="1"/>
  <c r="J37" i="10" s="1"/>
  <c r="D38" i="10" s="1"/>
  <c r="AC31" i="15"/>
  <c r="AC30" i="16"/>
  <c r="AD30" i="16" s="1"/>
  <c r="AE30" i="16" s="1"/>
  <c r="AF30" i="16" s="1"/>
  <c r="AG30" i="16" s="1"/>
  <c r="AH30" i="16" s="1"/>
  <c r="AB31" i="16" s="1"/>
  <c r="E39" i="16"/>
  <c r="F39" i="16" s="1"/>
  <c r="G39" i="16" s="1"/>
  <c r="H39" i="16" s="1"/>
  <c r="I39" i="16" s="1"/>
  <c r="J39" i="16" s="1"/>
  <c r="D40" i="16" s="1"/>
  <c r="Q32" i="16"/>
  <c r="R32" i="16" s="1"/>
  <c r="S32" i="16" s="1"/>
  <c r="T32" i="16" s="1"/>
  <c r="U32" i="16" s="1"/>
  <c r="V32" i="16" s="1"/>
  <c r="E39" i="15"/>
  <c r="F39" i="15" s="1"/>
  <c r="G39" i="15" s="1"/>
  <c r="H39" i="15" s="1"/>
  <c r="I39" i="15" s="1"/>
  <c r="J39" i="15" s="1"/>
  <c r="D40" i="15" s="1"/>
  <c r="D37" i="20"/>
  <c r="Q37" i="15"/>
  <c r="R37" i="15" s="1"/>
  <c r="S37" i="15" s="1"/>
  <c r="T37" i="15" s="1"/>
  <c r="U37" i="15" s="1"/>
  <c r="V37" i="15" s="1"/>
  <c r="P38" i="15" s="1"/>
  <c r="J22" i="18" a="1"/>
  <c r="J22" i="18" s="1"/>
  <c r="K22" i="18"/>
  <c r="J22" i="17" a="1"/>
  <c r="J22" i="17" s="1"/>
  <c r="K22" i="17"/>
  <c r="J22" i="1" a="1"/>
  <c r="J22" i="1" s="1"/>
  <c r="K22" i="1"/>
  <c r="B23" i="18"/>
  <c r="C22" i="18"/>
  <c r="B23" i="17"/>
  <c r="C22" i="17"/>
  <c r="B23" i="1"/>
  <c r="C22" i="1"/>
  <c r="F22" i="1" l="1"/>
  <c r="H22" i="1"/>
  <c r="I21" i="1"/>
  <c r="Q38" i="19"/>
  <c r="R38" i="19" s="1"/>
  <c r="S38" i="19" s="1"/>
  <c r="T38" i="19" s="1"/>
  <c r="U38" i="19" s="1"/>
  <c r="V38" i="19" s="1"/>
  <c r="P39" i="19" s="1"/>
  <c r="H22" i="18"/>
  <c r="F22" i="18"/>
  <c r="D23" i="18"/>
  <c r="T28" i="10"/>
  <c r="AC30" i="19"/>
  <c r="AD30" i="19" s="1"/>
  <c r="AE30" i="19" s="1"/>
  <c r="AF30" i="19" s="1"/>
  <c r="AG30" i="19" s="1"/>
  <c r="AH30" i="19" s="1"/>
  <c r="AB31" i="19" s="1"/>
  <c r="E39" i="19"/>
  <c r="E32" i="10"/>
  <c r="F32" i="10" s="1"/>
  <c r="G32" i="10" s="1"/>
  <c r="H32" i="10" s="1"/>
  <c r="I32" i="10" s="1"/>
  <c r="J32" i="10" s="1"/>
  <c r="AD31" i="15"/>
  <c r="AE31" i="15" s="1"/>
  <c r="AF31" i="15" s="1"/>
  <c r="AG31" i="15" s="1"/>
  <c r="AH31" i="15" s="1"/>
  <c r="AB32" i="15" s="1"/>
  <c r="AC32" i="15" s="1"/>
  <c r="AD32" i="15" s="1"/>
  <c r="AE32" i="15" s="1"/>
  <c r="AF32" i="15" s="1"/>
  <c r="AG32" i="15" s="1"/>
  <c r="AH32" i="15" s="1"/>
  <c r="D23" i="1"/>
  <c r="G31" i="15"/>
  <c r="H31" i="15" s="1"/>
  <c r="I31" i="15" s="1"/>
  <c r="J31" i="15" s="1"/>
  <c r="D32" i="15" s="1"/>
  <c r="AC21" i="15"/>
  <c r="AD21" i="15" s="1"/>
  <c r="AE21" i="15" s="1"/>
  <c r="AF21" i="15" s="1"/>
  <c r="AG21" i="15" s="1"/>
  <c r="AH21" i="15" s="1"/>
  <c r="AB22" i="15" s="1"/>
  <c r="T31" i="15"/>
  <c r="U31" i="15" s="1"/>
  <c r="V31" i="15" s="1"/>
  <c r="P32" i="15" s="1"/>
  <c r="V29" i="19"/>
  <c r="P30" i="19" s="1"/>
  <c r="H22" i="17"/>
  <c r="F22" i="17"/>
  <c r="D23" i="17"/>
  <c r="AB37" i="19"/>
  <c r="I21" i="17"/>
  <c r="AC29" i="20"/>
  <c r="AD29" i="20" s="1"/>
  <c r="AE29" i="20" s="1"/>
  <c r="AF29" i="20" s="1"/>
  <c r="AG29" i="20" s="1"/>
  <c r="AH29" i="20" s="1"/>
  <c r="AB30" i="20" s="1"/>
  <c r="Q32" i="20"/>
  <c r="R32" i="20" s="1"/>
  <c r="S32" i="20" s="1"/>
  <c r="T32" i="20" s="1"/>
  <c r="U32" i="20" s="1"/>
  <c r="V32" i="20" s="1"/>
  <c r="AC32" i="13"/>
  <c r="AD32" i="13" s="1"/>
  <c r="AE32" i="13" s="1"/>
  <c r="AF32" i="13" s="1"/>
  <c r="AG32" i="13" s="1"/>
  <c r="AH32" i="13" s="1"/>
  <c r="AB37" i="13"/>
  <c r="Q38" i="13"/>
  <c r="R38" i="13" s="1"/>
  <c r="S38" i="13" s="1"/>
  <c r="T38" i="13" s="1"/>
  <c r="U38" i="13" s="1"/>
  <c r="V38" i="13" s="1"/>
  <c r="P39" i="13" s="1"/>
  <c r="E40" i="13"/>
  <c r="F40" i="13" s="1"/>
  <c r="G40" i="13" s="1"/>
  <c r="H40" i="13" s="1"/>
  <c r="I40" i="13" s="1"/>
  <c r="J40" i="13" s="1"/>
  <c r="D41" i="13" s="1"/>
  <c r="AC21" i="10"/>
  <c r="AD21" i="10" s="1"/>
  <c r="AE21" i="10" s="1"/>
  <c r="AF21" i="10" s="1"/>
  <c r="AG21" i="10" s="1"/>
  <c r="AH21" i="10" s="1"/>
  <c r="AB22" i="10" s="1"/>
  <c r="E38" i="10"/>
  <c r="P37" i="10"/>
  <c r="AC30" i="10"/>
  <c r="AD30" i="10" s="1"/>
  <c r="AE30" i="10" s="1"/>
  <c r="AF30" i="10" s="1"/>
  <c r="AG30" i="10" s="1"/>
  <c r="AH30" i="10" s="1"/>
  <c r="AB31" i="10" s="1"/>
  <c r="Q38" i="16"/>
  <c r="R38" i="16" s="1"/>
  <c r="S38" i="16" s="1"/>
  <c r="T38" i="16" s="1"/>
  <c r="U38" i="16" s="1"/>
  <c r="V38" i="16" s="1"/>
  <c r="P39" i="16" s="1"/>
  <c r="E40" i="16"/>
  <c r="F40" i="16" s="1"/>
  <c r="G40" i="16" s="1"/>
  <c r="H40" i="16" s="1"/>
  <c r="I40" i="16" s="1"/>
  <c r="J40" i="16" s="1"/>
  <c r="D41" i="16" s="1"/>
  <c r="Q38" i="15"/>
  <c r="R38" i="15" s="1"/>
  <c r="S38" i="15" s="1"/>
  <c r="T38" i="15" s="1"/>
  <c r="U38" i="15" s="1"/>
  <c r="V38" i="15" s="1"/>
  <c r="P39" i="15" s="1"/>
  <c r="E40" i="15"/>
  <c r="F40" i="15" s="1"/>
  <c r="G40" i="15" s="1"/>
  <c r="H40" i="15" s="1"/>
  <c r="I40" i="15" s="1"/>
  <c r="J40" i="15" s="1"/>
  <c r="D41" i="15" s="1"/>
  <c r="AC31" i="16"/>
  <c r="AD31" i="16" s="1"/>
  <c r="AE31" i="16" s="1"/>
  <c r="AF31" i="16" s="1"/>
  <c r="AG31" i="16" s="1"/>
  <c r="AH31" i="16" s="1"/>
  <c r="AB32" i="16" s="1"/>
  <c r="E37" i="20"/>
  <c r="F37" i="20" s="1"/>
  <c r="G37" i="20" s="1"/>
  <c r="H37" i="20" s="1"/>
  <c r="I37" i="20" s="1"/>
  <c r="J37" i="20" s="1"/>
  <c r="D38" i="20" s="1"/>
  <c r="AB37" i="15"/>
  <c r="J23" i="1" a="1"/>
  <c r="J23" i="1" s="1"/>
  <c r="K23" i="1"/>
  <c r="J23" i="17" a="1"/>
  <c r="J23" i="17" s="1"/>
  <c r="K23" i="17"/>
  <c r="J23" i="18" a="1"/>
  <c r="J23" i="18" s="1"/>
  <c r="K23" i="18"/>
  <c r="AB37" i="16"/>
  <c r="B24" i="1"/>
  <c r="C23" i="1"/>
  <c r="B24" i="17"/>
  <c r="C23" i="17"/>
  <c r="B24" i="18"/>
  <c r="C23" i="18"/>
  <c r="F23" i="1" l="1"/>
  <c r="H23" i="1"/>
  <c r="AC37" i="19"/>
  <c r="AD37" i="19" s="1"/>
  <c r="AE37" i="19" s="1"/>
  <c r="AF37" i="19" s="1"/>
  <c r="AG37" i="19" s="1"/>
  <c r="AH37" i="19" s="1"/>
  <c r="AB38" i="19" s="1"/>
  <c r="Q32" i="15"/>
  <c r="F39" i="19"/>
  <c r="G39" i="19" s="1"/>
  <c r="H39" i="19" s="1"/>
  <c r="I39" i="19" s="1"/>
  <c r="J39" i="19" s="1"/>
  <c r="D40" i="19" s="1"/>
  <c r="Q39" i="19"/>
  <c r="U28" i="10"/>
  <c r="F38" i="10"/>
  <c r="AC22" i="15"/>
  <c r="AD22" i="15" s="1"/>
  <c r="AE22" i="15" s="1"/>
  <c r="AF22" i="15" s="1"/>
  <c r="AG22" i="15" s="1"/>
  <c r="AH22" i="15" s="1"/>
  <c r="AC31" i="19"/>
  <c r="AD31" i="19" s="1"/>
  <c r="AE31" i="19" s="1"/>
  <c r="AF31" i="19" s="1"/>
  <c r="AG31" i="19" s="1"/>
  <c r="AH31" i="19" s="1"/>
  <c r="AB32" i="19" s="1"/>
  <c r="H23" i="18"/>
  <c r="F23" i="18"/>
  <c r="D24" i="17"/>
  <c r="E32" i="15"/>
  <c r="F32" i="15" s="1"/>
  <c r="G32" i="15" s="1"/>
  <c r="H32" i="15" s="1"/>
  <c r="I32" i="15" s="1"/>
  <c r="J32" i="15" s="1"/>
  <c r="D24" i="18"/>
  <c r="D24" i="1"/>
  <c r="F23" i="17"/>
  <c r="H23" i="17"/>
  <c r="Q30" i="19"/>
  <c r="R30" i="19" s="1"/>
  <c r="S30" i="19" s="1"/>
  <c r="T30" i="19" s="1"/>
  <c r="U30" i="19" s="1"/>
  <c r="V30" i="19" s="1"/>
  <c r="P31" i="19" s="1"/>
  <c r="I22" i="18"/>
  <c r="I22" i="17"/>
  <c r="I22" i="1"/>
  <c r="E38" i="20"/>
  <c r="F38" i="20" s="1"/>
  <c r="G38" i="20" s="1"/>
  <c r="H38" i="20" s="1"/>
  <c r="I38" i="20" s="1"/>
  <c r="J38" i="20" s="1"/>
  <c r="D39" i="20" s="1"/>
  <c r="AC30" i="20"/>
  <c r="AD30" i="20" s="1"/>
  <c r="AE30" i="20" s="1"/>
  <c r="AF30" i="20" s="1"/>
  <c r="AG30" i="20" s="1"/>
  <c r="AH30" i="20" s="1"/>
  <c r="AB31" i="20" s="1"/>
  <c r="Q39" i="13"/>
  <c r="R39" i="13" s="1"/>
  <c r="S39" i="13" s="1"/>
  <c r="T39" i="13" s="1"/>
  <c r="U39" i="13" s="1"/>
  <c r="V39" i="13" s="1"/>
  <c r="P40" i="13" s="1"/>
  <c r="AC37" i="13"/>
  <c r="AD37" i="13" s="1"/>
  <c r="AE37" i="13" s="1"/>
  <c r="AF37" i="13" s="1"/>
  <c r="AG37" i="13" s="1"/>
  <c r="AH37" i="13" s="1"/>
  <c r="AB38" i="13" s="1"/>
  <c r="E41" i="13"/>
  <c r="F41" i="13" s="1"/>
  <c r="G41" i="13" s="1"/>
  <c r="H41" i="13" s="1"/>
  <c r="I41" i="13" s="1"/>
  <c r="J41" i="13" s="1"/>
  <c r="D42" i="13" s="1"/>
  <c r="AC22" i="10"/>
  <c r="AD22" i="10" s="1"/>
  <c r="AE22" i="10" s="1"/>
  <c r="AF22" i="10" s="1"/>
  <c r="AG22" i="10" s="1"/>
  <c r="AH22" i="10" s="1"/>
  <c r="AC31" i="10"/>
  <c r="AD31" i="10" s="1"/>
  <c r="AE31" i="10" s="1"/>
  <c r="AF31" i="10" s="1"/>
  <c r="AG31" i="10" s="1"/>
  <c r="AH31" i="10" s="1"/>
  <c r="AB32" i="10" s="1"/>
  <c r="Q37" i="10"/>
  <c r="R37" i="10" s="1"/>
  <c r="S37" i="10" s="1"/>
  <c r="T37" i="10" s="1"/>
  <c r="U37" i="10" s="1"/>
  <c r="V37" i="10" s="1"/>
  <c r="P38" i="10" s="1"/>
  <c r="E41" i="16"/>
  <c r="F41" i="16" s="1"/>
  <c r="G41" i="16" s="1"/>
  <c r="H41" i="16" s="1"/>
  <c r="I41" i="16" s="1"/>
  <c r="J41" i="16" s="1"/>
  <c r="D42" i="16" s="1"/>
  <c r="AC32" i="16"/>
  <c r="AD32" i="16" s="1"/>
  <c r="AE32" i="16" s="1"/>
  <c r="AF32" i="16" s="1"/>
  <c r="AG32" i="16" s="1"/>
  <c r="AH32" i="16" s="1"/>
  <c r="E41" i="15"/>
  <c r="Q39" i="15"/>
  <c r="R39" i="15" s="1"/>
  <c r="S39" i="15" s="1"/>
  <c r="T39" i="15" s="1"/>
  <c r="U39" i="15" s="1"/>
  <c r="V39" i="15" s="1"/>
  <c r="P40" i="15" s="1"/>
  <c r="Q39" i="16"/>
  <c r="R39" i="16" s="1"/>
  <c r="S39" i="16" s="1"/>
  <c r="T39" i="16" s="1"/>
  <c r="U39" i="16" s="1"/>
  <c r="V39" i="16" s="1"/>
  <c r="P40" i="16" s="1"/>
  <c r="P37" i="20"/>
  <c r="AC37" i="15"/>
  <c r="AD37" i="15" s="1"/>
  <c r="AE37" i="15" s="1"/>
  <c r="AF37" i="15" s="1"/>
  <c r="AG37" i="15" s="1"/>
  <c r="AH37" i="15" s="1"/>
  <c r="AB38" i="15" s="1"/>
  <c r="J24" i="1" a="1"/>
  <c r="J24" i="1" s="1"/>
  <c r="K24" i="1"/>
  <c r="J24" i="18" a="1"/>
  <c r="J24" i="18" s="1"/>
  <c r="K24" i="18"/>
  <c r="J24" i="17" a="1"/>
  <c r="J24" i="17" s="1"/>
  <c r="K24" i="17"/>
  <c r="AC37" i="16"/>
  <c r="AD37" i="16" s="1"/>
  <c r="AE37" i="16" s="1"/>
  <c r="AF37" i="16" s="1"/>
  <c r="AG37" i="16" s="1"/>
  <c r="AH37" i="16" s="1"/>
  <c r="AB38" i="16" s="1"/>
  <c r="C24" i="17"/>
  <c r="B25" i="17"/>
  <c r="C24" i="1"/>
  <c r="B25" i="1"/>
  <c r="C24" i="18"/>
  <c r="B25" i="18"/>
  <c r="D25" i="18" s="1"/>
  <c r="I23" i="17" l="1"/>
  <c r="F24" i="1"/>
  <c r="H24" i="1"/>
  <c r="D47" i="16"/>
  <c r="E47" i="16" s="1"/>
  <c r="F47" i="16" s="1"/>
  <c r="G47" i="16" s="1"/>
  <c r="H47" i="16" s="1"/>
  <c r="I47" i="16" s="1"/>
  <c r="J47" i="16" s="1"/>
  <c r="D47" i="19"/>
  <c r="E47" i="19" s="1"/>
  <c r="F47" i="19" s="1"/>
  <c r="G47" i="19" s="1"/>
  <c r="H47" i="19" s="1"/>
  <c r="I47" i="19" s="1"/>
  <c r="J47" i="19" s="1"/>
  <c r="D48" i="19" s="1"/>
  <c r="AC38" i="19"/>
  <c r="AD38" i="19" s="1"/>
  <c r="AE38" i="19" s="1"/>
  <c r="AF38" i="19" s="1"/>
  <c r="AG38" i="19" s="1"/>
  <c r="AH38" i="19" s="1"/>
  <c r="AB39" i="19" s="1"/>
  <c r="E40" i="19"/>
  <c r="R39" i="19"/>
  <c r="S39" i="19" s="1"/>
  <c r="T39" i="19" s="1"/>
  <c r="U39" i="19" s="1"/>
  <c r="V39" i="19" s="1"/>
  <c r="P40" i="19" s="1"/>
  <c r="D25" i="1"/>
  <c r="Q31" i="19"/>
  <c r="R31" i="19" s="1"/>
  <c r="S31" i="19" s="1"/>
  <c r="T31" i="19" s="1"/>
  <c r="U31" i="19" s="1"/>
  <c r="V31" i="19" s="1"/>
  <c r="P32" i="19" s="1"/>
  <c r="F24" i="18"/>
  <c r="H24" i="18"/>
  <c r="R32" i="15"/>
  <c r="S32" i="15" s="1"/>
  <c r="T32" i="15" s="1"/>
  <c r="U32" i="15" s="1"/>
  <c r="V32" i="15" s="1"/>
  <c r="H25" i="18"/>
  <c r="F25" i="18"/>
  <c r="F24" i="17"/>
  <c r="I24" i="17" s="1"/>
  <c r="H24" i="17"/>
  <c r="G38" i="10"/>
  <c r="H38" i="10" s="1"/>
  <c r="I38" i="10" s="1"/>
  <c r="J38" i="10" s="1"/>
  <c r="D39" i="10" s="1"/>
  <c r="D25" i="17"/>
  <c r="AC32" i="19"/>
  <c r="AD32" i="19" s="1"/>
  <c r="AE32" i="19" s="1"/>
  <c r="AF32" i="19" s="1"/>
  <c r="AG32" i="19" s="1"/>
  <c r="AH32" i="19" s="1"/>
  <c r="F41" i="15"/>
  <c r="V28" i="10"/>
  <c r="I23" i="18"/>
  <c r="I23" i="1"/>
  <c r="I24" i="1"/>
  <c r="AC31" i="20"/>
  <c r="AD31" i="20" s="1"/>
  <c r="AE31" i="20" s="1"/>
  <c r="AF31" i="20" s="1"/>
  <c r="AG31" i="20" s="1"/>
  <c r="AH31" i="20" s="1"/>
  <c r="AB32" i="20" s="1"/>
  <c r="E39" i="20"/>
  <c r="F39" i="20" s="1"/>
  <c r="G39" i="20" s="1"/>
  <c r="H39" i="20" s="1"/>
  <c r="I39" i="20" s="1"/>
  <c r="J39" i="20" s="1"/>
  <c r="D40" i="20" s="1"/>
  <c r="D47" i="13"/>
  <c r="E47" i="13" s="1"/>
  <c r="F47" i="13" s="1"/>
  <c r="G47" i="13" s="1"/>
  <c r="H47" i="13" s="1"/>
  <c r="I47" i="13" s="1"/>
  <c r="J47" i="13" s="1"/>
  <c r="D48" i="13" s="1"/>
  <c r="E48" i="13" s="1"/>
  <c r="F48" i="13" s="1"/>
  <c r="G48" i="13" s="1"/>
  <c r="H48" i="13" s="1"/>
  <c r="I48" i="13" s="1"/>
  <c r="J48" i="13" s="1"/>
  <c r="D49" i="13" s="1"/>
  <c r="Q40" i="13"/>
  <c r="R40" i="13" s="1"/>
  <c r="S40" i="13" s="1"/>
  <c r="T40" i="13" s="1"/>
  <c r="U40" i="13" s="1"/>
  <c r="V40" i="13" s="1"/>
  <c r="P41" i="13" s="1"/>
  <c r="E42" i="13"/>
  <c r="F42" i="13" s="1"/>
  <c r="G42" i="13" s="1"/>
  <c r="H42" i="13" s="1"/>
  <c r="I42" i="13" s="1"/>
  <c r="J42" i="13" s="1"/>
  <c r="AC38" i="13"/>
  <c r="AD38" i="13" s="1"/>
  <c r="AE38" i="13" s="1"/>
  <c r="AF38" i="13" s="1"/>
  <c r="AG38" i="13" s="1"/>
  <c r="AH38" i="13" s="1"/>
  <c r="AB39" i="13" s="1"/>
  <c r="Q38" i="10"/>
  <c r="R38" i="10" s="1"/>
  <c r="S38" i="10" s="1"/>
  <c r="T38" i="10" s="1"/>
  <c r="U38" i="10" s="1"/>
  <c r="V38" i="10" s="1"/>
  <c r="P39" i="10" s="1"/>
  <c r="AB37" i="10"/>
  <c r="AC32" i="10"/>
  <c r="AD32" i="10" s="1"/>
  <c r="AE32" i="10" s="1"/>
  <c r="AF32" i="10" s="1"/>
  <c r="AG32" i="10" s="1"/>
  <c r="AH32" i="10" s="1"/>
  <c r="Q40" i="15"/>
  <c r="R40" i="15" s="1"/>
  <c r="S40" i="15" s="1"/>
  <c r="T40" i="15" s="1"/>
  <c r="U40" i="15" s="1"/>
  <c r="V40" i="15" s="1"/>
  <c r="P41" i="15" s="1"/>
  <c r="AC38" i="15"/>
  <c r="AC38" i="16"/>
  <c r="AD38" i="16" s="1"/>
  <c r="AE38" i="16" s="1"/>
  <c r="AF38" i="16" s="1"/>
  <c r="AG38" i="16" s="1"/>
  <c r="AH38" i="16" s="1"/>
  <c r="AB39" i="16" s="1"/>
  <c r="E42" i="16"/>
  <c r="F42" i="16" s="1"/>
  <c r="G42" i="16" s="1"/>
  <c r="H42" i="16" s="1"/>
  <c r="I42" i="16" s="1"/>
  <c r="J42" i="16" s="1"/>
  <c r="Q40" i="16"/>
  <c r="R40" i="16" s="1"/>
  <c r="S40" i="16" s="1"/>
  <c r="T40" i="16" s="1"/>
  <c r="U40" i="16" s="1"/>
  <c r="V40" i="16" s="1"/>
  <c r="P41" i="16" s="1"/>
  <c r="Q37" i="20"/>
  <c r="R37" i="20" s="1"/>
  <c r="S37" i="20" s="1"/>
  <c r="T37" i="20" s="1"/>
  <c r="U37" i="20" s="1"/>
  <c r="V37" i="20" s="1"/>
  <c r="P38" i="20" s="1"/>
  <c r="D47" i="15"/>
  <c r="J25" i="18" a="1"/>
  <c r="J25" i="18" s="1"/>
  <c r="K25" i="18"/>
  <c r="J25" i="1" a="1"/>
  <c r="J25" i="1" s="1"/>
  <c r="K25" i="1"/>
  <c r="J25" i="17" a="1"/>
  <c r="J25" i="17" s="1"/>
  <c r="K25" i="17"/>
  <c r="B26" i="18"/>
  <c r="C25" i="18"/>
  <c r="C25" i="17"/>
  <c r="B26" i="17"/>
  <c r="C25" i="1"/>
  <c r="B26" i="1"/>
  <c r="H25" i="1" l="1"/>
  <c r="F25" i="1"/>
  <c r="G41" i="15"/>
  <c r="H41" i="15" s="1"/>
  <c r="I41" i="15" s="1"/>
  <c r="J41" i="15" s="1"/>
  <c r="D42" i="15" s="1"/>
  <c r="P47" i="19"/>
  <c r="E39" i="10"/>
  <c r="F39" i="10" s="1"/>
  <c r="G39" i="10" s="1"/>
  <c r="H39" i="10" s="1"/>
  <c r="I39" i="10" s="1"/>
  <c r="J39" i="10" s="1"/>
  <c r="D40" i="10" s="1"/>
  <c r="E48" i="19"/>
  <c r="F48" i="19" s="1"/>
  <c r="G48" i="19" s="1"/>
  <c r="H48" i="19" s="1"/>
  <c r="I48" i="19" s="1"/>
  <c r="J48" i="19" s="1"/>
  <c r="D49" i="19" s="1"/>
  <c r="AC39" i="19"/>
  <c r="F25" i="17"/>
  <c r="H25" i="17"/>
  <c r="D26" i="17"/>
  <c r="D26" i="1"/>
  <c r="P29" i="10"/>
  <c r="F40" i="19"/>
  <c r="G40" i="19" s="1"/>
  <c r="H40" i="19" s="1"/>
  <c r="I40" i="19" s="1"/>
  <c r="J40" i="19" s="1"/>
  <c r="D41" i="19" s="1"/>
  <c r="Q32" i="19"/>
  <c r="R32" i="19" s="1"/>
  <c r="S32" i="19" s="1"/>
  <c r="T32" i="19" s="1"/>
  <c r="U32" i="19" s="1"/>
  <c r="V32" i="19" s="1"/>
  <c r="D26" i="18"/>
  <c r="Q40" i="19"/>
  <c r="AD38" i="15"/>
  <c r="I24" i="18"/>
  <c r="I25" i="18"/>
  <c r="Q38" i="20"/>
  <c r="R38" i="20" s="1"/>
  <c r="S38" i="20" s="1"/>
  <c r="T38" i="20" s="1"/>
  <c r="U38" i="20" s="1"/>
  <c r="V38" i="20" s="1"/>
  <c r="P39" i="20" s="1"/>
  <c r="E40" i="20"/>
  <c r="F40" i="20" s="1"/>
  <c r="G40" i="20" s="1"/>
  <c r="H40" i="20" s="1"/>
  <c r="I40" i="20" s="1"/>
  <c r="J40" i="20" s="1"/>
  <c r="D41" i="20" s="1"/>
  <c r="AC32" i="20"/>
  <c r="AD32" i="20" s="1"/>
  <c r="AE32" i="20" s="1"/>
  <c r="AF32" i="20" s="1"/>
  <c r="AG32" i="20" s="1"/>
  <c r="AH32" i="20" s="1"/>
  <c r="P47" i="13"/>
  <c r="Q47" i="13" s="1"/>
  <c r="R47" i="13" s="1"/>
  <c r="S47" i="13" s="1"/>
  <c r="T47" i="13" s="1"/>
  <c r="U47" i="13" s="1"/>
  <c r="V47" i="13" s="1"/>
  <c r="P48" i="13" s="1"/>
  <c r="AC39" i="13"/>
  <c r="AD39" i="13" s="1"/>
  <c r="AE39" i="13" s="1"/>
  <c r="AF39" i="13" s="1"/>
  <c r="AG39" i="13" s="1"/>
  <c r="AH39" i="13" s="1"/>
  <c r="AB40" i="13" s="1"/>
  <c r="E49" i="13"/>
  <c r="F49" i="13" s="1"/>
  <c r="G49" i="13" s="1"/>
  <c r="H49" i="13" s="1"/>
  <c r="I49" i="13" s="1"/>
  <c r="J49" i="13" s="1"/>
  <c r="D50" i="13" s="1"/>
  <c r="Q41" i="13"/>
  <c r="R41" i="13" s="1"/>
  <c r="S41" i="13" s="1"/>
  <c r="T41" i="13" s="1"/>
  <c r="U41" i="13" s="1"/>
  <c r="V41" i="13" s="1"/>
  <c r="P42" i="13" s="1"/>
  <c r="AC37" i="10"/>
  <c r="AD37" i="10" s="1"/>
  <c r="AE37" i="10" s="1"/>
  <c r="AF37" i="10" s="1"/>
  <c r="AG37" i="10" s="1"/>
  <c r="AH37" i="10" s="1"/>
  <c r="AB38" i="10" s="1"/>
  <c r="Q39" i="10"/>
  <c r="R39" i="10" s="1"/>
  <c r="S39" i="10" s="1"/>
  <c r="T39" i="10" s="1"/>
  <c r="U39" i="10" s="1"/>
  <c r="V39" i="10" s="1"/>
  <c r="P40" i="10" s="1"/>
  <c r="Q41" i="15"/>
  <c r="R41" i="15" s="1"/>
  <c r="S41" i="15" s="1"/>
  <c r="T41" i="15" s="1"/>
  <c r="U41" i="15" s="1"/>
  <c r="V41" i="15" s="1"/>
  <c r="P42" i="15" s="1"/>
  <c r="Q41" i="16"/>
  <c r="R41" i="16" s="1"/>
  <c r="S41" i="16" s="1"/>
  <c r="T41" i="16" s="1"/>
  <c r="U41" i="16" s="1"/>
  <c r="V41" i="16" s="1"/>
  <c r="P42" i="16" s="1"/>
  <c r="AC39" i="16"/>
  <c r="AD39" i="16" s="1"/>
  <c r="AE39" i="16" s="1"/>
  <c r="AF39" i="16" s="1"/>
  <c r="AG39" i="16" s="1"/>
  <c r="AH39" i="16" s="1"/>
  <c r="AB40" i="16" s="1"/>
  <c r="AB37" i="20"/>
  <c r="D48" i="16"/>
  <c r="E47" i="15"/>
  <c r="F47" i="15" s="1"/>
  <c r="G47" i="15" s="1"/>
  <c r="H47" i="15" s="1"/>
  <c r="I47" i="15" s="1"/>
  <c r="J47" i="15" s="1"/>
  <c r="D48" i="15" s="1"/>
  <c r="J26" i="1" a="1"/>
  <c r="J26" i="1" s="1"/>
  <c r="K26" i="1"/>
  <c r="J26" i="17" a="1"/>
  <c r="J26" i="17" s="1"/>
  <c r="K26" i="17"/>
  <c r="J26" i="18" a="1"/>
  <c r="J26" i="18" s="1"/>
  <c r="K26" i="18"/>
  <c r="C26" i="1"/>
  <c r="B27" i="1"/>
  <c r="C26" i="17"/>
  <c r="B27" i="17"/>
  <c r="B27" i="18"/>
  <c r="C26" i="18"/>
  <c r="H26" i="1" l="1"/>
  <c r="F26" i="1"/>
  <c r="I25" i="17"/>
  <c r="AE38" i="15"/>
  <c r="Q47" i="19"/>
  <c r="R47" i="19" s="1"/>
  <c r="S47" i="19" s="1"/>
  <c r="T47" i="19" s="1"/>
  <c r="U47" i="19" s="1"/>
  <c r="V47" i="19" s="1"/>
  <c r="P48" i="19" s="1"/>
  <c r="D27" i="1"/>
  <c r="F26" i="18"/>
  <c r="H26" i="18"/>
  <c r="R40" i="19"/>
  <c r="S40" i="19" s="1"/>
  <c r="T40" i="19" s="1"/>
  <c r="U40" i="19" s="1"/>
  <c r="V40" i="19" s="1"/>
  <c r="P41" i="19" s="1"/>
  <c r="E41" i="19"/>
  <c r="F41" i="19" s="1"/>
  <c r="G41" i="19" s="1"/>
  <c r="H41" i="19" s="1"/>
  <c r="I41" i="19" s="1"/>
  <c r="J41" i="19" s="1"/>
  <c r="D42" i="19" s="1"/>
  <c r="E49" i="19"/>
  <c r="E42" i="15"/>
  <c r="F42" i="15" s="1"/>
  <c r="G42" i="15" s="1"/>
  <c r="H42" i="15" s="1"/>
  <c r="I42" i="15" s="1"/>
  <c r="J42" i="15" s="1"/>
  <c r="Q29" i="10"/>
  <c r="R29" i="10" s="1"/>
  <c r="S29" i="10" s="1"/>
  <c r="T29" i="10" s="1"/>
  <c r="U29" i="10" s="1"/>
  <c r="V29" i="10" s="1"/>
  <c r="P30" i="10" s="1"/>
  <c r="AD39" i="19"/>
  <c r="AE39" i="19" s="1"/>
  <c r="AF39" i="19" s="1"/>
  <c r="AG39" i="19" s="1"/>
  <c r="AH39" i="19" s="1"/>
  <c r="AB40" i="19" s="1"/>
  <c r="F26" i="17"/>
  <c r="H26" i="17"/>
  <c r="D27" i="17"/>
  <c r="E40" i="10"/>
  <c r="F40" i="10" s="1"/>
  <c r="G40" i="10" s="1"/>
  <c r="H40" i="10" s="1"/>
  <c r="I40" i="10" s="1"/>
  <c r="J40" i="10" s="1"/>
  <c r="D41" i="10" s="1"/>
  <c r="D27" i="18"/>
  <c r="I25" i="1"/>
  <c r="I26" i="18"/>
  <c r="E41" i="20"/>
  <c r="F41" i="20" s="1"/>
  <c r="G41" i="20" s="1"/>
  <c r="H41" i="20" s="1"/>
  <c r="I41" i="20" s="1"/>
  <c r="J41" i="20" s="1"/>
  <c r="D42" i="20" s="1"/>
  <c r="Q39" i="20"/>
  <c r="R39" i="20" s="1"/>
  <c r="S39" i="20" s="1"/>
  <c r="T39" i="20" s="1"/>
  <c r="U39" i="20" s="1"/>
  <c r="V39" i="20" s="1"/>
  <c r="P40" i="20" s="1"/>
  <c r="Q48" i="13"/>
  <c r="R48" i="13" s="1"/>
  <c r="S48" i="13" s="1"/>
  <c r="T48" i="13" s="1"/>
  <c r="U48" i="13" s="1"/>
  <c r="V48" i="13" s="1"/>
  <c r="P49" i="13" s="1"/>
  <c r="E50" i="13"/>
  <c r="F50" i="13" s="1"/>
  <c r="G50" i="13" s="1"/>
  <c r="H50" i="13" s="1"/>
  <c r="I50" i="13" s="1"/>
  <c r="J50" i="13" s="1"/>
  <c r="D51" i="13" s="1"/>
  <c r="Q42" i="13"/>
  <c r="R42" i="13" s="1"/>
  <c r="S42" i="13" s="1"/>
  <c r="T42" i="13" s="1"/>
  <c r="U42" i="13" s="1"/>
  <c r="V42" i="13" s="1"/>
  <c r="AC40" i="13"/>
  <c r="AD40" i="13" s="1"/>
  <c r="AE40" i="13" s="1"/>
  <c r="AF40" i="13" s="1"/>
  <c r="AG40" i="13" s="1"/>
  <c r="AH40" i="13" s="1"/>
  <c r="AB41" i="13" s="1"/>
  <c r="D47" i="10"/>
  <c r="AC38" i="10"/>
  <c r="AD38" i="10" s="1"/>
  <c r="AE38" i="10" s="1"/>
  <c r="AF38" i="10" s="1"/>
  <c r="AG38" i="10" s="1"/>
  <c r="AH38" i="10" s="1"/>
  <c r="AB39" i="10" s="1"/>
  <c r="Q40" i="10"/>
  <c r="R40" i="10" s="1"/>
  <c r="S40" i="10" s="1"/>
  <c r="T40" i="10" s="1"/>
  <c r="U40" i="10" s="1"/>
  <c r="V40" i="10" s="1"/>
  <c r="P41" i="10" s="1"/>
  <c r="Q42" i="15"/>
  <c r="R42" i="15" s="1"/>
  <c r="S42" i="15" s="1"/>
  <c r="T42" i="15" s="1"/>
  <c r="U42" i="15" s="1"/>
  <c r="V42" i="15" s="1"/>
  <c r="Q42" i="16"/>
  <c r="R42" i="16" s="1"/>
  <c r="S42" i="16" s="1"/>
  <c r="T42" i="16" s="1"/>
  <c r="U42" i="16" s="1"/>
  <c r="V42" i="16" s="1"/>
  <c r="AC40" i="16"/>
  <c r="AD40" i="16" s="1"/>
  <c r="AE40" i="16" s="1"/>
  <c r="AF40" i="16" s="1"/>
  <c r="AG40" i="16" s="1"/>
  <c r="AH40" i="16" s="1"/>
  <c r="AB41" i="16" s="1"/>
  <c r="E48" i="15"/>
  <c r="F48" i="15" s="1"/>
  <c r="G48" i="15" s="1"/>
  <c r="H48" i="15" s="1"/>
  <c r="I48" i="15" s="1"/>
  <c r="J48" i="15" s="1"/>
  <c r="D49" i="15" s="1"/>
  <c r="E48" i="16"/>
  <c r="F48" i="16" s="1"/>
  <c r="G48" i="16" s="1"/>
  <c r="H48" i="16" s="1"/>
  <c r="I48" i="16" s="1"/>
  <c r="J48" i="16" s="1"/>
  <c r="D49" i="16" s="1"/>
  <c r="AC37" i="20"/>
  <c r="AD37" i="20" s="1"/>
  <c r="AE37" i="20" s="1"/>
  <c r="AF37" i="20" s="1"/>
  <c r="AG37" i="20" s="1"/>
  <c r="AH37" i="20" s="1"/>
  <c r="AB38" i="20" s="1"/>
  <c r="P47" i="16"/>
  <c r="P47" i="15"/>
  <c r="AB47" i="13"/>
  <c r="J27" i="17" a="1"/>
  <c r="J27" i="17" s="1"/>
  <c r="K27" i="17"/>
  <c r="J27" i="1" a="1"/>
  <c r="J27" i="1" s="1"/>
  <c r="K27" i="1"/>
  <c r="J27" i="18" a="1"/>
  <c r="J27" i="18" s="1"/>
  <c r="K27" i="18"/>
  <c r="C27" i="18"/>
  <c r="B28" i="18"/>
  <c r="B28" i="17"/>
  <c r="D28" i="17" s="1"/>
  <c r="C27" i="17"/>
  <c r="C27" i="1"/>
  <c r="B28" i="1"/>
  <c r="H27" i="1" l="1"/>
  <c r="F27" i="1"/>
  <c r="F28" i="17"/>
  <c r="H28" i="17"/>
  <c r="Q41" i="19"/>
  <c r="F27" i="18"/>
  <c r="I27" i="18" s="1"/>
  <c r="H27" i="18"/>
  <c r="AC40" i="19"/>
  <c r="E41" i="10"/>
  <c r="F41" i="10" s="1"/>
  <c r="G41" i="10" s="1"/>
  <c r="H41" i="10" s="1"/>
  <c r="I41" i="10" s="1"/>
  <c r="J41" i="10" s="1"/>
  <c r="D42" i="10" s="1"/>
  <c r="Q30" i="10"/>
  <c r="R30" i="10" s="1"/>
  <c r="S30" i="10" s="1"/>
  <c r="T30" i="10" s="1"/>
  <c r="U30" i="10" s="1"/>
  <c r="V30" i="10" s="1"/>
  <c r="P31" i="10" s="1"/>
  <c r="AF38" i="15"/>
  <c r="AG38" i="15" s="1"/>
  <c r="AH38" i="15" s="1"/>
  <c r="AB39" i="15" s="1"/>
  <c r="D28" i="18"/>
  <c r="E42" i="19"/>
  <c r="F42" i="19" s="1"/>
  <c r="G42" i="19" s="1"/>
  <c r="H42" i="19" s="1"/>
  <c r="I42" i="19" s="1"/>
  <c r="J42" i="19" s="1"/>
  <c r="F27" i="17"/>
  <c r="I27" i="17" s="1"/>
  <c r="H27" i="17"/>
  <c r="AB47" i="19"/>
  <c r="F49" i="19"/>
  <c r="G49" i="19" s="1"/>
  <c r="H49" i="19" s="1"/>
  <c r="I49" i="19" s="1"/>
  <c r="J49" i="19" s="1"/>
  <c r="D50" i="19" s="1"/>
  <c r="Q48" i="19"/>
  <c r="D28" i="1"/>
  <c r="I26" i="17"/>
  <c r="AC39" i="10"/>
  <c r="AD39" i="10" s="1"/>
  <c r="AE39" i="10" s="1"/>
  <c r="AF39" i="10" s="1"/>
  <c r="AG39" i="10" s="1"/>
  <c r="AH39" i="10" s="1"/>
  <c r="AB40" i="10" s="1"/>
  <c r="E47" i="10"/>
  <c r="F47" i="10" s="1"/>
  <c r="G47" i="10" s="1"/>
  <c r="H47" i="10" s="1"/>
  <c r="I47" i="10" s="1"/>
  <c r="J47" i="10" s="1"/>
  <c r="D48" i="10" s="1"/>
  <c r="I26" i="1"/>
  <c r="E42" i="20"/>
  <c r="F42" i="20" s="1"/>
  <c r="G42" i="20" s="1"/>
  <c r="H42" i="20" s="1"/>
  <c r="I42" i="20" s="1"/>
  <c r="J42" i="20" s="1"/>
  <c r="Q40" i="20"/>
  <c r="R40" i="20" s="1"/>
  <c r="S40" i="20" s="1"/>
  <c r="T40" i="20" s="1"/>
  <c r="U40" i="20" s="1"/>
  <c r="V40" i="20" s="1"/>
  <c r="P41" i="20" s="1"/>
  <c r="AC38" i="20"/>
  <c r="AD38" i="20" s="1"/>
  <c r="AE38" i="20" s="1"/>
  <c r="AF38" i="20" s="1"/>
  <c r="AG38" i="20" s="1"/>
  <c r="AH38" i="20" s="1"/>
  <c r="AB39" i="20" s="1"/>
  <c r="AC47" i="13"/>
  <c r="AD47" i="13" s="1"/>
  <c r="AE47" i="13" s="1"/>
  <c r="AF47" i="13" s="1"/>
  <c r="AG47" i="13" s="1"/>
  <c r="AH47" i="13" s="1"/>
  <c r="AB48" i="13" s="1"/>
  <c r="E51" i="13"/>
  <c r="F51" i="13" s="1"/>
  <c r="G51" i="13" s="1"/>
  <c r="H51" i="13" s="1"/>
  <c r="I51" i="13" s="1"/>
  <c r="J51" i="13" s="1"/>
  <c r="D52" i="13" s="1"/>
  <c r="AC41" i="13"/>
  <c r="AD41" i="13" s="1"/>
  <c r="AE41" i="13" s="1"/>
  <c r="AF41" i="13" s="1"/>
  <c r="AG41" i="13" s="1"/>
  <c r="AH41" i="13" s="1"/>
  <c r="AB42" i="13" s="1"/>
  <c r="Q49" i="13"/>
  <c r="R49" i="13" s="1"/>
  <c r="S49" i="13" s="1"/>
  <c r="T49" i="13" s="1"/>
  <c r="U49" i="13" s="1"/>
  <c r="V49" i="13" s="1"/>
  <c r="P50" i="13" s="1"/>
  <c r="Q41" i="10"/>
  <c r="R41" i="10" s="1"/>
  <c r="S41" i="10" s="1"/>
  <c r="T41" i="10" s="1"/>
  <c r="U41" i="10" s="1"/>
  <c r="V41" i="10" s="1"/>
  <c r="P42" i="10" s="1"/>
  <c r="AC41" i="16"/>
  <c r="AD41" i="16" s="1"/>
  <c r="AE41" i="16" s="1"/>
  <c r="AF41" i="16" s="1"/>
  <c r="AG41" i="16" s="1"/>
  <c r="AH41" i="16" s="1"/>
  <c r="AB42" i="16" s="1"/>
  <c r="E49" i="15"/>
  <c r="F49" i="15" s="1"/>
  <c r="G49" i="15" s="1"/>
  <c r="H49" i="15" s="1"/>
  <c r="I49" i="15" s="1"/>
  <c r="J49" i="15" s="1"/>
  <c r="D50" i="15" s="1"/>
  <c r="E49" i="16"/>
  <c r="F49" i="16" s="1"/>
  <c r="G49" i="16" s="1"/>
  <c r="H49" i="16" s="1"/>
  <c r="I49" i="16" s="1"/>
  <c r="J49" i="16" s="1"/>
  <c r="D50" i="16" s="1"/>
  <c r="Q47" i="16"/>
  <c r="R47" i="16" s="1"/>
  <c r="S47" i="16" s="1"/>
  <c r="T47" i="16" s="1"/>
  <c r="U47" i="16" s="1"/>
  <c r="V47" i="16" s="1"/>
  <c r="P48" i="16" s="1"/>
  <c r="D47" i="20"/>
  <c r="Q47" i="15"/>
  <c r="R47" i="15" s="1"/>
  <c r="S47" i="15" s="1"/>
  <c r="T47" i="15" s="1"/>
  <c r="U47" i="15" s="1"/>
  <c r="V47" i="15" s="1"/>
  <c r="P48" i="15" s="1"/>
  <c r="J28" i="1" a="1"/>
  <c r="J28" i="1" s="1"/>
  <c r="K28" i="1"/>
  <c r="J28" i="18" a="1"/>
  <c r="J28" i="18" s="1"/>
  <c r="K28" i="18"/>
  <c r="J28" i="17" a="1"/>
  <c r="J28" i="17" s="1"/>
  <c r="K28" i="17"/>
  <c r="C28" i="1"/>
  <c r="B29" i="1"/>
  <c r="B29" i="17"/>
  <c r="C28" i="17"/>
  <c r="C28" i="18"/>
  <c r="B29" i="18"/>
  <c r="H28" i="1" l="1"/>
  <c r="F28" i="1"/>
  <c r="Q31" i="10"/>
  <c r="R31" i="10" s="1"/>
  <c r="S31" i="10" s="1"/>
  <c r="T31" i="10" s="1"/>
  <c r="U31" i="10" s="1"/>
  <c r="V31" i="10" s="1"/>
  <c r="P32" i="10" s="1"/>
  <c r="E48" i="10"/>
  <c r="AC47" i="19"/>
  <c r="AD47" i="19" s="1"/>
  <c r="AE47" i="19" s="1"/>
  <c r="AF47" i="19" s="1"/>
  <c r="AG47" i="19" s="1"/>
  <c r="AH47" i="19" s="1"/>
  <c r="AB48" i="19" s="1"/>
  <c r="AC40" i="10"/>
  <c r="AD40" i="10" s="1"/>
  <c r="AE40" i="10" s="1"/>
  <c r="AF40" i="10" s="1"/>
  <c r="AG40" i="10" s="1"/>
  <c r="AH40" i="10" s="1"/>
  <c r="AB41" i="10" s="1"/>
  <c r="AC41" i="10" s="1"/>
  <c r="AD41" i="10" s="1"/>
  <c r="AE41" i="10" s="1"/>
  <c r="AF41" i="10" s="1"/>
  <c r="AG41" i="10" s="1"/>
  <c r="AH41" i="10" s="1"/>
  <c r="AB42" i="10" s="1"/>
  <c r="AC39" i="15"/>
  <c r="R41" i="19"/>
  <c r="S41" i="19" s="1"/>
  <c r="T41" i="19" s="1"/>
  <c r="U41" i="19" s="1"/>
  <c r="V41" i="19" s="1"/>
  <c r="P42" i="19" s="1"/>
  <c r="AD40" i="19"/>
  <c r="AE40" i="19" s="1"/>
  <c r="AF40" i="19" s="1"/>
  <c r="AG40" i="19" s="1"/>
  <c r="AH40" i="19" s="1"/>
  <c r="AB41" i="19" s="1"/>
  <c r="D29" i="18"/>
  <c r="R48" i="19"/>
  <c r="H28" i="18"/>
  <c r="F28" i="18"/>
  <c r="E42" i="10"/>
  <c r="F42" i="10" s="1"/>
  <c r="G42" i="10" s="1"/>
  <c r="H42" i="10" s="1"/>
  <c r="I42" i="10" s="1"/>
  <c r="J42" i="10" s="1"/>
  <c r="D29" i="1"/>
  <c r="D29" i="17"/>
  <c r="E50" i="19"/>
  <c r="F50" i="19" s="1"/>
  <c r="G50" i="19" s="1"/>
  <c r="H50" i="19" s="1"/>
  <c r="I50" i="19" s="1"/>
  <c r="J50" i="19" s="1"/>
  <c r="D51" i="19" s="1"/>
  <c r="I27" i="1"/>
  <c r="P47" i="10"/>
  <c r="Q41" i="20"/>
  <c r="R41" i="20" s="1"/>
  <c r="S41" i="20" s="1"/>
  <c r="T41" i="20" s="1"/>
  <c r="U41" i="20" s="1"/>
  <c r="V41" i="20" s="1"/>
  <c r="P42" i="20" s="1"/>
  <c r="AC39" i="20"/>
  <c r="AD39" i="20" s="1"/>
  <c r="AE39" i="20" s="1"/>
  <c r="AF39" i="20" s="1"/>
  <c r="AG39" i="20" s="1"/>
  <c r="AH39" i="20" s="1"/>
  <c r="AB40" i="20" s="1"/>
  <c r="AC42" i="13"/>
  <c r="AD42" i="13" s="1"/>
  <c r="AE42" i="13" s="1"/>
  <c r="AF42" i="13" s="1"/>
  <c r="AG42" i="13" s="1"/>
  <c r="AH42" i="13" s="1"/>
  <c r="AC48" i="13"/>
  <c r="AD48" i="13" s="1"/>
  <c r="AE48" i="13" s="1"/>
  <c r="AF48" i="13" s="1"/>
  <c r="AG48" i="13" s="1"/>
  <c r="AH48" i="13" s="1"/>
  <c r="AB49" i="13" s="1"/>
  <c r="E52" i="13"/>
  <c r="F52" i="13" s="1"/>
  <c r="G52" i="13" s="1"/>
  <c r="H52" i="13" s="1"/>
  <c r="I52" i="13" s="1"/>
  <c r="J52" i="13" s="1"/>
  <c r="Q50" i="13"/>
  <c r="R50" i="13" s="1"/>
  <c r="S50" i="13" s="1"/>
  <c r="T50" i="13" s="1"/>
  <c r="U50" i="13" s="1"/>
  <c r="V50" i="13" s="1"/>
  <c r="P51" i="13" s="1"/>
  <c r="Q42" i="10"/>
  <c r="R42" i="10" s="1"/>
  <c r="S42" i="10" s="1"/>
  <c r="T42" i="10" s="1"/>
  <c r="U42" i="10" s="1"/>
  <c r="V42" i="10" s="1"/>
  <c r="E50" i="15"/>
  <c r="F50" i="15" s="1"/>
  <c r="G50" i="15" s="1"/>
  <c r="H50" i="15" s="1"/>
  <c r="I50" i="15" s="1"/>
  <c r="J50" i="15" s="1"/>
  <c r="D51" i="15" s="1"/>
  <c r="AB47" i="16"/>
  <c r="Q48" i="16"/>
  <c r="R48" i="16" s="1"/>
  <c r="S48" i="16" s="1"/>
  <c r="T48" i="16" s="1"/>
  <c r="U48" i="16" s="1"/>
  <c r="V48" i="16" s="1"/>
  <c r="P49" i="16" s="1"/>
  <c r="AC42" i="16"/>
  <c r="AD42" i="16" s="1"/>
  <c r="AE42" i="16" s="1"/>
  <c r="AF42" i="16" s="1"/>
  <c r="AG42" i="16" s="1"/>
  <c r="AH42" i="16" s="1"/>
  <c r="Q48" i="15"/>
  <c r="E50" i="16"/>
  <c r="F50" i="16" s="1"/>
  <c r="G50" i="16" s="1"/>
  <c r="H50" i="16" s="1"/>
  <c r="I50" i="16" s="1"/>
  <c r="J50" i="16" s="1"/>
  <c r="D51" i="16" s="1"/>
  <c r="E47" i="20"/>
  <c r="F47" i="20" s="1"/>
  <c r="G47" i="20" s="1"/>
  <c r="H47" i="20" s="1"/>
  <c r="I47" i="20" s="1"/>
  <c r="J47" i="20" s="1"/>
  <c r="D48" i="20" s="1"/>
  <c r="AB47" i="15"/>
  <c r="J29" i="17" a="1"/>
  <c r="J29" i="17" s="1"/>
  <c r="K29" i="17"/>
  <c r="J29" i="18" a="1"/>
  <c r="J29" i="18" s="1"/>
  <c r="K29" i="18"/>
  <c r="J29" i="1" a="1"/>
  <c r="J29" i="1" s="1"/>
  <c r="K29" i="1"/>
  <c r="C29" i="18"/>
  <c r="B30" i="18"/>
  <c r="C29" i="17"/>
  <c r="B30" i="17"/>
  <c r="C29" i="1"/>
  <c r="B30" i="1"/>
  <c r="H29" i="1" l="1"/>
  <c r="F29" i="1"/>
  <c r="S48" i="19"/>
  <c r="D30" i="18"/>
  <c r="Q47" i="10"/>
  <c r="R47" i="10" s="1"/>
  <c r="S47" i="10" s="1"/>
  <c r="T47" i="10" s="1"/>
  <c r="U47" i="10" s="1"/>
  <c r="V47" i="10" s="1"/>
  <c r="P48" i="10" s="1"/>
  <c r="Q48" i="10" s="1"/>
  <c r="R48" i="10" s="1"/>
  <c r="S48" i="10" s="1"/>
  <c r="T48" i="10" s="1"/>
  <c r="U48" i="10" s="1"/>
  <c r="V48" i="10" s="1"/>
  <c r="P49" i="10" s="1"/>
  <c r="Q32" i="10"/>
  <c r="R32" i="10" s="1"/>
  <c r="S32" i="10" s="1"/>
  <c r="T32" i="10" s="1"/>
  <c r="U32" i="10" s="1"/>
  <c r="V32" i="10" s="1"/>
  <c r="Q42" i="19"/>
  <c r="R42" i="19" s="1"/>
  <c r="S42" i="19" s="1"/>
  <c r="T42" i="19" s="1"/>
  <c r="U42" i="19" s="1"/>
  <c r="V42" i="19" s="1"/>
  <c r="E51" i="19"/>
  <c r="F51" i="19" s="1"/>
  <c r="G51" i="19" s="1"/>
  <c r="H51" i="19" s="1"/>
  <c r="I51" i="19" s="1"/>
  <c r="J51" i="19" s="1"/>
  <c r="D52" i="19" s="1"/>
  <c r="F29" i="18"/>
  <c r="H29" i="18"/>
  <c r="R48" i="15"/>
  <c r="S48" i="15" s="1"/>
  <c r="T48" i="15" s="1"/>
  <c r="U48" i="15" s="1"/>
  <c r="V48" i="15" s="1"/>
  <c r="P49" i="15" s="1"/>
  <c r="Q49" i="15" s="1"/>
  <c r="R49" i="15" s="1"/>
  <c r="S49" i="15" s="1"/>
  <c r="T49" i="15" s="1"/>
  <c r="U49" i="15" s="1"/>
  <c r="V49" i="15" s="1"/>
  <c r="P50" i="15" s="1"/>
  <c r="AD39" i="15"/>
  <c r="AE39" i="15" s="1"/>
  <c r="AF39" i="15" s="1"/>
  <c r="AG39" i="15" s="1"/>
  <c r="AH39" i="15" s="1"/>
  <c r="AB40" i="15" s="1"/>
  <c r="AC48" i="19"/>
  <c r="AD48" i="19" s="1"/>
  <c r="AE48" i="19" s="1"/>
  <c r="AF48" i="19" s="1"/>
  <c r="AG48" i="19" s="1"/>
  <c r="AH48" i="19" s="1"/>
  <c r="AB49" i="19" s="1"/>
  <c r="H29" i="17"/>
  <c r="F29" i="17"/>
  <c r="I29" i="17" s="1"/>
  <c r="F48" i="10"/>
  <c r="D30" i="1"/>
  <c r="D30" i="17"/>
  <c r="AC41" i="19"/>
  <c r="AD41" i="19" s="1"/>
  <c r="AE41" i="19" s="1"/>
  <c r="AF41" i="19" s="1"/>
  <c r="AG41" i="19" s="1"/>
  <c r="AH41" i="19" s="1"/>
  <c r="AB42" i="19" s="1"/>
  <c r="I28" i="18"/>
  <c r="I28" i="17"/>
  <c r="I28" i="1"/>
  <c r="AC40" i="20"/>
  <c r="AD40" i="20" s="1"/>
  <c r="AE40" i="20" s="1"/>
  <c r="AF40" i="20" s="1"/>
  <c r="AG40" i="20" s="1"/>
  <c r="AH40" i="20" s="1"/>
  <c r="AB41" i="20" s="1"/>
  <c r="E48" i="20"/>
  <c r="F48" i="20" s="1"/>
  <c r="G48" i="20" s="1"/>
  <c r="H48" i="20" s="1"/>
  <c r="I48" i="20" s="1"/>
  <c r="J48" i="20" s="1"/>
  <c r="D49" i="20" s="1"/>
  <c r="Q42" i="20"/>
  <c r="R42" i="20" s="1"/>
  <c r="S42" i="20" s="1"/>
  <c r="T42" i="20" s="1"/>
  <c r="U42" i="20" s="1"/>
  <c r="V42" i="20" s="1"/>
  <c r="AC49" i="13"/>
  <c r="AD49" i="13" s="1"/>
  <c r="AE49" i="13" s="1"/>
  <c r="AF49" i="13" s="1"/>
  <c r="AG49" i="13" s="1"/>
  <c r="AH49" i="13" s="1"/>
  <c r="AB50" i="13" s="1"/>
  <c r="Q51" i="13"/>
  <c r="R51" i="13" s="1"/>
  <c r="S51" i="13" s="1"/>
  <c r="T51" i="13" s="1"/>
  <c r="U51" i="13" s="1"/>
  <c r="V51" i="13" s="1"/>
  <c r="P52" i="13" s="1"/>
  <c r="AC42" i="10"/>
  <c r="AD42" i="10" s="1"/>
  <c r="AE42" i="10" s="1"/>
  <c r="AF42" i="10" s="1"/>
  <c r="AG42" i="10" s="1"/>
  <c r="AH42" i="10" s="1"/>
  <c r="AC47" i="16"/>
  <c r="AD47" i="16" s="1"/>
  <c r="AE47" i="16" s="1"/>
  <c r="AF47" i="16" s="1"/>
  <c r="AG47" i="16" s="1"/>
  <c r="AH47" i="16" s="1"/>
  <c r="AB48" i="16" s="1"/>
  <c r="AC47" i="15"/>
  <c r="AD47" i="15" s="1"/>
  <c r="AE47" i="15" s="1"/>
  <c r="AF47" i="15" s="1"/>
  <c r="AG47" i="15" s="1"/>
  <c r="AH47" i="15" s="1"/>
  <c r="AB48" i="15" s="1"/>
  <c r="E51" i="16"/>
  <c r="F51" i="16" s="1"/>
  <c r="G51" i="16" s="1"/>
  <c r="H51" i="16" s="1"/>
  <c r="I51" i="16" s="1"/>
  <c r="J51" i="16" s="1"/>
  <c r="D52" i="16" s="1"/>
  <c r="Q49" i="16"/>
  <c r="R49" i="16" s="1"/>
  <c r="S49" i="16" s="1"/>
  <c r="T49" i="16" s="1"/>
  <c r="U49" i="16" s="1"/>
  <c r="V49" i="16" s="1"/>
  <c r="P50" i="16" s="1"/>
  <c r="E51" i="15"/>
  <c r="P47" i="20"/>
  <c r="J30" i="1" a="1"/>
  <c r="J30" i="1" s="1"/>
  <c r="K30" i="1"/>
  <c r="J30" i="17" a="1"/>
  <c r="J30" i="17" s="1"/>
  <c r="K30" i="17"/>
  <c r="J30" i="18" a="1"/>
  <c r="J30" i="18" s="1"/>
  <c r="K30" i="18"/>
  <c r="B31" i="1"/>
  <c r="C30" i="1"/>
  <c r="C30" i="18"/>
  <c r="B31" i="18"/>
  <c r="B31" i="17"/>
  <c r="C30" i="17"/>
  <c r="H30" i="1" l="1"/>
  <c r="F30" i="1"/>
  <c r="AB47" i="10"/>
  <c r="AC47" i="10" s="1"/>
  <c r="AD47" i="10" s="1"/>
  <c r="AE47" i="10" s="1"/>
  <c r="AF47" i="10" s="1"/>
  <c r="AG47" i="10" s="1"/>
  <c r="AH47" i="10" s="1"/>
  <c r="AB48" i="10" s="1"/>
  <c r="F30" i="18"/>
  <c r="H30" i="18"/>
  <c r="AC42" i="19"/>
  <c r="AD42" i="19" s="1"/>
  <c r="AE42" i="19" s="1"/>
  <c r="AF42" i="19" s="1"/>
  <c r="AG42" i="19" s="1"/>
  <c r="AH42" i="19" s="1"/>
  <c r="G48" i="10"/>
  <c r="AC49" i="19"/>
  <c r="T48" i="19"/>
  <c r="U48" i="19" s="1"/>
  <c r="V48" i="19" s="1"/>
  <c r="P49" i="19" s="1"/>
  <c r="D31" i="18"/>
  <c r="AC40" i="15"/>
  <c r="AD40" i="15" s="1"/>
  <c r="AE40" i="15" s="1"/>
  <c r="AF40" i="15" s="1"/>
  <c r="AG40" i="15" s="1"/>
  <c r="AH40" i="15" s="1"/>
  <c r="AB41" i="15" s="1"/>
  <c r="D31" i="17"/>
  <c r="E52" i="19"/>
  <c r="F52" i="19" s="1"/>
  <c r="G52" i="19" s="1"/>
  <c r="H52" i="19" s="1"/>
  <c r="I52" i="19" s="1"/>
  <c r="J52" i="19" s="1"/>
  <c r="F51" i="15"/>
  <c r="G51" i="15" s="1"/>
  <c r="H51" i="15" s="1"/>
  <c r="I51" i="15" s="1"/>
  <c r="J51" i="15" s="1"/>
  <c r="D52" i="15" s="1"/>
  <c r="E52" i="15" s="1"/>
  <c r="F52" i="15" s="1"/>
  <c r="G52" i="15" s="1"/>
  <c r="H52" i="15" s="1"/>
  <c r="I52" i="15" s="1"/>
  <c r="J52" i="15" s="1"/>
  <c r="D31" i="1"/>
  <c r="H30" i="17"/>
  <c r="F30" i="17"/>
  <c r="I29" i="18"/>
  <c r="I29" i="1"/>
  <c r="E49" i="20"/>
  <c r="F49" i="20" s="1"/>
  <c r="G49" i="20" s="1"/>
  <c r="H49" i="20" s="1"/>
  <c r="I49" i="20" s="1"/>
  <c r="J49" i="20" s="1"/>
  <c r="D50" i="20" s="1"/>
  <c r="AC41" i="20"/>
  <c r="AD41" i="20" s="1"/>
  <c r="AE41" i="20" s="1"/>
  <c r="AF41" i="20" s="1"/>
  <c r="AG41" i="20" s="1"/>
  <c r="AH41" i="20" s="1"/>
  <c r="AB42" i="20" s="1"/>
  <c r="AC50" i="13"/>
  <c r="AD50" i="13" s="1"/>
  <c r="AE50" i="13" s="1"/>
  <c r="AF50" i="13" s="1"/>
  <c r="AG50" i="13" s="1"/>
  <c r="AH50" i="13" s="1"/>
  <c r="AB51" i="13" s="1"/>
  <c r="Q52" i="13"/>
  <c r="R52" i="13" s="1"/>
  <c r="S52" i="13" s="1"/>
  <c r="T52" i="13" s="1"/>
  <c r="U52" i="13" s="1"/>
  <c r="V52" i="13" s="1"/>
  <c r="Q49" i="10"/>
  <c r="R49" i="10" s="1"/>
  <c r="S49" i="10" s="1"/>
  <c r="T49" i="10" s="1"/>
  <c r="U49" i="10" s="1"/>
  <c r="V49" i="10" s="1"/>
  <c r="P50" i="10" s="1"/>
  <c r="E52" i="16"/>
  <c r="F52" i="16" s="1"/>
  <c r="G52" i="16" s="1"/>
  <c r="H52" i="16" s="1"/>
  <c r="I52" i="16" s="1"/>
  <c r="J52" i="16" s="1"/>
  <c r="Q50" i="15"/>
  <c r="R50" i="15" s="1"/>
  <c r="S50" i="15" s="1"/>
  <c r="T50" i="15" s="1"/>
  <c r="U50" i="15" s="1"/>
  <c r="V50" i="15" s="1"/>
  <c r="P51" i="15" s="1"/>
  <c r="AC48" i="16"/>
  <c r="AD48" i="16" s="1"/>
  <c r="AE48" i="16" s="1"/>
  <c r="AF48" i="16" s="1"/>
  <c r="AG48" i="16" s="1"/>
  <c r="AH48" i="16" s="1"/>
  <c r="AB49" i="16" s="1"/>
  <c r="AC48" i="15"/>
  <c r="AD48" i="15" s="1"/>
  <c r="AE48" i="15" s="1"/>
  <c r="AF48" i="15" s="1"/>
  <c r="AG48" i="15" s="1"/>
  <c r="AH48" i="15" s="1"/>
  <c r="AB49" i="15" s="1"/>
  <c r="Q50" i="16"/>
  <c r="R50" i="16" s="1"/>
  <c r="S50" i="16" s="1"/>
  <c r="T50" i="16" s="1"/>
  <c r="U50" i="16" s="1"/>
  <c r="V50" i="16" s="1"/>
  <c r="P51" i="16" s="1"/>
  <c r="Q47" i="20"/>
  <c r="R47" i="20" s="1"/>
  <c r="S47" i="20" s="1"/>
  <c r="T47" i="20" s="1"/>
  <c r="U47" i="20" s="1"/>
  <c r="V47" i="20" s="1"/>
  <c r="P48" i="20" s="1"/>
  <c r="J31" i="18" a="1"/>
  <c r="J31" i="18" s="1"/>
  <c r="K31" i="18"/>
  <c r="J31" i="17" a="1"/>
  <c r="J31" i="17" s="1"/>
  <c r="K31" i="17"/>
  <c r="J31" i="1" a="1"/>
  <c r="J31" i="1" s="1"/>
  <c r="K31" i="1"/>
  <c r="B32" i="18"/>
  <c r="C31" i="18"/>
  <c r="B32" i="17"/>
  <c r="C31" i="17"/>
  <c r="C31" i="1"/>
  <c r="B32" i="1"/>
  <c r="I30" i="17" l="1"/>
  <c r="F31" i="1"/>
  <c r="H31" i="1"/>
  <c r="D32" i="18"/>
  <c r="H31" i="18"/>
  <c r="F31" i="18"/>
  <c r="D32" i="17"/>
  <c r="Q49" i="19"/>
  <c r="R49" i="19" s="1"/>
  <c r="S49" i="19" s="1"/>
  <c r="T49" i="19" s="1"/>
  <c r="U49" i="19" s="1"/>
  <c r="V49" i="19" s="1"/>
  <c r="P50" i="19" s="1"/>
  <c r="H31" i="17"/>
  <c r="F31" i="17"/>
  <c r="I31" i="17" s="1"/>
  <c r="AC41" i="15"/>
  <c r="AD41" i="15" s="1"/>
  <c r="AE41" i="15" s="1"/>
  <c r="AF41" i="15" s="1"/>
  <c r="AG41" i="15" s="1"/>
  <c r="AH41" i="15" s="1"/>
  <c r="AB42" i="15" s="1"/>
  <c r="AD49" i="19"/>
  <c r="D32" i="1"/>
  <c r="H48" i="10"/>
  <c r="I48" i="10" s="1"/>
  <c r="J48" i="10" s="1"/>
  <c r="D49" i="10" s="1"/>
  <c r="I30" i="18"/>
  <c r="I30" i="1"/>
  <c r="Q48" i="20"/>
  <c r="R48" i="20" s="1"/>
  <c r="S48" i="20" s="1"/>
  <c r="T48" i="20" s="1"/>
  <c r="U48" i="20" s="1"/>
  <c r="V48" i="20" s="1"/>
  <c r="P49" i="20" s="1"/>
  <c r="E50" i="20"/>
  <c r="F50" i="20" s="1"/>
  <c r="G50" i="20" s="1"/>
  <c r="H50" i="20" s="1"/>
  <c r="I50" i="20" s="1"/>
  <c r="J50" i="20" s="1"/>
  <c r="D51" i="20" s="1"/>
  <c r="AC42" i="20"/>
  <c r="AD42" i="20" s="1"/>
  <c r="AE42" i="20" s="1"/>
  <c r="AF42" i="20" s="1"/>
  <c r="AG42" i="20" s="1"/>
  <c r="AH42" i="20" s="1"/>
  <c r="AC51" i="13"/>
  <c r="AD51" i="13" s="1"/>
  <c r="AE51" i="13" s="1"/>
  <c r="AF51" i="13" s="1"/>
  <c r="AG51" i="13" s="1"/>
  <c r="AH51" i="13" s="1"/>
  <c r="AB52" i="13" s="1"/>
  <c r="AC48" i="10"/>
  <c r="AD48" i="10" s="1"/>
  <c r="AE48" i="10" s="1"/>
  <c r="AF48" i="10" s="1"/>
  <c r="AG48" i="10" s="1"/>
  <c r="AH48" i="10" s="1"/>
  <c r="AB49" i="10" s="1"/>
  <c r="Q50" i="10"/>
  <c r="R50" i="10" s="1"/>
  <c r="S50" i="10" s="1"/>
  <c r="T50" i="10" s="1"/>
  <c r="U50" i="10" s="1"/>
  <c r="V50" i="10" s="1"/>
  <c r="P51" i="10" s="1"/>
  <c r="AC49" i="16"/>
  <c r="AD49" i="16" s="1"/>
  <c r="AE49" i="16" s="1"/>
  <c r="AF49" i="16" s="1"/>
  <c r="AG49" i="16" s="1"/>
  <c r="AH49" i="16" s="1"/>
  <c r="AB50" i="16" s="1"/>
  <c r="Q51" i="16"/>
  <c r="R51" i="16" s="1"/>
  <c r="S51" i="16" s="1"/>
  <c r="T51" i="16" s="1"/>
  <c r="U51" i="16" s="1"/>
  <c r="V51" i="16" s="1"/>
  <c r="P52" i="16" s="1"/>
  <c r="Q51" i="15"/>
  <c r="R51" i="15" s="1"/>
  <c r="S51" i="15" s="1"/>
  <c r="T51" i="15" s="1"/>
  <c r="U51" i="15" s="1"/>
  <c r="V51" i="15" s="1"/>
  <c r="P52" i="15" s="1"/>
  <c r="AC49" i="15"/>
  <c r="AD49" i="15" s="1"/>
  <c r="AE49" i="15" s="1"/>
  <c r="AF49" i="15" s="1"/>
  <c r="AG49" i="15" s="1"/>
  <c r="AH49" i="15" s="1"/>
  <c r="AB50" i="15" s="1"/>
  <c r="AB47" i="20"/>
  <c r="J32" i="17" a="1"/>
  <c r="J32" i="17" s="1"/>
  <c r="K32" i="17"/>
  <c r="J32" i="18" a="1"/>
  <c r="J32" i="18" s="1"/>
  <c r="K32" i="18"/>
  <c r="J32" i="1" a="1"/>
  <c r="J32" i="1" s="1"/>
  <c r="K32" i="1"/>
  <c r="C32" i="1"/>
  <c r="B33" i="1"/>
  <c r="C32" i="17"/>
  <c r="B33" i="17"/>
  <c r="B33" i="18"/>
  <c r="C32" i="18"/>
  <c r="F32" i="1" l="1"/>
  <c r="H32" i="1"/>
  <c r="Q50" i="19"/>
  <c r="R50" i="19" s="1"/>
  <c r="S50" i="19" s="1"/>
  <c r="T50" i="19" s="1"/>
  <c r="U50" i="19" s="1"/>
  <c r="V50" i="19" s="1"/>
  <c r="P51" i="19" s="1"/>
  <c r="F32" i="18"/>
  <c r="H32" i="18"/>
  <c r="I32" i="18" s="1"/>
  <c r="D33" i="18"/>
  <c r="AE49" i="19"/>
  <c r="H32" i="17"/>
  <c r="F32" i="17"/>
  <c r="D33" i="17"/>
  <c r="E49" i="10"/>
  <c r="F49" i="10" s="1"/>
  <c r="G49" i="10" s="1"/>
  <c r="H49" i="10" s="1"/>
  <c r="I49" i="10" s="1"/>
  <c r="J49" i="10" s="1"/>
  <c r="D50" i="10" s="1"/>
  <c r="AC42" i="15"/>
  <c r="AD42" i="15" s="1"/>
  <c r="AE42" i="15" s="1"/>
  <c r="AF42" i="15" s="1"/>
  <c r="AG42" i="15" s="1"/>
  <c r="AH42" i="15" s="1"/>
  <c r="D33" i="1"/>
  <c r="I31" i="1"/>
  <c r="I31" i="18"/>
  <c r="E51" i="20"/>
  <c r="F51" i="20" s="1"/>
  <c r="G51" i="20" s="1"/>
  <c r="H51" i="20" s="1"/>
  <c r="I51" i="20" s="1"/>
  <c r="J51" i="20" s="1"/>
  <c r="D52" i="20" s="1"/>
  <c r="Q49" i="20"/>
  <c r="R49" i="20" s="1"/>
  <c r="S49" i="20" s="1"/>
  <c r="T49" i="20" s="1"/>
  <c r="U49" i="20" s="1"/>
  <c r="V49" i="20" s="1"/>
  <c r="P50" i="20" s="1"/>
  <c r="AC52" i="13"/>
  <c r="AD52" i="13" s="1"/>
  <c r="AE52" i="13" s="1"/>
  <c r="AF52" i="13" s="1"/>
  <c r="AG52" i="13" s="1"/>
  <c r="AH52" i="13" s="1"/>
  <c r="Q51" i="10"/>
  <c r="R51" i="10" s="1"/>
  <c r="S51" i="10" s="1"/>
  <c r="T51" i="10" s="1"/>
  <c r="U51" i="10" s="1"/>
  <c r="V51" i="10" s="1"/>
  <c r="P52" i="10" s="1"/>
  <c r="AC49" i="10"/>
  <c r="AD49" i="10" s="1"/>
  <c r="AE49" i="10" s="1"/>
  <c r="AF49" i="10" s="1"/>
  <c r="AG49" i="10" s="1"/>
  <c r="AH49" i="10" s="1"/>
  <c r="AB50" i="10" s="1"/>
  <c r="Q52" i="15"/>
  <c r="R52" i="15" s="1"/>
  <c r="S52" i="15" s="1"/>
  <c r="T52" i="15" s="1"/>
  <c r="U52" i="15" s="1"/>
  <c r="V52" i="15" s="1"/>
  <c r="Q52" i="16"/>
  <c r="R52" i="16" s="1"/>
  <c r="S52" i="16" s="1"/>
  <c r="T52" i="16" s="1"/>
  <c r="U52" i="16" s="1"/>
  <c r="V52" i="16" s="1"/>
  <c r="AC50" i="16"/>
  <c r="AD50" i="16" s="1"/>
  <c r="AE50" i="16" s="1"/>
  <c r="AF50" i="16" s="1"/>
  <c r="AG50" i="16" s="1"/>
  <c r="AH50" i="16" s="1"/>
  <c r="AB51" i="16" s="1"/>
  <c r="AC50" i="15"/>
  <c r="AD50" i="15" s="1"/>
  <c r="AE50" i="15" s="1"/>
  <c r="AF50" i="15" s="1"/>
  <c r="AG50" i="15" s="1"/>
  <c r="AH50" i="15" s="1"/>
  <c r="AB51" i="15" s="1"/>
  <c r="AC47" i="20"/>
  <c r="AD47" i="20" s="1"/>
  <c r="AE47" i="20" s="1"/>
  <c r="AF47" i="20" s="1"/>
  <c r="AG47" i="20" s="1"/>
  <c r="AH47" i="20" s="1"/>
  <c r="AB48" i="20" s="1"/>
  <c r="J33" i="18" a="1"/>
  <c r="J33" i="18" s="1"/>
  <c r="K33" i="18"/>
  <c r="J33" i="17" a="1"/>
  <c r="J33" i="17" s="1"/>
  <c r="K33" i="17"/>
  <c r="J33" i="1" a="1"/>
  <c r="J33" i="1" s="1"/>
  <c r="K33" i="1"/>
  <c r="B34" i="18"/>
  <c r="C33" i="18"/>
  <c r="B34" i="17"/>
  <c r="C33" i="17"/>
  <c r="C33" i="1"/>
  <c r="B34" i="1"/>
  <c r="F33" i="1" l="1"/>
  <c r="H33" i="1"/>
  <c r="I32" i="17"/>
  <c r="D34" i="17"/>
  <c r="D34" i="18"/>
  <c r="AF49" i="19"/>
  <c r="AG49" i="19" s="1"/>
  <c r="AH49" i="19" s="1"/>
  <c r="AB50" i="19" s="1"/>
  <c r="Q51" i="19"/>
  <c r="R51" i="19" s="1"/>
  <c r="S51" i="19" s="1"/>
  <c r="T51" i="19" s="1"/>
  <c r="U51" i="19" s="1"/>
  <c r="V51" i="19" s="1"/>
  <c r="P52" i="19" s="1"/>
  <c r="H33" i="17"/>
  <c r="F33" i="17"/>
  <c r="E50" i="10"/>
  <c r="F50" i="10" s="1"/>
  <c r="G50" i="10" s="1"/>
  <c r="H50" i="10" s="1"/>
  <c r="I50" i="10" s="1"/>
  <c r="J50" i="10" s="1"/>
  <c r="D51" i="10" s="1"/>
  <c r="F33" i="18"/>
  <c r="H33" i="18"/>
  <c r="D34" i="1"/>
  <c r="I32" i="1"/>
  <c r="AC48" i="20"/>
  <c r="AD48" i="20" s="1"/>
  <c r="AE48" i="20" s="1"/>
  <c r="AF48" i="20" s="1"/>
  <c r="AG48" i="20" s="1"/>
  <c r="AH48" i="20" s="1"/>
  <c r="AB49" i="20" s="1"/>
  <c r="Q50" i="20"/>
  <c r="R50" i="20" s="1"/>
  <c r="S50" i="20" s="1"/>
  <c r="T50" i="20" s="1"/>
  <c r="U50" i="20" s="1"/>
  <c r="V50" i="20" s="1"/>
  <c r="P51" i="20" s="1"/>
  <c r="E52" i="20"/>
  <c r="F52" i="20" s="1"/>
  <c r="G52" i="20" s="1"/>
  <c r="H52" i="20" s="1"/>
  <c r="I52" i="20" s="1"/>
  <c r="J52" i="20" s="1"/>
  <c r="AC50" i="10"/>
  <c r="AD50" i="10" s="1"/>
  <c r="AE50" i="10" s="1"/>
  <c r="AF50" i="10" s="1"/>
  <c r="AG50" i="10" s="1"/>
  <c r="AH50" i="10" s="1"/>
  <c r="AB51" i="10" s="1"/>
  <c r="Q52" i="10"/>
  <c r="R52" i="10" s="1"/>
  <c r="S52" i="10" s="1"/>
  <c r="T52" i="10" s="1"/>
  <c r="U52" i="10" s="1"/>
  <c r="V52" i="10" s="1"/>
  <c r="AC51" i="15"/>
  <c r="AD51" i="15" s="1"/>
  <c r="AE51" i="15" s="1"/>
  <c r="AF51" i="15" s="1"/>
  <c r="AG51" i="15" s="1"/>
  <c r="AH51" i="15" s="1"/>
  <c r="AB52" i="15" s="1"/>
  <c r="AC51" i="16"/>
  <c r="AD51" i="16" s="1"/>
  <c r="AE51" i="16" s="1"/>
  <c r="AF51" i="16" s="1"/>
  <c r="AG51" i="16" s="1"/>
  <c r="AH51" i="16" s="1"/>
  <c r="AB52" i="16" s="1"/>
  <c r="J34" i="1" a="1"/>
  <c r="J34" i="1" s="1"/>
  <c r="K34" i="1"/>
  <c r="J34" i="17" a="1"/>
  <c r="J34" i="17" s="1"/>
  <c r="K34" i="17"/>
  <c r="J34" i="18" a="1"/>
  <c r="J34" i="18" s="1"/>
  <c r="K34" i="18"/>
  <c r="B35" i="1"/>
  <c r="D35" i="1" s="1"/>
  <c r="C34" i="1"/>
  <c r="C34" i="17"/>
  <c r="B35" i="17"/>
  <c r="C34" i="18"/>
  <c r="B35" i="18"/>
  <c r="F34" i="1" l="1"/>
  <c r="H34" i="1"/>
  <c r="F35" i="1"/>
  <c r="H35" i="1"/>
  <c r="Q52" i="19"/>
  <c r="R52" i="19" s="1"/>
  <c r="S52" i="19" s="1"/>
  <c r="T52" i="19" s="1"/>
  <c r="U52" i="19" s="1"/>
  <c r="V52" i="19" s="1"/>
  <c r="E51" i="10"/>
  <c r="F51" i="10" s="1"/>
  <c r="G51" i="10" s="1"/>
  <c r="H51" i="10" s="1"/>
  <c r="I51" i="10" s="1"/>
  <c r="J51" i="10" s="1"/>
  <c r="D52" i="10" s="1"/>
  <c r="D35" i="17"/>
  <c r="AC50" i="19"/>
  <c r="H34" i="17"/>
  <c r="F34" i="17"/>
  <c r="D35" i="18"/>
  <c r="H34" i="18"/>
  <c r="F34" i="18"/>
  <c r="I33" i="17"/>
  <c r="I33" i="18"/>
  <c r="I33" i="1"/>
  <c r="Q51" i="20"/>
  <c r="R51" i="20" s="1"/>
  <c r="S51" i="20" s="1"/>
  <c r="T51" i="20" s="1"/>
  <c r="U51" i="20" s="1"/>
  <c r="V51" i="20" s="1"/>
  <c r="P52" i="20" s="1"/>
  <c r="AC49" i="20"/>
  <c r="AD49" i="20" s="1"/>
  <c r="AE49" i="20" s="1"/>
  <c r="AF49" i="20" s="1"/>
  <c r="AG49" i="20" s="1"/>
  <c r="AH49" i="20" s="1"/>
  <c r="AB50" i="20" s="1"/>
  <c r="AC51" i="10"/>
  <c r="AD51" i="10" s="1"/>
  <c r="AE51" i="10" s="1"/>
  <c r="AF51" i="10" s="1"/>
  <c r="AG51" i="10" s="1"/>
  <c r="AH51" i="10" s="1"/>
  <c r="AB52" i="10" s="1"/>
  <c r="AC52" i="16"/>
  <c r="AD52" i="16" s="1"/>
  <c r="AE52" i="16" s="1"/>
  <c r="AF52" i="16" s="1"/>
  <c r="AG52" i="16" s="1"/>
  <c r="AH52" i="16" s="1"/>
  <c r="AC52" i="15"/>
  <c r="AD52" i="15" s="1"/>
  <c r="AE52" i="15" s="1"/>
  <c r="AF52" i="15" s="1"/>
  <c r="AG52" i="15" s="1"/>
  <c r="AH52" i="15" s="1"/>
  <c r="J35" i="18" a="1"/>
  <c r="J35" i="18" s="1"/>
  <c r="K35" i="18"/>
  <c r="J35" i="17" a="1"/>
  <c r="J35" i="17" s="1"/>
  <c r="K35" i="17"/>
  <c r="J35" i="1" a="1"/>
  <c r="J35" i="1" s="1"/>
  <c r="K35" i="1"/>
  <c r="B36" i="18"/>
  <c r="C35" i="18"/>
  <c r="C35" i="17"/>
  <c r="B36" i="17"/>
  <c r="C35" i="1"/>
  <c r="B36" i="1"/>
  <c r="F35" i="18" l="1"/>
  <c r="H35" i="18"/>
  <c r="H35" i="17"/>
  <c r="F35" i="17"/>
  <c r="D36" i="1"/>
  <c r="E52" i="10"/>
  <c r="F52" i="10" s="1"/>
  <c r="G52" i="10" s="1"/>
  <c r="H52" i="10" s="1"/>
  <c r="I52" i="10" s="1"/>
  <c r="J52" i="10" s="1"/>
  <c r="D36" i="17"/>
  <c r="AD50" i="19"/>
  <c r="AE50" i="19" s="1"/>
  <c r="AF50" i="19" s="1"/>
  <c r="AG50" i="19" s="1"/>
  <c r="AH50" i="19" s="1"/>
  <c r="AB51" i="19" s="1"/>
  <c r="D36" i="18"/>
  <c r="I34" i="17"/>
  <c r="I34" i="18"/>
  <c r="I34" i="1"/>
  <c r="I35" i="1"/>
  <c r="Q52" i="20"/>
  <c r="R52" i="20" s="1"/>
  <c r="S52" i="20" s="1"/>
  <c r="T52" i="20" s="1"/>
  <c r="U52" i="20" s="1"/>
  <c r="V52" i="20" s="1"/>
  <c r="AC50" i="20"/>
  <c r="AD50" i="20" s="1"/>
  <c r="AE50" i="20" s="1"/>
  <c r="AF50" i="20" s="1"/>
  <c r="AG50" i="20" s="1"/>
  <c r="AH50" i="20" s="1"/>
  <c r="AB51" i="20" s="1"/>
  <c r="AC52" i="10"/>
  <c r="AD52" i="10" s="1"/>
  <c r="AE52" i="10" s="1"/>
  <c r="AF52" i="10" s="1"/>
  <c r="AG52" i="10" s="1"/>
  <c r="AH52" i="10" s="1"/>
  <c r="J36" i="1" a="1"/>
  <c r="J36" i="1" s="1"/>
  <c r="K36" i="1"/>
  <c r="J36" i="17" a="1"/>
  <c r="J36" i="17" s="1"/>
  <c r="K36" i="17"/>
  <c r="J36" i="18" a="1"/>
  <c r="J36" i="18" s="1"/>
  <c r="K36" i="18"/>
  <c r="C36" i="17"/>
  <c r="B37" i="17"/>
  <c r="C36" i="1"/>
  <c r="B37" i="1"/>
  <c r="D37" i="1" s="1"/>
  <c r="B37" i="18"/>
  <c r="C36" i="18"/>
  <c r="F36" i="1" l="1"/>
  <c r="H36" i="1"/>
  <c r="F37" i="1"/>
  <c r="H37" i="1"/>
  <c r="F36" i="18"/>
  <c r="H36" i="18"/>
  <c r="AC51" i="19"/>
  <c r="AD51" i="19" s="1"/>
  <c r="AE51" i="19" s="1"/>
  <c r="AF51" i="19" s="1"/>
  <c r="AG51" i="19" s="1"/>
  <c r="AH51" i="19" s="1"/>
  <c r="AB52" i="19" s="1"/>
  <c r="H36" i="17"/>
  <c r="F36" i="17"/>
  <c r="D37" i="18"/>
  <c r="D37" i="17"/>
  <c r="I35" i="18"/>
  <c r="I35" i="17"/>
  <c r="AC51" i="20"/>
  <c r="AD51" i="20" s="1"/>
  <c r="AE51" i="20" s="1"/>
  <c r="AF51" i="20" s="1"/>
  <c r="AG51" i="20" s="1"/>
  <c r="AH51" i="20" s="1"/>
  <c r="AB52" i="20" s="1"/>
  <c r="J37" i="1" a="1"/>
  <c r="J37" i="1" s="1"/>
  <c r="K37" i="1"/>
  <c r="J37" i="17" a="1"/>
  <c r="J37" i="17" s="1"/>
  <c r="K37" i="17"/>
  <c r="J37" i="18" a="1"/>
  <c r="J37" i="18" s="1"/>
  <c r="K37" i="18"/>
  <c r="C37" i="18"/>
  <c r="B38" i="18"/>
  <c r="D38" i="18" s="1"/>
  <c r="C37" i="1"/>
  <c r="B38" i="1"/>
  <c r="C37" i="17"/>
  <c r="B38" i="17"/>
  <c r="AC52" i="19" l="1"/>
  <c r="AD52" i="19" s="1"/>
  <c r="AE52" i="19" s="1"/>
  <c r="AF52" i="19" s="1"/>
  <c r="AG52" i="19" s="1"/>
  <c r="AH52" i="19" s="1"/>
  <c r="D38" i="17"/>
  <c r="D38" i="1"/>
  <c r="H37" i="17"/>
  <c r="F37" i="17"/>
  <c r="H37" i="18"/>
  <c r="F37" i="18"/>
  <c r="F38" i="18"/>
  <c r="H38" i="18"/>
  <c r="I36" i="18"/>
  <c r="I36" i="17"/>
  <c r="I36" i="1"/>
  <c r="AC52" i="20"/>
  <c r="AD52" i="20" s="1"/>
  <c r="AE52" i="20" s="1"/>
  <c r="AF52" i="20" s="1"/>
  <c r="AG52" i="20" s="1"/>
  <c r="AH52" i="20" s="1"/>
  <c r="J38" i="17" a="1"/>
  <c r="J38" i="17" s="1"/>
  <c r="K38" i="17"/>
  <c r="J38" i="1" a="1"/>
  <c r="J38" i="1" s="1"/>
  <c r="K38" i="1"/>
  <c r="J38" i="18" a="1"/>
  <c r="J38" i="18" s="1"/>
  <c r="K38" i="18"/>
  <c r="B39" i="17"/>
  <c r="C38" i="17"/>
  <c r="C38" i="1"/>
  <c r="B39" i="1"/>
  <c r="B39" i="18"/>
  <c r="C38" i="18"/>
  <c r="H38" i="1" l="1"/>
  <c r="F38" i="1"/>
  <c r="F38" i="17"/>
  <c r="H38" i="17"/>
  <c r="D39" i="18"/>
  <c r="D39" i="1"/>
  <c r="D39" i="17"/>
  <c r="I37" i="1"/>
  <c r="I37" i="17"/>
  <c r="I37" i="18"/>
  <c r="I38" i="1"/>
  <c r="J39" i="1" a="1"/>
  <c r="J39" i="1" s="1"/>
  <c r="K39" i="1"/>
  <c r="J39" i="18" a="1"/>
  <c r="J39" i="18" s="1"/>
  <c r="K39" i="18"/>
  <c r="J39" i="17" a="1"/>
  <c r="J39" i="17" s="1"/>
  <c r="K39" i="17"/>
  <c r="B40" i="18"/>
  <c r="C39" i="18"/>
  <c r="C39" i="1"/>
  <c r="B40" i="1"/>
  <c r="B40" i="17"/>
  <c r="C39" i="17"/>
  <c r="H39" i="1" l="1"/>
  <c r="F39" i="1"/>
  <c r="H39" i="18"/>
  <c r="F39" i="18"/>
  <c r="H39" i="17"/>
  <c r="F39" i="17"/>
  <c r="D40" i="18"/>
  <c r="D40" i="17"/>
  <c r="D40" i="1"/>
  <c r="I38" i="17"/>
  <c r="I38" i="18"/>
  <c r="J40" i="1" a="1"/>
  <c r="J40" i="1" s="1"/>
  <c r="K40" i="1"/>
  <c r="J40" i="17" a="1"/>
  <c r="J40" i="17" s="1"/>
  <c r="K40" i="17"/>
  <c r="J40" i="18" a="1"/>
  <c r="J40" i="18" s="1"/>
  <c r="K40" i="18"/>
  <c r="B41" i="18"/>
  <c r="C40" i="18"/>
  <c r="C40" i="17"/>
  <c r="B41" i="17"/>
  <c r="D41" i="17" s="1"/>
  <c r="C40" i="1"/>
  <c r="B41" i="1"/>
  <c r="H40" i="1" l="1"/>
  <c r="F40" i="1"/>
  <c r="I40" i="1" s="1"/>
  <c r="D41" i="18"/>
  <c r="H41" i="17"/>
  <c r="F41" i="17"/>
  <c r="H40" i="18"/>
  <c r="F40" i="18"/>
  <c r="F40" i="17"/>
  <c r="H40" i="17"/>
  <c r="D41" i="1"/>
  <c r="I39" i="18"/>
  <c r="I39" i="17"/>
  <c r="I39" i="1"/>
  <c r="J41" i="1" a="1"/>
  <c r="J41" i="1" s="1"/>
  <c r="K41" i="1"/>
  <c r="J41" i="17" a="1"/>
  <c r="J41" i="17" s="1"/>
  <c r="K41" i="17"/>
  <c r="J41" i="18" a="1"/>
  <c r="J41" i="18" s="1"/>
  <c r="K41" i="18"/>
  <c r="B42" i="17"/>
  <c r="D42" i="17" s="1"/>
  <c r="C41" i="17"/>
  <c r="B42" i="18"/>
  <c r="C41" i="18"/>
  <c r="B42" i="1"/>
  <c r="C41" i="1"/>
  <c r="H41" i="1" l="1"/>
  <c r="F41" i="1"/>
  <c r="H42" i="17"/>
  <c r="F42" i="17"/>
  <c r="F41" i="18"/>
  <c r="H41" i="18"/>
  <c r="D42" i="1"/>
  <c r="D42" i="18"/>
  <c r="I40" i="17"/>
  <c r="I40" i="18"/>
  <c r="J42" i="1" a="1"/>
  <c r="J42" i="1" s="1"/>
  <c r="K42" i="1"/>
  <c r="J42" i="18" a="1"/>
  <c r="J42" i="18" s="1"/>
  <c r="K42" i="18"/>
  <c r="J42" i="17" a="1"/>
  <c r="J42" i="17" s="1"/>
  <c r="K42" i="17"/>
  <c r="C42" i="18"/>
  <c r="B43" i="18"/>
  <c r="C42" i="1"/>
  <c r="B43" i="1"/>
  <c r="B43" i="17"/>
  <c r="C42" i="17"/>
  <c r="H42" i="1" l="1"/>
  <c r="F42" i="1"/>
  <c r="H42" i="18"/>
  <c r="F42" i="18"/>
  <c r="D43" i="18"/>
  <c r="D43" i="17"/>
  <c r="D43" i="1"/>
  <c r="I41" i="18"/>
  <c r="I41" i="17"/>
  <c r="I41" i="1"/>
  <c r="J43" i="1" a="1"/>
  <c r="J43" i="1" s="1"/>
  <c r="K43" i="1"/>
  <c r="J43" i="18" a="1"/>
  <c r="J43" i="18" s="1"/>
  <c r="K43" i="18"/>
  <c r="J43" i="17" a="1"/>
  <c r="J43" i="17" s="1"/>
  <c r="K43" i="17"/>
  <c r="C43" i="17"/>
  <c r="B44" i="17"/>
  <c r="D44" i="17" s="1"/>
  <c r="C43" i="1"/>
  <c r="B44" i="1"/>
  <c r="D44" i="1" s="1"/>
  <c r="C43" i="18"/>
  <c r="B44" i="18"/>
  <c r="F43" i="1" l="1"/>
  <c r="H43" i="1"/>
  <c r="F44" i="1"/>
  <c r="H44" i="1"/>
  <c r="H44" i="17"/>
  <c r="F44" i="17"/>
  <c r="I43" i="1"/>
  <c r="H43" i="17"/>
  <c r="F43" i="17"/>
  <c r="I43" i="17" s="1"/>
  <c r="H43" i="18"/>
  <c r="F43" i="18"/>
  <c r="D44" i="18"/>
  <c r="I42" i="17"/>
  <c r="I42" i="18"/>
  <c r="I42" i="1"/>
  <c r="J44" i="18" a="1"/>
  <c r="J44" i="18" s="1"/>
  <c r="K44" i="18"/>
  <c r="J44" i="1" a="1"/>
  <c r="J44" i="1" s="1"/>
  <c r="K44" i="1"/>
  <c r="J44" i="17" a="1"/>
  <c r="J44" i="17" s="1"/>
  <c r="K44" i="17"/>
  <c r="C44" i="18"/>
  <c r="B45" i="18"/>
  <c r="B45" i="1"/>
  <c r="C44" i="1"/>
  <c r="B45" i="17"/>
  <c r="C44" i="17"/>
  <c r="D45" i="1" l="1"/>
  <c r="F44" i="18"/>
  <c r="H44" i="18"/>
  <c r="D45" i="17"/>
  <c r="D45" i="18"/>
  <c r="I43" i="18"/>
  <c r="I44" i="1"/>
  <c r="I44" i="17"/>
  <c r="J45" i="1" a="1"/>
  <c r="J45" i="1" s="1"/>
  <c r="K45" i="1"/>
  <c r="J45" i="18" a="1"/>
  <c r="J45" i="18" s="1"/>
  <c r="K45" i="18"/>
  <c r="J45" i="17" a="1"/>
  <c r="J45" i="17" s="1"/>
  <c r="K45" i="17"/>
  <c r="C45" i="17"/>
  <c r="B46" i="17"/>
  <c r="D46" i="17" s="1"/>
  <c r="B46" i="1"/>
  <c r="D46" i="1" s="1"/>
  <c r="C45" i="1"/>
  <c r="C45" i="18"/>
  <c r="B46" i="18"/>
  <c r="F46" i="1" l="1"/>
  <c r="H46" i="1"/>
  <c r="F45" i="1"/>
  <c r="H45" i="1"/>
  <c r="D46" i="18"/>
  <c r="F46" i="17"/>
  <c r="H46" i="17"/>
  <c r="F45" i="18"/>
  <c r="H45" i="18"/>
  <c r="F45" i="17"/>
  <c r="H45" i="17"/>
  <c r="I44" i="18"/>
  <c r="J46" i="1" a="1"/>
  <c r="J46" i="1" s="1"/>
  <c r="K46" i="1"/>
  <c r="J46" i="18" a="1"/>
  <c r="J46" i="18" s="1"/>
  <c r="K46" i="18"/>
  <c r="J46" i="17" a="1"/>
  <c r="J46" i="17" s="1"/>
  <c r="K46" i="17"/>
  <c r="B47" i="18"/>
  <c r="C46" i="18"/>
  <c r="C46" i="1"/>
  <c r="B47" i="1"/>
  <c r="B47" i="17"/>
  <c r="C46" i="17"/>
  <c r="D47" i="1" l="1"/>
  <c r="D47" i="17"/>
  <c r="D47" i="18"/>
  <c r="H46" i="18"/>
  <c r="F46" i="18"/>
  <c r="I45" i="17"/>
  <c r="I45" i="1"/>
  <c r="I45" i="18"/>
  <c r="I46" i="1"/>
  <c r="I46" i="17"/>
  <c r="J47" i="1" a="1"/>
  <c r="J47" i="1" s="1"/>
  <c r="K47" i="1"/>
  <c r="J47" i="17" a="1"/>
  <c r="J47" i="17" s="1"/>
  <c r="K47" i="17"/>
  <c r="J47" i="18" a="1"/>
  <c r="J47" i="18" s="1"/>
  <c r="K47" i="18"/>
  <c r="B48" i="17"/>
  <c r="D48" i="17" s="1"/>
  <c r="C47" i="17"/>
  <c r="C47" i="1"/>
  <c r="B48" i="1"/>
  <c r="D48" i="1" s="1"/>
  <c r="B48" i="18"/>
  <c r="D48" i="18" s="1"/>
  <c r="C47" i="18"/>
  <c r="F48" i="1" l="1"/>
  <c r="H48" i="1"/>
  <c r="F47" i="1"/>
  <c r="H47" i="1"/>
  <c r="F48" i="17"/>
  <c r="H48" i="17"/>
  <c r="F48" i="18"/>
  <c r="H48" i="18"/>
  <c r="F47" i="18"/>
  <c r="H47" i="18"/>
  <c r="I47" i="18" s="1"/>
  <c r="F47" i="17"/>
  <c r="H47" i="17"/>
  <c r="I46" i="18"/>
  <c r="J48" i="1" a="1"/>
  <c r="J48" i="1" s="1"/>
  <c r="K48" i="1"/>
  <c r="J48" i="18" a="1"/>
  <c r="J48" i="18" s="1"/>
  <c r="K48" i="18"/>
  <c r="J48" i="17" a="1"/>
  <c r="J48" i="17" s="1"/>
  <c r="K48" i="17"/>
  <c r="C48" i="18"/>
  <c r="B49" i="18"/>
  <c r="D49" i="18" s="1"/>
  <c r="B49" i="1"/>
  <c r="C48" i="1"/>
  <c r="C48" i="17"/>
  <c r="B49" i="17"/>
  <c r="H49" i="18" l="1"/>
  <c r="F49" i="18"/>
  <c r="D49" i="1"/>
  <c r="D49" i="17"/>
  <c r="I47" i="17"/>
  <c r="I47" i="1"/>
  <c r="I48" i="18"/>
  <c r="I48" i="17"/>
  <c r="J49" i="1" a="1"/>
  <c r="J49" i="1" s="1"/>
  <c r="K49" i="1"/>
  <c r="J49" i="17" a="1"/>
  <c r="J49" i="17" s="1"/>
  <c r="K49" i="17"/>
  <c r="J49" i="18" a="1"/>
  <c r="J49" i="18" s="1"/>
  <c r="K49" i="18"/>
  <c r="C49" i="1"/>
  <c r="B50" i="1"/>
  <c r="D50" i="1" s="1"/>
  <c r="B50" i="18"/>
  <c r="D50" i="18" s="1"/>
  <c r="C49" i="18"/>
  <c r="C49" i="17"/>
  <c r="B50" i="17"/>
  <c r="D50" i="17" s="1"/>
  <c r="H50" i="1" l="1"/>
  <c r="F50" i="1"/>
  <c r="H49" i="1"/>
  <c r="F49" i="1"/>
  <c r="H50" i="17"/>
  <c r="F50" i="17"/>
  <c r="H49" i="17"/>
  <c r="F49" i="17"/>
  <c r="F50" i="18"/>
  <c r="H50" i="18"/>
  <c r="I48" i="1"/>
  <c r="I49" i="17"/>
  <c r="J50" i="18" a="1"/>
  <c r="J50" i="18" s="1"/>
  <c r="K50" i="18"/>
  <c r="J50" i="17" a="1"/>
  <c r="J50" i="17" s="1"/>
  <c r="K50" i="17"/>
  <c r="J50" i="1" a="1"/>
  <c r="J50" i="1" s="1"/>
  <c r="K50" i="1"/>
  <c r="C50" i="1"/>
  <c r="B51" i="1"/>
  <c r="C50" i="17"/>
  <c r="B51" i="17"/>
  <c r="C50" i="18"/>
  <c r="B51" i="18"/>
  <c r="D51" i="18" s="1"/>
  <c r="H51" i="18" l="1"/>
  <c r="F51" i="18"/>
  <c r="D51" i="17"/>
  <c r="D51" i="1"/>
  <c r="I49" i="1"/>
  <c r="I49" i="18"/>
  <c r="I50" i="18"/>
  <c r="I50" i="1"/>
  <c r="I50" i="17"/>
  <c r="J51" i="18" a="1"/>
  <c r="J51" i="18" s="1"/>
  <c r="K51" i="18"/>
  <c r="J51" i="17" a="1"/>
  <c r="J51" i="17" s="1"/>
  <c r="K51" i="17"/>
  <c r="J51" i="1" a="1"/>
  <c r="J51" i="1" s="1"/>
  <c r="K51" i="1"/>
  <c r="C51" i="18"/>
  <c r="B52" i="18"/>
  <c r="D52" i="18" s="1"/>
  <c r="B52" i="17"/>
  <c r="D52" i="17" s="1"/>
  <c r="C51" i="17"/>
  <c r="C51" i="1"/>
  <c r="B52" i="1"/>
  <c r="D52" i="1" s="1"/>
  <c r="H51" i="1" l="1"/>
  <c r="F51" i="1"/>
  <c r="H52" i="1"/>
  <c r="F52" i="1"/>
  <c r="H51" i="17"/>
  <c r="F51" i="17"/>
  <c r="F52" i="17"/>
  <c r="H52" i="17"/>
  <c r="H52" i="18"/>
  <c r="F52" i="18"/>
  <c r="I51" i="1"/>
  <c r="I51" i="17"/>
  <c r="J52" i="17" a="1"/>
  <c r="J52" i="17" s="1"/>
  <c r="K52" i="17"/>
  <c r="J52" i="1" a="1"/>
  <c r="J52" i="1" s="1"/>
  <c r="K52" i="1"/>
  <c r="J52" i="18" a="1"/>
  <c r="J52" i="18" s="1"/>
  <c r="K52" i="18"/>
  <c r="B53" i="18"/>
  <c r="D53" i="18" s="1"/>
  <c r="C52" i="18"/>
  <c r="B53" i="1"/>
  <c r="C52" i="1"/>
  <c r="C52" i="17"/>
  <c r="B53" i="17"/>
  <c r="D53" i="17" s="1"/>
  <c r="D53" i="1" l="1"/>
  <c r="H53" i="17"/>
  <c r="F53" i="17"/>
  <c r="F53" i="18"/>
  <c r="H53" i="18"/>
  <c r="I51" i="18"/>
  <c r="I52" i="17"/>
  <c r="J53" i="17" a="1"/>
  <c r="J53" i="17" s="1"/>
  <c r="K53" i="17"/>
  <c r="J53" i="1" a="1"/>
  <c r="J53" i="1" s="1"/>
  <c r="K53" i="1"/>
  <c r="J53" i="18" a="1"/>
  <c r="J53" i="18" s="1"/>
  <c r="K53" i="18"/>
  <c r="B54" i="17"/>
  <c r="D54" i="17" s="1"/>
  <c r="C53" i="17"/>
  <c r="B54" i="1"/>
  <c r="D54" i="1" s="1"/>
  <c r="C53" i="1"/>
  <c r="C53" i="18"/>
  <c r="B54" i="18"/>
  <c r="D54" i="18" s="1"/>
  <c r="H54" i="1" l="1"/>
  <c r="F54" i="1"/>
  <c r="H53" i="1"/>
  <c r="F53" i="1"/>
  <c r="F54" i="18"/>
  <c r="H54" i="18"/>
  <c r="H54" i="17"/>
  <c r="F54" i="17"/>
  <c r="I52" i="1"/>
  <c r="I52" i="18"/>
  <c r="I53" i="17"/>
  <c r="J54" i="18" a="1"/>
  <c r="J54" i="18" s="1"/>
  <c r="K54" i="18"/>
  <c r="J54" i="1" a="1"/>
  <c r="J54" i="1" s="1"/>
  <c r="K54" i="1"/>
  <c r="J54" i="17" a="1"/>
  <c r="J54" i="17" s="1"/>
  <c r="K54" i="17"/>
  <c r="B55" i="18"/>
  <c r="D55" i="18" s="1"/>
  <c r="C54" i="18"/>
  <c r="C54" i="1"/>
  <c r="B55" i="1"/>
  <c r="C54" i="17"/>
  <c r="B55" i="17"/>
  <c r="D55" i="17" s="1"/>
  <c r="H55" i="17" l="1"/>
  <c r="F55" i="17"/>
  <c r="D55" i="1"/>
  <c r="H55" i="18"/>
  <c r="F55" i="18"/>
  <c r="I53" i="1"/>
  <c r="I53" i="18"/>
  <c r="I54" i="17"/>
  <c r="J55" i="17" a="1"/>
  <c r="J55" i="17" s="1"/>
  <c r="K55" i="17"/>
  <c r="J55" i="1" a="1"/>
  <c r="J55" i="1" s="1"/>
  <c r="K55" i="1"/>
  <c r="J55" i="18" a="1"/>
  <c r="J55" i="18" s="1"/>
  <c r="K55" i="18"/>
  <c r="C55" i="1"/>
  <c r="B56" i="1"/>
  <c r="D56" i="1" s="1"/>
  <c r="C55" i="17"/>
  <c r="B56" i="17"/>
  <c r="D56" i="17" s="1"/>
  <c r="B56" i="18"/>
  <c r="D56" i="18" s="1"/>
  <c r="C55" i="18"/>
  <c r="F56" i="1" l="1"/>
  <c r="H56" i="1"/>
  <c r="F55" i="1"/>
  <c r="H55" i="1"/>
  <c r="H56" i="17"/>
  <c r="F56" i="17"/>
  <c r="F56" i="18"/>
  <c r="H56" i="18"/>
  <c r="I54" i="1"/>
  <c r="I54" i="18"/>
  <c r="I55" i="17"/>
  <c r="J56" i="17" a="1"/>
  <c r="J56" i="17" s="1"/>
  <c r="K56" i="17"/>
  <c r="J56" i="1" a="1"/>
  <c r="J56" i="1" s="1"/>
  <c r="K56" i="1"/>
  <c r="J56" i="18" a="1"/>
  <c r="J56" i="18" s="1"/>
  <c r="K56" i="18"/>
  <c r="C56" i="18"/>
  <c r="B57" i="18"/>
  <c r="D57" i="18" s="1"/>
  <c r="C56" i="17"/>
  <c r="B57" i="17"/>
  <c r="D57" i="17" s="1"/>
  <c r="C56" i="1"/>
  <c r="B57" i="1"/>
  <c r="H57" i="17" l="1"/>
  <c r="F57" i="17"/>
  <c r="D57" i="1"/>
  <c r="H57" i="18"/>
  <c r="F57" i="18"/>
  <c r="I55" i="1"/>
  <c r="I55" i="18"/>
  <c r="I56" i="18"/>
  <c r="I56" i="17"/>
  <c r="J57" i="1" a="1"/>
  <c r="J57" i="1" s="1"/>
  <c r="K57" i="1"/>
  <c r="J57" i="17" a="1"/>
  <c r="J57" i="17" s="1"/>
  <c r="K57" i="17"/>
  <c r="J57" i="18" a="1"/>
  <c r="J57" i="18" s="1"/>
  <c r="K57" i="18"/>
  <c r="B58" i="1"/>
  <c r="D58" i="1" s="1"/>
  <c r="C57" i="1"/>
  <c r="C57" i="17"/>
  <c r="B58" i="17"/>
  <c r="D58" i="17" s="1"/>
  <c r="C57" i="18"/>
  <c r="B58" i="18"/>
  <c r="D58" i="18" s="1"/>
  <c r="F57" i="1" l="1"/>
  <c r="H57" i="1"/>
  <c r="F58" i="1"/>
  <c r="H58" i="1"/>
  <c r="H58" i="18"/>
  <c r="F58" i="18"/>
  <c r="F58" i="17"/>
  <c r="H58" i="17"/>
  <c r="I56" i="1"/>
  <c r="I57" i="18"/>
  <c r="I57" i="1"/>
  <c r="I57" i="17"/>
  <c r="J58" i="18" a="1"/>
  <c r="J58" i="18" s="1"/>
  <c r="K58" i="18"/>
  <c r="J58" i="17" a="1"/>
  <c r="J58" i="17" s="1"/>
  <c r="K58" i="17"/>
  <c r="J58" i="1" a="1"/>
  <c r="J58" i="1" s="1"/>
  <c r="K58" i="1"/>
  <c r="C58" i="18"/>
  <c r="B59" i="18"/>
  <c r="D59" i="18" s="1"/>
  <c r="C58" i="17"/>
  <c r="B59" i="17"/>
  <c r="D59" i="17" s="1"/>
  <c r="C58" i="1"/>
  <c r="B59" i="1"/>
  <c r="D59" i="1" s="1"/>
  <c r="F59" i="1" l="1"/>
  <c r="H59" i="1"/>
  <c r="H59" i="17"/>
  <c r="F59" i="17"/>
  <c r="H59" i="18"/>
  <c r="F59" i="18"/>
  <c r="I58" i="18"/>
  <c r="I58" i="1"/>
  <c r="I58" i="17"/>
  <c r="J59" i="1" a="1"/>
  <c r="J59" i="1" s="1"/>
  <c r="K59" i="1"/>
  <c r="J59" i="17" a="1"/>
  <c r="J59" i="17" s="1"/>
  <c r="K59" i="17"/>
  <c r="J59" i="18" a="1"/>
  <c r="J59" i="18" s="1"/>
  <c r="K59" i="18"/>
  <c r="C59" i="17"/>
  <c r="B60" i="17"/>
  <c r="D60" i="17" s="1"/>
  <c r="C59" i="18"/>
  <c r="B60" i="18"/>
  <c r="D60" i="18" s="1"/>
  <c r="B60" i="1"/>
  <c r="D60" i="1" s="1"/>
  <c r="C59" i="1"/>
  <c r="F60" i="1" l="1"/>
  <c r="H60" i="1"/>
  <c r="F60" i="18"/>
  <c r="H60" i="18"/>
  <c r="H60" i="17"/>
  <c r="F60" i="17"/>
  <c r="I59" i="18"/>
  <c r="I59" i="1"/>
  <c r="I59" i="17"/>
  <c r="J60" i="18" a="1"/>
  <c r="J60" i="18" s="1"/>
  <c r="K60" i="18"/>
  <c r="J60" i="17" a="1"/>
  <c r="J60" i="17" s="1"/>
  <c r="K60" i="17"/>
  <c r="J60" i="1" a="1"/>
  <c r="J60" i="1" s="1"/>
  <c r="K60" i="1"/>
  <c r="B61" i="18"/>
  <c r="D61" i="18" s="1"/>
  <c r="C60" i="18"/>
  <c r="C60" i="17"/>
  <c r="B61" i="17"/>
  <c r="D61" i="17" s="1"/>
  <c r="C60" i="1"/>
  <c r="B61" i="1"/>
  <c r="D61" i="1" s="1"/>
  <c r="H61" i="1" l="1"/>
  <c r="F61" i="1"/>
  <c r="H61" i="17"/>
  <c r="F61" i="17"/>
  <c r="H61" i="18"/>
  <c r="F61" i="18"/>
  <c r="I60" i="18"/>
  <c r="I60" i="1"/>
  <c r="I60" i="17"/>
  <c r="J61" i="1" a="1"/>
  <c r="J61" i="1" s="1"/>
  <c r="K61" i="1"/>
  <c r="J61" i="17" a="1"/>
  <c r="J61" i="17" s="1"/>
  <c r="K61" i="17"/>
  <c r="J61" i="18" a="1"/>
  <c r="J61" i="18" s="1"/>
  <c r="K61" i="18"/>
  <c r="C61" i="17"/>
  <c r="B62" i="17"/>
  <c r="D62" i="17" s="1"/>
  <c r="B62" i="1"/>
  <c r="D62" i="1" s="1"/>
  <c r="C61" i="1"/>
  <c r="C61" i="18"/>
  <c r="B62" i="18"/>
  <c r="D62" i="18" s="1"/>
  <c r="H62" i="1" l="1"/>
  <c r="F62" i="1"/>
  <c r="H62" i="17"/>
  <c r="F62" i="17"/>
  <c r="F62" i="18"/>
  <c r="H62" i="18"/>
  <c r="I61" i="18"/>
  <c r="I61" i="1"/>
  <c r="I61" i="17"/>
  <c r="J62" i="1" a="1"/>
  <c r="J62" i="1" s="1"/>
  <c r="K62" i="1"/>
  <c r="J62" i="18" a="1"/>
  <c r="J62" i="18" s="1"/>
  <c r="K62" i="18"/>
  <c r="J62" i="17" a="1"/>
  <c r="J62" i="17" s="1"/>
  <c r="K62" i="17"/>
  <c r="B63" i="18"/>
  <c r="D63" i="18" s="1"/>
  <c r="C62" i="18"/>
  <c r="B63" i="1"/>
  <c r="D63" i="1" s="1"/>
  <c r="C62" i="1"/>
  <c r="B63" i="17"/>
  <c r="D63" i="17" s="1"/>
  <c r="C62" i="17"/>
  <c r="H63" i="1" l="1"/>
  <c r="F63" i="1"/>
  <c r="H63" i="17"/>
  <c r="F63" i="17"/>
  <c r="F63" i="18"/>
  <c r="H63" i="18"/>
  <c r="I62" i="18"/>
  <c r="I62" i="1"/>
  <c r="I62" i="17"/>
  <c r="J63" i="17" a="1"/>
  <c r="J63" i="17" s="1"/>
  <c r="K63" i="17"/>
  <c r="J63" i="1" a="1"/>
  <c r="J63" i="1" s="1"/>
  <c r="K63" i="1"/>
  <c r="J63" i="18" a="1"/>
  <c r="J63" i="18" s="1"/>
  <c r="K63" i="18"/>
  <c r="C63" i="17"/>
  <c r="B64" i="17"/>
  <c r="D64" i="17" s="1"/>
  <c r="B64" i="1"/>
  <c r="D64" i="1" s="1"/>
  <c r="C63" i="1"/>
  <c r="C63" i="18"/>
  <c r="B64" i="18"/>
  <c r="D64" i="18" s="1"/>
  <c r="H64" i="1" l="1"/>
  <c r="F64" i="1"/>
  <c r="H64" i="18"/>
  <c r="F64" i="18"/>
  <c r="F64" i="17"/>
  <c r="H64" i="17"/>
  <c r="I63" i="18"/>
  <c r="I63" i="17"/>
  <c r="I63" i="1"/>
  <c r="J64" i="1" a="1"/>
  <c r="J64" i="1" s="1"/>
  <c r="K64" i="1"/>
  <c r="J64" i="18" a="1"/>
  <c r="J64" i="18" s="1"/>
  <c r="K64" i="18"/>
  <c r="J64" i="17" a="1"/>
  <c r="J64" i="17" s="1"/>
  <c r="K64" i="17"/>
  <c r="C64" i="1"/>
  <c r="B65" i="1"/>
  <c r="D65" i="1" s="1"/>
  <c r="B65" i="18"/>
  <c r="D65" i="18" s="1"/>
  <c r="C64" i="18"/>
  <c r="B65" i="17"/>
  <c r="D65" i="17" s="1"/>
  <c r="C64" i="17"/>
  <c r="H65" i="1" l="1"/>
  <c r="F65" i="1"/>
  <c r="H65" i="17"/>
  <c r="F65" i="17"/>
  <c r="F65" i="18"/>
  <c r="H65" i="18"/>
  <c r="I64" i="18"/>
  <c r="I64" i="1"/>
  <c r="I64" i="17"/>
  <c r="J65" i="1" a="1"/>
  <c r="J65" i="1" s="1"/>
  <c r="K65" i="1"/>
  <c r="J65" i="17" a="1"/>
  <c r="J65" i="17" s="1"/>
  <c r="K65" i="17"/>
  <c r="J65" i="18" a="1"/>
  <c r="J65" i="18" s="1"/>
  <c r="K65" i="18"/>
  <c r="B66" i="17"/>
  <c r="D66" i="17" s="1"/>
  <c r="C65" i="17"/>
  <c r="B66" i="18"/>
  <c r="D66" i="18" s="1"/>
  <c r="C65" i="18"/>
  <c r="C65" i="1"/>
  <c r="B66" i="1"/>
  <c r="D66" i="1" s="1"/>
  <c r="H66" i="1" l="1"/>
  <c r="F66" i="1"/>
  <c r="F66" i="18"/>
  <c r="H66" i="18"/>
  <c r="H66" i="17"/>
  <c r="F66" i="17"/>
  <c r="I65" i="18"/>
  <c r="I65" i="1"/>
  <c r="I65" i="17"/>
  <c r="J66" i="1" a="1"/>
  <c r="J66" i="1" s="1"/>
  <c r="K66" i="1"/>
  <c r="J66" i="18" a="1"/>
  <c r="J66" i="18" s="1"/>
  <c r="K66" i="18"/>
  <c r="J66" i="17" a="1"/>
  <c r="J66" i="17" s="1"/>
  <c r="K66" i="17"/>
  <c r="B67" i="1"/>
  <c r="D67" i="1" s="1"/>
  <c r="C66" i="1"/>
  <c r="C66" i="18"/>
  <c r="B67" i="18"/>
  <c r="D67" i="18" s="1"/>
  <c r="B67" i="17"/>
  <c r="D67" i="17" s="1"/>
  <c r="C66" i="17"/>
  <c r="F67" i="1" l="1"/>
  <c r="H67" i="1"/>
  <c r="H67" i="17"/>
  <c r="F67" i="17"/>
  <c r="H67" i="18"/>
  <c r="F67" i="18"/>
  <c r="I66" i="18"/>
  <c r="I66" i="1"/>
  <c r="I66" i="17"/>
  <c r="J67" i="17" a="1"/>
  <c r="J67" i="17" s="1"/>
  <c r="K67" i="17"/>
  <c r="J67" i="18" a="1"/>
  <c r="J67" i="18" s="1"/>
  <c r="K67" i="18"/>
  <c r="J67" i="1" a="1"/>
  <c r="J67" i="1" s="1"/>
  <c r="K67" i="1"/>
  <c r="B68" i="17"/>
  <c r="D68" i="17" s="1"/>
  <c r="C67" i="17"/>
  <c r="C67" i="1"/>
  <c r="B68" i="1"/>
  <c r="D68" i="1" s="1"/>
  <c r="B68" i="18"/>
  <c r="D68" i="18" s="1"/>
  <c r="C67" i="18"/>
  <c r="F68" i="1" l="1"/>
  <c r="H68" i="1"/>
  <c r="F68" i="18"/>
  <c r="H68" i="18"/>
  <c r="H68" i="17"/>
  <c r="F68" i="17"/>
  <c r="I67" i="17"/>
  <c r="I67" i="1"/>
  <c r="I67" i="18"/>
  <c r="J68" i="1" a="1"/>
  <c r="J68" i="1" s="1"/>
  <c r="K68" i="1"/>
  <c r="J68" i="18" a="1"/>
  <c r="J68" i="18" s="1"/>
  <c r="K68" i="18"/>
  <c r="J68" i="17" a="1"/>
  <c r="J68" i="17" s="1"/>
  <c r="K68" i="17"/>
  <c r="B69" i="18"/>
  <c r="D69" i="18" s="1"/>
  <c r="C68" i="18"/>
  <c r="C68" i="1"/>
  <c r="B69" i="1"/>
  <c r="D69" i="1" s="1"/>
  <c r="C68" i="17"/>
  <c r="B69" i="17"/>
  <c r="D69" i="17" s="1"/>
  <c r="F69" i="1" l="1"/>
  <c r="H69" i="1"/>
  <c r="H69" i="17"/>
  <c r="F69" i="17"/>
  <c r="F69" i="18"/>
  <c r="H69" i="18"/>
  <c r="I68" i="18"/>
  <c r="I68" i="1"/>
  <c r="I68" i="17"/>
  <c r="J69" i="17" a="1"/>
  <c r="J69" i="17" s="1"/>
  <c r="K69" i="17"/>
  <c r="J69" i="1" a="1"/>
  <c r="J69" i="1" s="1"/>
  <c r="K69" i="1"/>
  <c r="J69" i="18" a="1"/>
  <c r="J69" i="18" s="1"/>
  <c r="K69" i="18"/>
  <c r="C69" i="1"/>
  <c r="B70" i="1"/>
  <c r="B70" i="17"/>
  <c r="D70" i="17" s="1"/>
  <c r="C69" i="17"/>
  <c r="C69" i="18"/>
  <c r="B70" i="18"/>
  <c r="D70" i="18" s="1"/>
  <c r="H70" i="18" l="1"/>
  <c r="F70" i="18"/>
  <c r="H70" i="17"/>
  <c r="F70" i="17"/>
  <c r="D70" i="1"/>
  <c r="I69" i="1"/>
  <c r="I69" i="18"/>
  <c r="I69" i="17"/>
  <c r="J70" i="17" a="1"/>
  <c r="J70" i="17" s="1"/>
  <c r="K70" i="17"/>
  <c r="J70" i="18" a="1"/>
  <c r="J70" i="18" s="1"/>
  <c r="K70" i="18"/>
  <c r="J70" i="1" a="1"/>
  <c r="J70" i="1" s="1"/>
  <c r="K70" i="1"/>
  <c r="B71" i="18"/>
  <c r="C70" i="18"/>
  <c r="B71" i="17"/>
  <c r="D71" i="17" s="1"/>
  <c r="C70" i="17"/>
  <c r="B71" i="1"/>
  <c r="D71" i="1" s="1"/>
  <c r="C70" i="1"/>
  <c r="F71" i="1" l="1"/>
  <c r="H71" i="1"/>
  <c r="F70" i="1"/>
  <c r="H70" i="1"/>
  <c r="H71" i="17"/>
  <c r="F71" i="17"/>
  <c r="D71" i="18"/>
  <c r="I70" i="17"/>
  <c r="J71" i="1" a="1"/>
  <c r="J71" i="1" s="1"/>
  <c r="K71" i="1"/>
  <c r="J71" i="17" a="1"/>
  <c r="J71" i="17" s="1"/>
  <c r="K71" i="17"/>
  <c r="J71" i="18" a="1"/>
  <c r="J71" i="18" s="1"/>
  <c r="K71" i="18"/>
  <c r="B72" i="1"/>
  <c r="C71" i="1"/>
  <c r="B72" i="17"/>
  <c r="D72" i="17" s="1"/>
  <c r="C71" i="17"/>
  <c r="C71" i="18"/>
  <c r="B72" i="18"/>
  <c r="D72" i="18" s="1"/>
  <c r="F72" i="18" l="1"/>
  <c r="H72" i="18"/>
  <c r="H71" i="18"/>
  <c r="F71" i="18"/>
  <c r="D72" i="1"/>
  <c r="H72" i="17"/>
  <c r="F72" i="17"/>
  <c r="I70" i="1"/>
  <c r="I70" i="18"/>
  <c r="I71" i="18"/>
  <c r="I71" i="1"/>
  <c r="I71" i="17"/>
  <c r="J72" i="18" a="1"/>
  <c r="J72" i="18" s="1"/>
  <c r="K72" i="18"/>
  <c r="J72" i="17" a="1"/>
  <c r="J72" i="17" s="1"/>
  <c r="K72" i="17"/>
  <c r="J72" i="1" a="1"/>
  <c r="J72" i="1" s="1"/>
  <c r="K72" i="1"/>
  <c r="B73" i="17"/>
  <c r="D73" i="17" s="1"/>
  <c r="C72" i="17"/>
  <c r="B73" i="18"/>
  <c r="C72" i="18"/>
  <c r="B73" i="1"/>
  <c r="D73" i="1" s="1"/>
  <c r="C72" i="1"/>
  <c r="F72" i="1" l="1"/>
  <c r="H72" i="1"/>
  <c r="H73" i="1"/>
  <c r="F73" i="1"/>
  <c r="H73" i="17"/>
  <c r="F73" i="17"/>
  <c r="D73" i="18"/>
  <c r="I72" i="1"/>
  <c r="I72" i="17"/>
  <c r="J73" i="1" a="1"/>
  <c r="J73" i="1" s="1"/>
  <c r="K73" i="1"/>
  <c r="J73" i="18" a="1"/>
  <c r="J73" i="18" s="1"/>
  <c r="K73" i="18"/>
  <c r="J73" i="17" a="1"/>
  <c r="J73" i="17" s="1"/>
  <c r="K73" i="17"/>
  <c r="C73" i="1"/>
  <c r="B74" i="1"/>
  <c r="B74" i="18"/>
  <c r="D74" i="18" s="1"/>
  <c r="C73" i="18"/>
  <c r="C73" i="17"/>
  <c r="B74" i="17"/>
  <c r="D74" i="17" s="1"/>
  <c r="F74" i="17" l="1"/>
  <c r="H74" i="17"/>
  <c r="F74" i="18"/>
  <c r="H74" i="18"/>
  <c r="D74" i="1"/>
  <c r="H73" i="18"/>
  <c r="F73" i="18"/>
  <c r="I72" i="18"/>
  <c r="I73" i="17"/>
  <c r="J74" i="18" a="1"/>
  <c r="J74" i="18" s="1"/>
  <c r="K74" i="18"/>
  <c r="J74" i="17" a="1"/>
  <c r="J74" i="17" s="1"/>
  <c r="K74" i="17"/>
  <c r="J74" i="1" a="1"/>
  <c r="J74" i="1" s="1"/>
  <c r="K74" i="1"/>
  <c r="C74" i="18"/>
  <c r="B75" i="18"/>
  <c r="B75" i="1"/>
  <c r="D75" i="1" s="1"/>
  <c r="C74" i="1"/>
  <c r="C74" i="17"/>
  <c r="B75" i="17"/>
  <c r="D75" i="17" s="1"/>
  <c r="I73" i="18" l="1"/>
  <c r="H74" i="1"/>
  <c r="F74" i="1"/>
  <c r="H75" i="1"/>
  <c r="F75" i="1"/>
  <c r="H75" i="17"/>
  <c r="F75" i="17"/>
  <c r="D75" i="18"/>
  <c r="I73" i="1"/>
  <c r="I74" i="1"/>
  <c r="I74" i="17"/>
  <c r="J75" i="17" a="1"/>
  <c r="J75" i="17" s="1"/>
  <c r="K75" i="17"/>
  <c r="J75" i="18" a="1"/>
  <c r="J75" i="18" s="1"/>
  <c r="K75" i="18"/>
  <c r="J75" i="1" a="1"/>
  <c r="J75" i="1" s="1"/>
  <c r="K75" i="1"/>
  <c r="B76" i="1"/>
  <c r="C75" i="1"/>
  <c r="B76" i="18"/>
  <c r="D76" i="18" s="1"/>
  <c r="C75" i="18"/>
  <c r="B76" i="17"/>
  <c r="D76" i="17" s="1"/>
  <c r="C75" i="17"/>
  <c r="F75" i="18" l="1"/>
  <c r="H75" i="18"/>
  <c r="F76" i="17"/>
  <c r="H76" i="17"/>
  <c r="D76" i="1"/>
  <c r="H76" i="18"/>
  <c r="F76" i="18"/>
  <c r="I74" i="18"/>
  <c r="I75" i="18"/>
  <c r="I75" i="17"/>
  <c r="J76" i="17" a="1"/>
  <c r="J76" i="17" s="1"/>
  <c r="K76" i="17"/>
  <c r="J76" i="18" a="1"/>
  <c r="J76" i="18" s="1"/>
  <c r="K76" i="18"/>
  <c r="J76" i="1" a="1"/>
  <c r="J76" i="1" s="1"/>
  <c r="K76" i="1"/>
  <c r="B77" i="17"/>
  <c r="D77" i="17" s="1"/>
  <c r="C76" i="17"/>
  <c r="B77" i="18"/>
  <c r="C76" i="18"/>
  <c r="B77" i="1"/>
  <c r="D77" i="1" s="1"/>
  <c r="C76" i="1"/>
  <c r="H76" i="1" l="1"/>
  <c r="F76" i="1"/>
  <c r="H77" i="1"/>
  <c r="F77" i="1"/>
  <c r="I76" i="1"/>
  <c r="D77" i="18"/>
  <c r="H77" i="17"/>
  <c r="F77" i="17"/>
  <c r="I75" i="1"/>
  <c r="I76" i="17"/>
  <c r="J77" i="1" a="1"/>
  <c r="J77" i="1" s="1"/>
  <c r="K77" i="1"/>
  <c r="J77" i="18" a="1"/>
  <c r="J77" i="18" s="1"/>
  <c r="K77" i="18"/>
  <c r="J77" i="17" a="1"/>
  <c r="J77" i="17" s="1"/>
  <c r="K77" i="17"/>
  <c r="C77" i="1"/>
  <c r="B78" i="1"/>
  <c r="C77" i="18"/>
  <c r="B78" i="18"/>
  <c r="D78" i="18" s="1"/>
  <c r="C77" i="17"/>
  <c r="B78" i="17"/>
  <c r="F78" i="18" l="1"/>
  <c r="H78" i="18"/>
  <c r="F77" i="18"/>
  <c r="H77" i="18"/>
  <c r="D78" i="1"/>
  <c r="D78" i="17"/>
  <c r="I76" i="18"/>
  <c r="I77" i="18"/>
  <c r="I77" i="17"/>
  <c r="J78" i="17" a="1"/>
  <c r="J78" i="17" s="1"/>
  <c r="K78" i="17"/>
  <c r="J78" i="18" a="1"/>
  <c r="J78" i="18" s="1"/>
  <c r="K78" i="18"/>
  <c r="J78" i="1" a="1"/>
  <c r="J78" i="1" s="1"/>
  <c r="K78" i="1"/>
  <c r="C78" i="1"/>
  <c r="B79" i="1"/>
  <c r="D79" i="1" s="1"/>
  <c r="B79" i="18"/>
  <c r="C78" i="18"/>
  <c r="B79" i="17"/>
  <c r="D79" i="17" s="1"/>
  <c r="C78" i="17"/>
  <c r="F79" i="1" l="1"/>
  <c r="H79" i="1"/>
  <c r="H78" i="1"/>
  <c r="F78" i="1"/>
  <c r="H79" i="17"/>
  <c r="F79" i="17"/>
  <c r="H78" i="17"/>
  <c r="F78" i="17"/>
  <c r="I78" i="1"/>
  <c r="D79" i="18"/>
  <c r="I77" i="1"/>
  <c r="I78" i="17"/>
  <c r="J79" i="1" a="1"/>
  <c r="J79" i="1" s="1"/>
  <c r="K79" i="1"/>
  <c r="J79" i="17" a="1"/>
  <c r="J79" i="17" s="1"/>
  <c r="K79" i="17"/>
  <c r="J79" i="18" a="1"/>
  <c r="J79" i="18" s="1"/>
  <c r="K79" i="18"/>
  <c r="B80" i="17"/>
  <c r="C79" i="17"/>
  <c r="C79" i="18"/>
  <c r="B80" i="18"/>
  <c r="D80" i="18" s="1"/>
  <c r="C79" i="1"/>
  <c r="B80" i="1"/>
  <c r="F80" i="18" l="1"/>
  <c r="H80" i="18"/>
  <c r="H79" i="18"/>
  <c r="F79" i="18"/>
  <c r="D80" i="17"/>
  <c r="D80" i="1"/>
  <c r="I78" i="18"/>
  <c r="I79" i="1"/>
  <c r="I79" i="17"/>
  <c r="J80" i="1" a="1"/>
  <c r="J80" i="1" s="1"/>
  <c r="K80" i="1"/>
  <c r="J80" i="18" a="1"/>
  <c r="J80" i="18" s="1"/>
  <c r="K80" i="18"/>
  <c r="J80" i="17" a="1"/>
  <c r="J80" i="17" s="1"/>
  <c r="K80" i="17"/>
  <c r="B81" i="18"/>
  <c r="C80" i="18"/>
  <c r="C80" i="1"/>
  <c r="B81" i="1"/>
  <c r="D81" i="1" s="1"/>
  <c r="B81" i="17"/>
  <c r="D81" i="17" s="1"/>
  <c r="C80" i="17"/>
  <c r="F81" i="1" l="1"/>
  <c r="H81" i="1"/>
  <c r="F80" i="1"/>
  <c r="H80" i="1"/>
  <c r="F81" i="17"/>
  <c r="H81" i="17"/>
  <c r="H80" i="17"/>
  <c r="F80" i="17"/>
  <c r="I80" i="17" s="1"/>
  <c r="D81" i="18"/>
  <c r="I79" i="18"/>
  <c r="I80" i="1"/>
  <c r="J81" i="1" a="1"/>
  <c r="J81" i="1" s="1"/>
  <c r="K81" i="1"/>
  <c r="J81" i="17" a="1"/>
  <c r="J81" i="17" s="1"/>
  <c r="K81" i="17"/>
  <c r="J81" i="18" a="1"/>
  <c r="J81" i="18" s="1"/>
  <c r="K81" i="18"/>
  <c r="B82" i="17"/>
  <c r="C81" i="17"/>
  <c r="C81" i="1"/>
  <c r="B82" i="1"/>
  <c r="D82" i="1" s="1"/>
  <c r="B82" i="18"/>
  <c r="D82" i="18" s="1"/>
  <c r="C81" i="18"/>
  <c r="F82" i="1" l="1"/>
  <c r="H82" i="1"/>
  <c r="H82" i="18"/>
  <c r="F82" i="18"/>
  <c r="H81" i="18"/>
  <c r="F81" i="18"/>
  <c r="I81" i="18" s="1"/>
  <c r="D82" i="17"/>
  <c r="I80" i="18"/>
  <c r="I81" i="1"/>
  <c r="I81" i="17"/>
  <c r="J82" i="1" a="1"/>
  <c r="J82" i="1" s="1"/>
  <c r="K82" i="1"/>
  <c r="J82" i="18" a="1"/>
  <c r="J82" i="18" s="1"/>
  <c r="K82" i="18"/>
  <c r="J82" i="17" a="1"/>
  <c r="J82" i="17" s="1"/>
  <c r="K82" i="17"/>
  <c r="C82" i="18"/>
  <c r="B83" i="18"/>
  <c r="B83" i="1"/>
  <c r="D83" i="1" s="1"/>
  <c r="C82" i="1"/>
  <c r="B83" i="17"/>
  <c r="D83" i="17" s="1"/>
  <c r="C82" i="17"/>
  <c r="F83" i="1" l="1"/>
  <c r="H83" i="1"/>
  <c r="D83" i="18"/>
  <c r="H83" i="17"/>
  <c r="F83" i="17"/>
  <c r="F82" i="17"/>
  <c r="H82" i="17"/>
  <c r="I82" i="17" s="1"/>
  <c r="I82" i="1"/>
  <c r="J83" i="18" a="1"/>
  <c r="J83" i="18" s="1"/>
  <c r="K83" i="18"/>
  <c r="J83" i="17" a="1"/>
  <c r="J83" i="17" s="1"/>
  <c r="K83" i="17"/>
  <c r="J83" i="1" a="1"/>
  <c r="J83" i="1" s="1"/>
  <c r="K83" i="1"/>
  <c r="B84" i="17"/>
  <c r="C83" i="17"/>
  <c r="B84" i="1"/>
  <c r="D84" i="1" s="1"/>
  <c r="C83" i="1"/>
  <c r="B84" i="18"/>
  <c r="D84" i="18" s="1"/>
  <c r="C83" i="18"/>
  <c r="F84" i="1" l="1"/>
  <c r="H84" i="1"/>
  <c r="D84" i="17"/>
  <c r="F84" i="18"/>
  <c r="H84" i="18"/>
  <c r="H83" i="18"/>
  <c r="F83" i="18"/>
  <c r="I82" i="18"/>
  <c r="I83" i="1"/>
  <c r="I83" i="17"/>
  <c r="J84" i="18" a="1"/>
  <c r="J84" i="18" s="1"/>
  <c r="K84" i="18"/>
  <c r="J84" i="1" a="1"/>
  <c r="J84" i="1" s="1"/>
  <c r="K84" i="1"/>
  <c r="J84" i="17" a="1"/>
  <c r="J84" i="17" s="1"/>
  <c r="K84" i="17"/>
  <c r="B85" i="18"/>
  <c r="D85" i="18" s="1"/>
  <c r="C84" i="18"/>
  <c r="C84" i="17"/>
  <c r="B85" i="17"/>
  <c r="D85" i="17" s="1"/>
  <c r="B85" i="1"/>
  <c r="D85" i="1" s="1"/>
  <c r="C84" i="1"/>
  <c r="F85" i="1" l="1"/>
  <c r="H85" i="1"/>
  <c r="H85" i="17"/>
  <c r="F85" i="17"/>
  <c r="H85" i="18"/>
  <c r="F85" i="18"/>
  <c r="H84" i="17"/>
  <c r="F84" i="17"/>
  <c r="I83" i="18"/>
  <c r="I84" i="18"/>
  <c r="I84" i="1"/>
  <c r="I84" i="17"/>
  <c r="J85" i="1" a="1"/>
  <c r="J85" i="1" s="1"/>
  <c r="K85" i="1"/>
  <c r="J85" i="18" a="1"/>
  <c r="J85" i="18" s="1"/>
  <c r="K85" i="18"/>
  <c r="J85" i="17" a="1"/>
  <c r="J85" i="17" s="1"/>
  <c r="K85" i="17"/>
  <c r="B86" i="1"/>
  <c r="D86" i="1" s="1"/>
  <c r="C85" i="1"/>
  <c r="C85" i="17"/>
  <c r="B86" i="17"/>
  <c r="C85" i="18"/>
  <c r="B86" i="18"/>
  <c r="D86" i="18" s="1"/>
  <c r="H86" i="1" l="1"/>
  <c r="F86" i="1"/>
  <c r="F86" i="18"/>
  <c r="H86" i="18"/>
  <c r="D86" i="17"/>
  <c r="I85" i="1"/>
  <c r="I85" i="17"/>
  <c r="J86" i="18" a="1"/>
  <c r="J86" i="18" s="1"/>
  <c r="K86" i="18"/>
  <c r="J86" i="17" a="1"/>
  <c r="J86" i="17" s="1"/>
  <c r="K86" i="17"/>
  <c r="J86" i="1" a="1"/>
  <c r="J86" i="1" s="1"/>
  <c r="K86" i="1"/>
  <c r="B87" i="17"/>
  <c r="D87" i="17" s="1"/>
  <c r="C86" i="17"/>
  <c r="B87" i="18"/>
  <c r="D87" i="18" s="1"/>
  <c r="C86" i="18"/>
  <c r="B87" i="1"/>
  <c r="D87" i="1" s="1"/>
  <c r="C86" i="1"/>
  <c r="H87" i="1" l="1"/>
  <c r="F87" i="1"/>
  <c r="H87" i="18"/>
  <c r="F87" i="18"/>
  <c r="H87" i="17"/>
  <c r="F87" i="17"/>
  <c r="H86" i="17"/>
  <c r="F86" i="17"/>
  <c r="I85" i="18"/>
  <c r="I86" i="1"/>
  <c r="I86" i="18"/>
  <c r="J87" i="1" a="1"/>
  <c r="J87" i="1" s="1"/>
  <c r="K87" i="1"/>
  <c r="J87" i="18" a="1"/>
  <c r="J87" i="18" s="1"/>
  <c r="K87" i="18"/>
  <c r="J87" i="17" a="1"/>
  <c r="J87" i="17" s="1"/>
  <c r="K87" i="17"/>
  <c r="B88" i="1"/>
  <c r="D88" i="1" s="1"/>
  <c r="C87" i="1"/>
  <c r="C87" i="17"/>
  <c r="B88" i="17"/>
  <c r="D88" i="17" s="1"/>
  <c r="C87" i="18"/>
  <c r="B88" i="18"/>
  <c r="D88" i="18" s="1"/>
  <c r="I86" i="17" l="1"/>
  <c r="H88" i="1"/>
  <c r="F88" i="1"/>
  <c r="H88" i="18"/>
  <c r="F88" i="18"/>
  <c r="F88" i="17"/>
  <c r="H88" i="17"/>
  <c r="I87" i="1"/>
  <c r="I87" i="17"/>
  <c r="J88" i="18" a="1"/>
  <c r="J88" i="18" s="1"/>
  <c r="K88" i="18"/>
  <c r="J88" i="17" a="1"/>
  <c r="J88" i="17" s="1"/>
  <c r="K88" i="17"/>
  <c r="J88" i="1" a="1"/>
  <c r="J88" i="1" s="1"/>
  <c r="K88" i="1"/>
  <c r="B89" i="18"/>
  <c r="D89" i="18" s="1"/>
  <c r="C88" i="18"/>
  <c r="B89" i="17"/>
  <c r="D89" i="17" s="1"/>
  <c r="C88" i="17"/>
  <c r="B89" i="1"/>
  <c r="D89" i="1" s="1"/>
  <c r="C88" i="1"/>
  <c r="H89" i="1" l="1"/>
  <c r="F89" i="1"/>
  <c r="H89" i="17"/>
  <c r="F89" i="17"/>
  <c r="F89" i="18"/>
  <c r="H89" i="18"/>
  <c r="I87" i="18"/>
  <c r="I88" i="17"/>
  <c r="I88" i="18"/>
  <c r="I88" i="1"/>
  <c r="J89" i="1" a="1"/>
  <c r="J89" i="1" s="1"/>
  <c r="K89" i="1"/>
  <c r="J89" i="17" a="1"/>
  <c r="J89" i="17" s="1"/>
  <c r="K89" i="17"/>
  <c r="J89" i="18" a="1"/>
  <c r="J89" i="18" s="1"/>
  <c r="K89" i="18"/>
  <c r="B90" i="1"/>
  <c r="D90" i="1" s="1"/>
  <c r="C89" i="1"/>
  <c r="B90" i="17"/>
  <c r="D90" i="17" s="1"/>
  <c r="C89" i="17"/>
  <c r="B90" i="18"/>
  <c r="D90" i="18" s="1"/>
  <c r="C89" i="18"/>
  <c r="H90" i="1" l="1"/>
  <c r="F90" i="1"/>
  <c r="H90" i="17"/>
  <c r="F90" i="17"/>
  <c r="H90" i="18"/>
  <c r="F90" i="18"/>
  <c r="I89" i="1"/>
  <c r="I89" i="17"/>
  <c r="J90" i="18" a="1"/>
  <c r="J90" i="18" s="1"/>
  <c r="K90" i="18"/>
  <c r="J90" i="17" a="1"/>
  <c r="J90" i="17" s="1"/>
  <c r="K90" i="17"/>
  <c r="J90" i="1" a="1"/>
  <c r="J90" i="1" s="1"/>
  <c r="K90" i="1"/>
  <c r="C90" i="18"/>
  <c r="B91" i="18"/>
  <c r="D91" i="18" s="1"/>
  <c r="C90" i="17"/>
  <c r="B91" i="17"/>
  <c r="D91" i="17" s="1"/>
  <c r="C90" i="1"/>
  <c r="B91" i="1"/>
  <c r="D91" i="1" s="1"/>
  <c r="F91" i="1" l="1"/>
  <c r="H91" i="1"/>
  <c r="H91" i="17"/>
  <c r="F91" i="17"/>
  <c r="H91" i="18"/>
  <c r="F91" i="18"/>
  <c r="I89" i="18"/>
  <c r="I90" i="18"/>
  <c r="I90" i="1"/>
  <c r="I90" i="17"/>
  <c r="J91" i="1" a="1"/>
  <c r="J91" i="1" s="1"/>
  <c r="K91" i="1"/>
  <c r="J91" i="17" a="1"/>
  <c r="J91" i="17" s="1"/>
  <c r="K91" i="17"/>
  <c r="J91" i="18" a="1"/>
  <c r="J91" i="18" s="1"/>
  <c r="K91" i="18"/>
  <c r="B92" i="18"/>
  <c r="D92" i="18" s="1"/>
  <c r="C91" i="18"/>
  <c r="B92" i="17"/>
  <c r="D92" i="17" s="1"/>
  <c r="C91" i="17"/>
  <c r="C91" i="1"/>
  <c r="B92" i="1"/>
  <c r="D92" i="1" s="1"/>
  <c r="F92" i="1" l="1"/>
  <c r="H92" i="1"/>
  <c r="H92" i="17"/>
  <c r="F92" i="17"/>
  <c r="F92" i="18"/>
  <c r="H92" i="18"/>
  <c r="I91" i="1"/>
  <c r="I91" i="17"/>
  <c r="J92" i="1" a="1"/>
  <c r="J92" i="1" s="1"/>
  <c r="K92" i="1"/>
  <c r="J92" i="17" a="1"/>
  <c r="J92" i="17" s="1"/>
  <c r="K92" i="17"/>
  <c r="J92" i="18" a="1"/>
  <c r="J92" i="18" s="1"/>
  <c r="K92" i="18"/>
  <c r="B93" i="1"/>
  <c r="D93" i="1" s="1"/>
  <c r="C92" i="1"/>
  <c r="C92" i="17"/>
  <c r="B93" i="17"/>
  <c r="D93" i="17" s="1"/>
  <c r="B93" i="18"/>
  <c r="D93" i="18" s="1"/>
  <c r="C92" i="18"/>
  <c r="F93" i="1" l="1"/>
  <c r="H93" i="1"/>
  <c r="H93" i="18"/>
  <c r="F93" i="18"/>
  <c r="H93" i="17"/>
  <c r="F93" i="17"/>
  <c r="I91" i="18"/>
  <c r="I92" i="18"/>
  <c r="I92" i="1"/>
  <c r="I92" i="17"/>
  <c r="J93" i="18" a="1"/>
  <c r="J93" i="18" s="1"/>
  <c r="K93" i="18"/>
  <c r="J93" i="17" a="1"/>
  <c r="J93" i="17" s="1"/>
  <c r="K93" i="17"/>
  <c r="J93" i="1" a="1"/>
  <c r="J93" i="1" s="1"/>
  <c r="K93" i="1"/>
  <c r="C93" i="18"/>
  <c r="B94" i="18"/>
  <c r="D94" i="18" s="1"/>
  <c r="B94" i="17"/>
  <c r="D94" i="17" s="1"/>
  <c r="C93" i="17"/>
  <c r="C93" i="1"/>
  <c r="B94" i="1"/>
  <c r="D94" i="1" s="1"/>
  <c r="F94" i="1" l="1"/>
  <c r="H94" i="1"/>
  <c r="H94" i="18"/>
  <c r="F94" i="18"/>
  <c r="F94" i="17"/>
  <c r="H94" i="17"/>
  <c r="I93" i="18"/>
  <c r="I93" i="1"/>
  <c r="I93" i="17"/>
  <c r="J94" i="17" a="1"/>
  <c r="J94" i="17" s="1"/>
  <c r="K94" i="17"/>
  <c r="J94" i="1" a="1"/>
  <c r="J94" i="1" s="1"/>
  <c r="K94" i="1"/>
  <c r="J94" i="18" a="1"/>
  <c r="J94" i="18" s="1"/>
  <c r="K94" i="18"/>
  <c r="B95" i="1"/>
  <c r="D95" i="1" s="1"/>
  <c r="C94" i="1"/>
  <c r="B95" i="17"/>
  <c r="D95" i="17" s="1"/>
  <c r="C94" i="17"/>
  <c r="B95" i="18"/>
  <c r="D95" i="18" s="1"/>
  <c r="C94" i="18"/>
  <c r="F95" i="1" l="1"/>
  <c r="H95" i="1"/>
  <c r="H95" i="18"/>
  <c r="F95" i="18"/>
  <c r="H95" i="17"/>
  <c r="F95" i="17"/>
  <c r="I94" i="18"/>
  <c r="I94" i="1"/>
  <c r="I94" i="17"/>
  <c r="J95" i="18" a="1"/>
  <c r="J95" i="18" s="1"/>
  <c r="K95" i="18"/>
  <c r="J95" i="17" a="1"/>
  <c r="J95" i="17" s="1"/>
  <c r="K95" i="17"/>
  <c r="J95" i="1" a="1"/>
  <c r="J95" i="1" s="1"/>
  <c r="K95" i="1"/>
  <c r="B96" i="17"/>
  <c r="D96" i="17" s="1"/>
  <c r="C95" i="17"/>
  <c r="C95" i="1"/>
  <c r="B96" i="1"/>
  <c r="D96" i="1" s="1"/>
  <c r="C95" i="18"/>
  <c r="B96" i="18"/>
  <c r="D96" i="18" s="1"/>
  <c r="F96" i="1" l="1"/>
  <c r="H96" i="1"/>
  <c r="F96" i="18"/>
  <c r="H96" i="18"/>
  <c r="H96" i="17"/>
  <c r="F96" i="17"/>
  <c r="I95" i="17"/>
  <c r="I95" i="18"/>
  <c r="I95" i="1"/>
  <c r="J96" i="18" a="1"/>
  <c r="J96" i="18" s="1"/>
  <c r="K96" i="18"/>
  <c r="J96" i="1" a="1"/>
  <c r="J96" i="1" s="1"/>
  <c r="K96" i="1"/>
  <c r="J96" i="17" a="1"/>
  <c r="J96" i="17" s="1"/>
  <c r="K96" i="17"/>
  <c r="B97" i="18"/>
  <c r="D97" i="18" s="1"/>
  <c r="C96" i="18"/>
  <c r="B97" i="1"/>
  <c r="D97" i="1" s="1"/>
  <c r="C96" i="1"/>
  <c r="B97" i="17"/>
  <c r="D97" i="17" s="1"/>
  <c r="C96" i="17"/>
  <c r="H97" i="1" l="1"/>
  <c r="F97" i="1"/>
  <c r="H97" i="17"/>
  <c r="F97" i="17"/>
  <c r="H97" i="18"/>
  <c r="F97" i="18"/>
  <c r="I96" i="18"/>
  <c r="I96" i="1"/>
  <c r="I96" i="17"/>
  <c r="J97" i="17" a="1"/>
  <c r="J97" i="17" s="1"/>
  <c r="K97" i="17"/>
  <c r="J97" i="1" a="1"/>
  <c r="J97" i="1" s="1"/>
  <c r="K97" i="1"/>
  <c r="J97" i="18" a="1"/>
  <c r="J97" i="18" s="1"/>
  <c r="K97" i="18"/>
  <c r="C97" i="17"/>
  <c r="B98" i="17"/>
  <c r="D98" i="17" s="1"/>
  <c r="B98" i="1"/>
  <c r="D98" i="1" s="1"/>
  <c r="C97" i="1"/>
  <c r="B98" i="18"/>
  <c r="D98" i="18" s="1"/>
  <c r="C97" i="18"/>
  <c r="H98" i="1" l="1"/>
  <c r="F98" i="1"/>
  <c r="F98" i="18"/>
  <c r="H98" i="18"/>
  <c r="H98" i="17"/>
  <c r="F98" i="17"/>
  <c r="I97" i="18"/>
  <c r="I97" i="1"/>
  <c r="I97" i="17"/>
  <c r="J98" i="17" a="1"/>
  <c r="J98" i="17" s="1"/>
  <c r="K98" i="17"/>
  <c r="J98" i="18" a="1"/>
  <c r="J98" i="18" s="1"/>
  <c r="K98" i="18"/>
  <c r="J98" i="1" a="1"/>
  <c r="J98" i="1" s="1"/>
  <c r="K98" i="1"/>
  <c r="C98" i="18"/>
  <c r="B99" i="18"/>
  <c r="D99" i="18" s="1"/>
  <c r="B99" i="17"/>
  <c r="D99" i="17" s="1"/>
  <c r="C98" i="17"/>
  <c r="B99" i="1"/>
  <c r="D99" i="1" s="1"/>
  <c r="C98" i="1"/>
  <c r="H99" i="1" l="1"/>
  <c r="F99" i="1"/>
  <c r="F99" i="18"/>
  <c r="H99" i="18"/>
  <c r="H99" i="17"/>
  <c r="F99" i="17"/>
  <c r="I98" i="18"/>
  <c r="I98" i="1"/>
  <c r="I98" i="17"/>
  <c r="J99" i="18" a="1"/>
  <c r="J99" i="18" s="1"/>
  <c r="K99" i="18"/>
  <c r="J99" i="1" a="1"/>
  <c r="J99" i="1" s="1"/>
  <c r="K99" i="1"/>
  <c r="J99" i="17" a="1"/>
  <c r="J99" i="17" s="1"/>
  <c r="K99" i="17"/>
  <c r="C99" i="1"/>
  <c r="B100" i="1"/>
  <c r="D100" i="1" s="1"/>
  <c r="C99" i="17"/>
  <c r="B100" i="17"/>
  <c r="B100" i="18"/>
  <c r="D100" i="18" s="1"/>
  <c r="C99" i="18"/>
  <c r="H100" i="1" l="1"/>
  <c r="F100" i="1"/>
  <c r="H100" i="18"/>
  <c r="F100" i="18"/>
  <c r="D100" i="17"/>
  <c r="I99" i="18"/>
  <c r="I99" i="1"/>
  <c r="I99" i="17"/>
  <c r="J100" i="18" a="1"/>
  <c r="J100" i="18" s="1"/>
  <c r="K100" i="18"/>
  <c r="J100" i="17" a="1"/>
  <c r="J100" i="17" s="1"/>
  <c r="K100" i="17"/>
  <c r="J100" i="1" a="1"/>
  <c r="J100" i="1" s="1"/>
  <c r="K100" i="1"/>
  <c r="B101" i="18"/>
  <c r="C100" i="18"/>
  <c r="C100" i="17"/>
  <c r="B101" i="17"/>
  <c r="D101" i="17" s="1"/>
  <c r="B101" i="1"/>
  <c r="C100" i="1"/>
  <c r="H101" i="17" l="1"/>
  <c r="F101" i="17"/>
  <c r="F100" i="17"/>
  <c r="H100" i="17"/>
  <c r="D101" i="1"/>
  <c r="D101" i="18"/>
  <c r="J101" i="17" a="1"/>
  <c r="J101" i="17" s="1"/>
  <c r="K101" i="17"/>
  <c r="J101" i="1" a="1"/>
  <c r="J101" i="1" s="1"/>
  <c r="K101" i="1"/>
  <c r="J101" i="18" a="1"/>
  <c r="J101" i="18" s="1"/>
  <c r="K101" i="18"/>
  <c r="B102" i="1"/>
  <c r="D102" i="1" s="1"/>
  <c r="C101" i="1"/>
  <c r="C101" i="17"/>
  <c r="B102" i="17"/>
  <c r="C101" i="18"/>
  <c r="B102" i="18"/>
  <c r="D102" i="18" s="1"/>
  <c r="H101" i="1" l="1"/>
  <c r="F101" i="1"/>
  <c r="H102" i="1"/>
  <c r="F102" i="1"/>
  <c r="F101" i="18"/>
  <c r="H101" i="18"/>
  <c r="D102" i="17"/>
  <c r="H102" i="18"/>
  <c r="F102" i="18"/>
  <c r="I100" i="17"/>
  <c r="I100" i="1"/>
  <c r="I100" i="18"/>
  <c r="I101" i="17"/>
  <c r="J102" i="18" a="1"/>
  <c r="J102" i="18" s="1"/>
  <c r="K102" i="18"/>
  <c r="J102" i="17" a="1"/>
  <c r="J102" i="17" s="1"/>
  <c r="K102" i="17"/>
  <c r="J102" i="1" a="1"/>
  <c r="J102" i="1" s="1"/>
  <c r="K102" i="1"/>
  <c r="B103" i="17"/>
  <c r="D103" i="17" s="1"/>
  <c r="C102" i="17"/>
  <c r="B103" i="18"/>
  <c r="C102" i="18"/>
  <c r="C102" i="1"/>
  <c r="B103" i="1"/>
  <c r="I101" i="18" l="1"/>
  <c r="I101" i="1"/>
  <c r="H102" i="17"/>
  <c r="F102" i="17"/>
  <c r="H103" i="17"/>
  <c r="F103" i="17"/>
  <c r="D103" i="18"/>
  <c r="D103" i="1"/>
  <c r="I102" i="18"/>
  <c r="J103" i="1" a="1"/>
  <c r="J103" i="1" s="1"/>
  <c r="K103" i="1"/>
  <c r="J103" i="18" a="1"/>
  <c r="J103" i="18" s="1"/>
  <c r="K103" i="18"/>
  <c r="J103" i="17" a="1"/>
  <c r="J103" i="17" s="1"/>
  <c r="K103" i="17"/>
  <c r="C103" i="17"/>
  <c r="B104" i="17"/>
  <c r="C103" i="18"/>
  <c r="B104" i="18"/>
  <c r="B104" i="1"/>
  <c r="D104" i="1" s="1"/>
  <c r="C103" i="1"/>
  <c r="F104" i="1" l="1"/>
  <c r="H104" i="1"/>
  <c r="F103" i="1"/>
  <c r="H103" i="1"/>
  <c r="I103" i="1" s="1"/>
  <c r="D104" i="18"/>
  <c r="H103" i="18"/>
  <c r="F103" i="18"/>
  <c r="D104" i="17"/>
  <c r="I102" i="1"/>
  <c r="I102" i="17"/>
  <c r="J104" i="1" a="1"/>
  <c r="J104" i="1" s="1"/>
  <c r="K104" i="1"/>
  <c r="J104" i="18" a="1"/>
  <c r="J104" i="18" s="1"/>
  <c r="K104" i="18"/>
  <c r="J104" i="17" a="1"/>
  <c r="J104" i="17" s="1"/>
  <c r="K104" i="17"/>
  <c r="B105" i="1"/>
  <c r="C104" i="1"/>
  <c r="B105" i="18"/>
  <c r="C104" i="18"/>
  <c r="B105" i="17"/>
  <c r="D105" i="17" s="1"/>
  <c r="C104" i="17"/>
  <c r="D105" i="1" l="1"/>
  <c r="F104" i="18"/>
  <c r="H104" i="18"/>
  <c r="D105" i="18"/>
  <c r="H104" i="17"/>
  <c r="F104" i="17"/>
  <c r="H105" i="17"/>
  <c r="F105" i="17"/>
  <c r="I103" i="17"/>
  <c r="I103" i="18"/>
  <c r="J105" i="17" a="1"/>
  <c r="J105" i="17" s="1"/>
  <c r="K105" i="17"/>
  <c r="J105" i="18" a="1"/>
  <c r="J105" i="18" s="1"/>
  <c r="K105" i="18"/>
  <c r="J105" i="1" a="1"/>
  <c r="J105" i="1" s="1"/>
  <c r="K105" i="1"/>
  <c r="B106" i="18"/>
  <c r="C105" i="18"/>
  <c r="C105" i="17"/>
  <c r="B106" i="17"/>
  <c r="B106" i="1"/>
  <c r="C105" i="1"/>
  <c r="F105" i="1" l="1"/>
  <c r="H105" i="1"/>
  <c r="D106" i="18"/>
  <c r="H105" i="18"/>
  <c r="F105" i="18"/>
  <c r="D106" i="17"/>
  <c r="D106" i="1"/>
  <c r="I104" i="1"/>
  <c r="I104" i="17"/>
  <c r="I104" i="18"/>
  <c r="J106" i="17" a="1"/>
  <c r="J106" i="17" s="1"/>
  <c r="K106" i="17"/>
  <c r="J106" i="1" a="1"/>
  <c r="J106" i="1" s="1"/>
  <c r="K106" i="1"/>
  <c r="J106" i="18" a="1"/>
  <c r="J106" i="18" s="1"/>
  <c r="K106" i="18"/>
  <c r="B107" i="1"/>
  <c r="C106" i="1"/>
  <c r="C106" i="17"/>
  <c r="B107" i="17"/>
  <c r="D107" i="17" s="1"/>
  <c r="C106" i="18"/>
  <c r="B107" i="18"/>
  <c r="F106" i="1" l="1"/>
  <c r="H106" i="1"/>
  <c r="I105" i="1"/>
  <c r="H106" i="17"/>
  <c r="F106" i="17"/>
  <c r="D107" i="1"/>
  <c r="D107" i="18"/>
  <c r="H107" i="17"/>
  <c r="F107" i="17"/>
  <c r="H106" i="18"/>
  <c r="F106" i="18"/>
  <c r="I105" i="17"/>
  <c r="I105" i="18"/>
  <c r="J107" i="18" a="1"/>
  <c r="J107" i="18" s="1"/>
  <c r="K107" i="18"/>
  <c r="J107" i="17" a="1"/>
  <c r="J107" i="17" s="1"/>
  <c r="K107" i="17"/>
  <c r="J107" i="1" a="1"/>
  <c r="J107" i="1" s="1"/>
  <c r="K107" i="1"/>
  <c r="C107" i="18"/>
  <c r="B108" i="18"/>
  <c r="B108" i="17"/>
  <c r="C107" i="17"/>
  <c r="C107" i="1"/>
  <c r="B108" i="1"/>
  <c r="F107" i="1" l="1"/>
  <c r="H107" i="1"/>
  <c r="D108" i="18"/>
  <c r="H107" i="18"/>
  <c r="F107" i="18"/>
  <c r="I107" i="18" s="1"/>
  <c r="D108" i="17"/>
  <c r="D108" i="1"/>
  <c r="I106" i="18"/>
  <c r="I106" i="17"/>
  <c r="I106" i="1"/>
  <c r="J108" i="17" a="1"/>
  <c r="J108" i="17" s="1"/>
  <c r="K108" i="17"/>
  <c r="J108" i="1" a="1"/>
  <c r="J108" i="1" s="1"/>
  <c r="K108" i="1"/>
  <c r="J108" i="18" a="1"/>
  <c r="J108" i="18" s="1"/>
  <c r="K108" i="18"/>
  <c r="C108" i="17"/>
  <c r="B109" i="17"/>
  <c r="D109" i="17" s="1"/>
  <c r="B109" i="18"/>
  <c r="D109" i="18" s="1"/>
  <c r="C108" i="18"/>
  <c r="C108" i="1"/>
  <c r="B109" i="1"/>
  <c r="D109" i="1" s="1"/>
  <c r="F109" i="1" l="1"/>
  <c r="H109" i="1"/>
  <c r="F108" i="1"/>
  <c r="H108" i="1"/>
  <c r="I107" i="1"/>
  <c r="H108" i="17"/>
  <c r="F108" i="17"/>
  <c r="H109" i="17"/>
  <c r="F109" i="17"/>
  <c r="H109" i="18"/>
  <c r="F109" i="18"/>
  <c r="F108" i="18"/>
  <c r="H108" i="18"/>
  <c r="I107" i="17"/>
  <c r="J109" i="1" a="1"/>
  <c r="J109" i="1" s="1"/>
  <c r="K109" i="1"/>
  <c r="J109" i="17" a="1"/>
  <c r="J109" i="17" s="1"/>
  <c r="K109" i="17"/>
  <c r="J109" i="18" a="1"/>
  <c r="J109" i="18" s="1"/>
  <c r="K109" i="18"/>
  <c r="C109" i="18"/>
  <c r="B110" i="18"/>
  <c r="B110" i="17"/>
  <c r="C109" i="17"/>
  <c r="C109" i="1"/>
  <c r="B110" i="1"/>
  <c r="D110" i="18" l="1"/>
  <c r="D110" i="17"/>
  <c r="D110" i="1"/>
  <c r="I108" i="18"/>
  <c r="I108" i="1"/>
  <c r="I108" i="17"/>
  <c r="I109" i="18"/>
  <c r="I109" i="1"/>
  <c r="I109" i="17"/>
  <c r="J110" i="17" a="1"/>
  <c r="J110" i="17" s="1"/>
  <c r="K110" i="17"/>
  <c r="J110" i="1" a="1"/>
  <c r="J110" i="1" s="1"/>
  <c r="K110" i="1"/>
  <c r="J110" i="18" a="1"/>
  <c r="J110" i="18" s="1"/>
  <c r="K110" i="18"/>
  <c r="B111" i="18"/>
  <c r="D111" i="18" s="1"/>
  <c r="C110" i="18"/>
  <c r="C110" i="17"/>
  <c r="B111" i="17"/>
  <c r="D111" i="17" s="1"/>
  <c r="C110" i="1"/>
  <c r="B111" i="1"/>
  <c r="D111" i="1" s="1"/>
  <c r="H110" i="1" l="1"/>
  <c r="F110" i="1"/>
  <c r="H111" i="1"/>
  <c r="F111" i="1"/>
  <c r="H111" i="17"/>
  <c r="F111" i="17"/>
  <c r="H111" i="18"/>
  <c r="F111" i="18"/>
  <c r="H110" i="17"/>
  <c r="F110" i="17"/>
  <c r="I110" i="17" s="1"/>
  <c r="F110" i="18"/>
  <c r="H110" i="18"/>
  <c r="J111" i="1" a="1"/>
  <c r="J111" i="1" s="1"/>
  <c r="K111" i="1"/>
  <c r="J111" i="17" a="1"/>
  <c r="J111" i="17" s="1"/>
  <c r="K111" i="17"/>
  <c r="J111" i="18" a="1"/>
  <c r="J111" i="18" s="1"/>
  <c r="K111" i="18"/>
  <c r="B112" i="17"/>
  <c r="C111" i="17"/>
  <c r="B112" i="1"/>
  <c r="C111" i="1"/>
  <c r="B112" i="18"/>
  <c r="C111" i="18"/>
  <c r="D112" i="17" l="1"/>
  <c r="D112" i="1"/>
  <c r="D112" i="18"/>
  <c r="I110" i="18"/>
  <c r="I110" i="1"/>
  <c r="I111" i="18"/>
  <c r="I111" i="1"/>
  <c r="I111" i="17"/>
  <c r="J112" i="18" a="1"/>
  <c r="J112" i="18" s="1"/>
  <c r="K112" i="18"/>
  <c r="J112" i="1" a="1"/>
  <c r="J112" i="1" s="1"/>
  <c r="K112" i="1"/>
  <c r="J112" i="17" a="1"/>
  <c r="J112" i="17" s="1"/>
  <c r="K112" i="17"/>
  <c r="B113" i="18"/>
  <c r="D113" i="18" s="1"/>
  <c r="C112" i="18"/>
  <c r="C112" i="1"/>
  <c r="B113" i="1"/>
  <c r="D113" i="1" s="1"/>
  <c r="C112" i="17"/>
  <c r="B113" i="17"/>
  <c r="D113" i="17" s="1"/>
  <c r="H113" i="1" l="1"/>
  <c r="F113" i="1"/>
  <c r="H112" i="1"/>
  <c r="F112" i="1"/>
  <c r="F113" i="18"/>
  <c r="H113" i="18"/>
  <c r="H112" i="18"/>
  <c r="F112" i="18"/>
  <c r="H113" i="17"/>
  <c r="F113" i="17"/>
  <c r="F112" i="17"/>
  <c r="H112" i="17"/>
  <c r="J113" i="17" a="1"/>
  <c r="J113" i="17" s="1"/>
  <c r="K113" i="17"/>
  <c r="J113" i="1" a="1"/>
  <c r="J113" i="1" s="1"/>
  <c r="K113" i="1"/>
  <c r="J113" i="18" a="1"/>
  <c r="J113" i="18" s="1"/>
  <c r="K113" i="18"/>
  <c r="B114" i="17"/>
  <c r="C113" i="17"/>
  <c r="B114" i="1"/>
  <c r="C113" i="1"/>
  <c r="B114" i="18"/>
  <c r="C113" i="18"/>
  <c r="I112" i="17" l="1"/>
  <c r="D114" i="1"/>
  <c r="D114" i="18"/>
  <c r="D114" i="17"/>
  <c r="I112" i="18"/>
  <c r="I112" i="1"/>
  <c r="I113" i="1"/>
  <c r="I113" i="17"/>
  <c r="I113" i="18"/>
  <c r="J114" i="18" a="1"/>
  <c r="J114" i="18" s="1"/>
  <c r="K114" i="18"/>
  <c r="J114" i="1" a="1"/>
  <c r="J114" i="1" s="1"/>
  <c r="K114" i="1"/>
  <c r="J114" i="17" a="1"/>
  <c r="J114" i="17" s="1"/>
  <c r="K114" i="17"/>
  <c r="C114" i="18"/>
  <c r="B115" i="18"/>
  <c r="D115" i="18" s="1"/>
  <c r="C114" i="1"/>
  <c r="B115" i="1"/>
  <c r="D115" i="1" s="1"/>
  <c r="B115" i="17"/>
  <c r="D115" i="17" s="1"/>
  <c r="C114" i="17"/>
  <c r="H114" i="1" l="1"/>
  <c r="F114" i="1"/>
  <c r="F115" i="1"/>
  <c r="H115" i="1"/>
  <c r="H115" i="17"/>
  <c r="F115" i="17"/>
  <c r="H115" i="18"/>
  <c r="F115" i="18"/>
  <c r="H114" i="17"/>
  <c r="F114" i="17"/>
  <c r="I114" i="17" s="1"/>
  <c r="F114" i="18"/>
  <c r="H114" i="18"/>
  <c r="J115" i="17" a="1"/>
  <c r="J115" i="17" s="1"/>
  <c r="K115" i="17"/>
  <c r="J115" i="1" a="1"/>
  <c r="J115" i="1" s="1"/>
  <c r="K115" i="1"/>
  <c r="J115" i="18" a="1"/>
  <c r="J115" i="18" s="1"/>
  <c r="K115" i="18"/>
  <c r="C115" i="17"/>
  <c r="B116" i="17"/>
  <c r="D116" i="17" s="1"/>
  <c r="B116" i="1"/>
  <c r="C115" i="1"/>
  <c r="B116" i="18"/>
  <c r="C115" i="18"/>
  <c r="I114" i="1" l="1"/>
  <c r="I114" i="18"/>
  <c r="D116" i="1"/>
  <c r="H116" i="17"/>
  <c r="F116" i="17"/>
  <c r="D116" i="18"/>
  <c r="I115" i="18"/>
  <c r="I115" i="1"/>
  <c r="I115" i="17"/>
  <c r="J116" i="17" a="1"/>
  <c r="J116" i="17" s="1"/>
  <c r="K116" i="17"/>
  <c r="J116" i="18" a="1"/>
  <c r="J116" i="18" s="1"/>
  <c r="K116" i="18"/>
  <c r="J116" i="1" a="1"/>
  <c r="J116" i="1" s="1"/>
  <c r="K116" i="1"/>
  <c r="C116" i="1"/>
  <c r="B117" i="1"/>
  <c r="D117" i="1" s="1"/>
  <c r="B117" i="18"/>
  <c r="D117" i="18" s="1"/>
  <c r="C116" i="18"/>
  <c r="C116" i="17"/>
  <c r="B117" i="17"/>
  <c r="D117" i="17" s="1"/>
  <c r="F116" i="1" l="1"/>
  <c r="H116" i="1"/>
  <c r="F117" i="1"/>
  <c r="H117" i="1"/>
  <c r="F117" i="17"/>
  <c r="H117" i="17"/>
  <c r="F116" i="18"/>
  <c r="H116" i="18"/>
  <c r="F117" i="18"/>
  <c r="H117" i="18"/>
  <c r="I116" i="1"/>
  <c r="I116" i="18"/>
  <c r="I116" i="17"/>
  <c r="J117" i="18" a="1"/>
  <c r="J117" i="18" s="1"/>
  <c r="K117" i="18"/>
  <c r="J117" i="17" a="1"/>
  <c r="J117" i="17" s="1"/>
  <c r="K117" i="17"/>
  <c r="J117" i="1" a="1"/>
  <c r="J117" i="1" s="1"/>
  <c r="K117" i="1"/>
  <c r="C117" i="17"/>
  <c r="B118" i="17"/>
  <c r="D118" i="17" s="1"/>
  <c r="C117" i="18"/>
  <c r="B118" i="18"/>
  <c r="B118" i="1"/>
  <c r="C117" i="1"/>
  <c r="D118" i="1" l="1"/>
  <c r="D118" i="18"/>
  <c r="F118" i="17"/>
  <c r="H118" i="17"/>
  <c r="I117" i="18"/>
  <c r="I117" i="1"/>
  <c r="I117" i="17"/>
  <c r="J118" i="18" a="1"/>
  <c r="J118" i="18" s="1"/>
  <c r="K118" i="18"/>
  <c r="J118" i="17" a="1"/>
  <c r="J118" i="17" s="1"/>
  <c r="K118" i="17"/>
  <c r="J118" i="1" a="1"/>
  <c r="J118" i="1" s="1"/>
  <c r="K118" i="1"/>
  <c r="C118" i="1"/>
  <c r="B119" i="1"/>
  <c r="D119" i="1" s="1"/>
  <c r="B119" i="18"/>
  <c r="D119" i="18" s="1"/>
  <c r="C118" i="18"/>
  <c r="B119" i="17"/>
  <c r="D119" i="17" s="1"/>
  <c r="C118" i="17"/>
  <c r="F119" i="1" l="1"/>
  <c r="H119" i="1"/>
  <c r="F118" i="1"/>
  <c r="H118" i="1"/>
  <c r="F119" i="17"/>
  <c r="H119" i="17"/>
  <c r="F119" i="18"/>
  <c r="H119" i="18"/>
  <c r="H118" i="18"/>
  <c r="F118" i="18"/>
  <c r="I118" i="18" s="1"/>
  <c r="I118" i="17"/>
  <c r="J119" i="1" a="1"/>
  <c r="J119" i="1" s="1"/>
  <c r="K119" i="1"/>
  <c r="J119" i="17" a="1"/>
  <c r="J119" i="17" s="1"/>
  <c r="K119" i="17"/>
  <c r="J119" i="18" a="1"/>
  <c r="J119" i="18" s="1"/>
  <c r="K119" i="18"/>
  <c r="C119" i="17"/>
  <c r="B120" i="17"/>
  <c r="D120" i="17" s="1"/>
  <c r="C119" i="18"/>
  <c r="B120" i="18"/>
  <c r="D120" i="18" s="1"/>
  <c r="B120" i="1"/>
  <c r="C119" i="1"/>
  <c r="I118" i="1" l="1"/>
  <c r="F120" i="18"/>
  <c r="H120" i="18"/>
  <c r="F120" i="17"/>
  <c r="H120" i="17"/>
  <c r="D120" i="1"/>
  <c r="I119" i="18"/>
  <c r="I119" i="1"/>
  <c r="I119" i="17"/>
  <c r="J120" i="18" a="1"/>
  <c r="J120" i="18" s="1"/>
  <c r="K120" i="18"/>
  <c r="J120" i="17" a="1"/>
  <c r="J120" i="17" s="1"/>
  <c r="K120" i="17"/>
  <c r="J120" i="1" a="1"/>
  <c r="J120" i="1" s="1"/>
  <c r="K120" i="1"/>
  <c r="B121" i="18"/>
  <c r="D121" i="18" s="1"/>
  <c r="C120" i="18"/>
  <c r="B121" i="1"/>
  <c r="D121" i="1" s="1"/>
  <c r="C120" i="1"/>
  <c r="C120" i="17"/>
  <c r="B121" i="17"/>
  <c r="D121" i="17" s="1"/>
  <c r="F120" i="1" l="1"/>
  <c r="H120" i="1"/>
  <c r="H121" i="1"/>
  <c r="F121" i="1"/>
  <c r="H121" i="17"/>
  <c r="F121" i="17"/>
  <c r="H121" i="18"/>
  <c r="F121" i="18"/>
  <c r="I120" i="18"/>
  <c r="I120" i="1"/>
  <c r="I120" i="17"/>
  <c r="J121" i="17" a="1"/>
  <c r="J121" i="17" s="1"/>
  <c r="K121" i="17"/>
  <c r="J121" i="1" a="1"/>
  <c r="J121" i="1" s="1"/>
  <c r="K121" i="1"/>
  <c r="J121" i="18" a="1"/>
  <c r="J121" i="18" s="1"/>
  <c r="K121" i="18"/>
  <c r="C121" i="17"/>
  <c r="B122" i="17"/>
  <c r="D122" i="17" s="1"/>
  <c r="B122" i="1"/>
  <c r="D122" i="1" s="1"/>
  <c r="C121" i="1"/>
  <c r="C121" i="18"/>
  <c r="B122" i="18"/>
  <c r="D122" i="18" s="1"/>
  <c r="H122" i="1" l="1"/>
  <c r="F122" i="1"/>
  <c r="F122" i="18"/>
  <c r="H122" i="18"/>
  <c r="H122" i="17"/>
  <c r="F122" i="17"/>
  <c r="I121" i="18"/>
  <c r="I121" i="1"/>
  <c r="I121" i="17"/>
  <c r="J122" i="18" a="1"/>
  <c r="J122" i="18" s="1"/>
  <c r="K122" i="18"/>
  <c r="J122" i="17" a="1"/>
  <c r="J122" i="17" s="1"/>
  <c r="K122" i="17"/>
  <c r="J122" i="1" a="1"/>
  <c r="J122" i="1" s="1"/>
  <c r="K122" i="1"/>
  <c r="B123" i="18"/>
  <c r="D123" i="18" s="1"/>
  <c r="C122" i="18"/>
  <c r="B123" i="1"/>
  <c r="D123" i="1" s="1"/>
  <c r="C122" i="1"/>
  <c r="B123" i="17"/>
  <c r="D123" i="17" s="1"/>
  <c r="C122" i="17"/>
  <c r="H123" i="1" l="1"/>
  <c r="F123" i="1"/>
  <c r="H123" i="17"/>
  <c r="F123" i="17"/>
  <c r="H123" i="18"/>
  <c r="F123" i="18"/>
  <c r="I122" i="18"/>
  <c r="I122" i="1"/>
  <c r="I122" i="17"/>
  <c r="J123" i="17" a="1"/>
  <c r="J123" i="17" s="1"/>
  <c r="K123" i="17"/>
  <c r="J123" i="1" a="1"/>
  <c r="J123" i="1" s="1"/>
  <c r="K123" i="1"/>
  <c r="J123" i="18" a="1"/>
  <c r="J123" i="18" s="1"/>
  <c r="K123" i="18"/>
  <c r="C123" i="1"/>
  <c r="B124" i="1"/>
  <c r="D124" i="1" s="1"/>
  <c r="B124" i="17"/>
  <c r="D124" i="17" s="1"/>
  <c r="C123" i="17"/>
  <c r="C123" i="18"/>
  <c r="B124" i="18"/>
  <c r="D124" i="18" s="1"/>
  <c r="H124" i="1" l="1"/>
  <c r="F124" i="1"/>
  <c r="H124" i="18"/>
  <c r="F124" i="18"/>
  <c r="F124" i="17"/>
  <c r="H124" i="17"/>
  <c r="I123" i="17"/>
  <c r="I123" i="18"/>
  <c r="I123" i="1"/>
  <c r="J124" i="17" a="1"/>
  <c r="J124" i="17" s="1"/>
  <c r="K124" i="17"/>
  <c r="J124" i="18" a="1"/>
  <c r="J124" i="18" s="1"/>
  <c r="K124" i="18"/>
  <c r="J124" i="1" a="1"/>
  <c r="J124" i="1" s="1"/>
  <c r="K124" i="1"/>
  <c r="B125" i="17"/>
  <c r="D125" i="17" s="1"/>
  <c r="C124" i="17"/>
  <c r="B125" i="1"/>
  <c r="D125" i="1" s="1"/>
  <c r="C124" i="1"/>
  <c r="B125" i="18"/>
  <c r="D125" i="18" s="1"/>
  <c r="C124" i="18"/>
  <c r="H125" i="1" l="1"/>
  <c r="F125" i="1"/>
  <c r="H125" i="17"/>
  <c r="F125" i="17"/>
  <c r="F125" i="18"/>
  <c r="H125" i="18"/>
  <c r="I124" i="18"/>
  <c r="I124" i="1"/>
  <c r="I124" i="17"/>
  <c r="J125" i="18" a="1"/>
  <c r="J125" i="18" s="1"/>
  <c r="K125" i="18"/>
  <c r="J125" i="1" a="1"/>
  <c r="J125" i="1" s="1"/>
  <c r="K125" i="1"/>
  <c r="J125" i="17" a="1"/>
  <c r="J125" i="17" s="1"/>
  <c r="K125" i="17"/>
  <c r="B126" i="18"/>
  <c r="D126" i="18" s="1"/>
  <c r="C125" i="18"/>
  <c r="C125" i="1"/>
  <c r="B126" i="1"/>
  <c r="D126" i="1" s="1"/>
  <c r="B126" i="17"/>
  <c r="D126" i="17" s="1"/>
  <c r="C125" i="17"/>
  <c r="H126" i="1" l="1"/>
  <c r="F126" i="1"/>
  <c r="H126" i="17"/>
  <c r="F126" i="17"/>
  <c r="H126" i="18"/>
  <c r="F126" i="18"/>
  <c r="I125" i="1"/>
  <c r="I125" i="18"/>
  <c r="I125" i="17"/>
  <c r="J126" i="1" a="1"/>
  <c r="J126" i="1" s="1"/>
  <c r="K126" i="1"/>
  <c r="J126" i="17" a="1"/>
  <c r="J126" i="17" s="1"/>
  <c r="K126" i="17"/>
  <c r="J126" i="18" a="1"/>
  <c r="J126" i="18" s="1"/>
  <c r="K126" i="18"/>
  <c r="B127" i="1"/>
  <c r="D127" i="1" s="1"/>
  <c r="C126" i="1"/>
  <c r="B127" i="17"/>
  <c r="D127" i="17" s="1"/>
  <c r="C126" i="17"/>
  <c r="C126" i="18"/>
  <c r="B127" i="18"/>
  <c r="D127" i="18" s="1"/>
  <c r="F127" i="1" l="1"/>
  <c r="H127" i="1"/>
  <c r="H127" i="18"/>
  <c r="F127" i="18"/>
  <c r="H127" i="17"/>
  <c r="F127" i="17"/>
  <c r="I126" i="18"/>
  <c r="I126" i="1"/>
  <c r="I126" i="17"/>
  <c r="J127" i="18" a="1"/>
  <c r="J127" i="18" s="1"/>
  <c r="K127" i="18"/>
  <c r="J127" i="17" a="1"/>
  <c r="J127" i="17" s="1"/>
  <c r="K127" i="17"/>
  <c r="J127" i="1" a="1"/>
  <c r="J127" i="1" s="1"/>
  <c r="K127" i="1"/>
  <c r="B128" i="18"/>
  <c r="D128" i="18" s="1"/>
  <c r="C127" i="18"/>
  <c r="C127" i="17"/>
  <c r="B128" i="17"/>
  <c r="D128" i="17" s="1"/>
  <c r="C127" i="1"/>
  <c r="B128" i="1"/>
  <c r="D128" i="1" s="1"/>
  <c r="F128" i="1" l="1"/>
  <c r="H128" i="1"/>
  <c r="H128" i="17"/>
  <c r="F128" i="17"/>
  <c r="F128" i="18"/>
  <c r="H128" i="18"/>
  <c r="I127" i="18"/>
  <c r="I127" i="1"/>
  <c r="I127" i="17"/>
  <c r="J128" i="18" a="1"/>
  <c r="J128" i="18" s="1"/>
  <c r="K128" i="18"/>
  <c r="J128" i="1" a="1"/>
  <c r="J128" i="1" s="1"/>
  <c r="K128" i="1"/>
  <c r="J128" i="17" a="1"/>
  <c r="J128" i="17" s="1"/>
  <c r="K128" i="17"/>
  <c r="B129" i="17"/>
  <c r="D129" i="17" s="1"/>
  <c r="C128" i="17"/>
  <c r="B129" i="18"/>
  <c r="D129" i="18" s="1"/>
  <c r="C128" i="18"/>
  <c r="C128" i="1"/>
  <c r="B129" i="1"/>
  <c r="D129" i="1" s="1"/>
  <c r="F129" i="1" l="1"/>
  <c r="H129" i="1"/>
  <c r="H129" i="18"/>
  <c r="F129" i="18"/>
  <c r="H129" i="17"/>
  <c r="F129" i="17"/>
  <c r="I128" i="18"/>
  <c r="I128" i="17"/>
  <c r="I128" i="1"/>
  <c r="J129" i="1" a="1"/>
  <c r="J129" i="1" s="1"/>
  <c r="K129" i="1"/>
  <c r="J129" i="18" a="1"/>
  <c r="J129" i="18" s="1"/>
  <c r="K129" i="18"/>
  <c r="J129" i="17" a="1"/>
  <c r="J129" i="17" s="1"/>
  <c r="K129" i="17"/>
  <c r="C129" i="18"/>
  <c r="B130" i="18"/>
  <c r="D130" i="18" s="1"/>
  <c r="B130" i="17"/>
  <c r="D130" i="17" s="1"/>
  <c r="C129" i="17"/>
  <c r="C129" i="1"/>
  <c r="B130" i="1"/>
  <c r="D130" i="1" s="1"/>
  <c r="F130" i="1" l="1"/>
  <c r="H130" i="1"/>
  <c r="H130" i="18"/>
  <c r="F130" i="18"/>
  <c r="H130" i="17"/>
  <c r="F130" i="17"/>
  <c r="I129" i="18"/>
  <c r="I129" i="1"/>
  <c r="I129" i="17"/>
  <c r="J130" i="1" a="1"/>
  <c r="J130" i="1" s="1"/>
  <c r="K130" i="1"/>
  <c r="J130" i="18" a="1"/>
  <c r="J130" i="18" s="1"/>
  <c r="K130" i="18"/>
  <c r="J130" i="17" a="1"/>
  <c r="J130" i="17" s="1"/>
  <c r="K130" i="17"/>
  <c r="C130" i="1"/>
  <c r="B131" i="1"/>
  <c r="B131" i="18"/>
  <c r="C130" i="18"/>
  <c r="B131" i="17"/>
  <c r="D131" i="17" s="1"/>
  <c r="C130" i="17"/>
  <c r="D131" i="1" l="1"/>
  <c r="H131" i="17"/>
  <c r="F131" i="17"/>
  <c r="D131" i="18"/>
  <c r="I130" i="18"/>
  <c r="I130" i="1"/>
  <c r="I130" i="17"/>
  <c r="J131" i="1" a="1"/>
  <c r="J131" i="1" s="1"/>
  <c r="K131" i="1"/>
  <c r="J131" i="17" a="1"/>
  <c r="J131" i="17" s="1"/>
  <c r="K131" i="17"/>
  <c r="J131" i="18" a="1"/>
  <c r="J131" i="18" s="1"/>
  <c r="K131" i="18"/>
  <c r="B132" i="17"/>
  <c r="C131" i="17"/>
  <c r="C131" i="18"/>
  <c r="B132" i="18"/>
  <c r="D132" i="18" s="1"/>
  <c r="C131" i="1"/>
  <c r="B132" i="1"/>
  <c r="D132" i="1" s="1"/>
  <c r="F132" i="1" l="1"/>
  <c r="H132" i="1"/>
  <c r="F131" i="1"/>
  <c r="H131" i="1"/>
  <c r="H131" i="18"/>
  <c r="F131" i="18"/>
  <c r="F132" i="18"/>
  <c r="H132" i="18"/>
  <c r="D132" i="17"/>
  <c r="I131" i="18"/>
  <c r="J132" i="1" a="1"/>
  <c r="J132" i="1" s="1"/>
  <c r="K132" i="1"/>
  <c r="J132" i="18" a="1"/>
  <c r="J132" i="18" s="1"/>
  <c r="K132" i="18"/>
  <c r="J132" i="17" a="1"/>
  <c r="J132" i="17" s="1"/>
  <c r="K132" i="17"/>
  <c r="C132" i="1"/>
  <c r="B133" i="1"/>
  <c r="B133" i="18"/>
  <c r="C132" i="18"/>
  <c r="C132" i="17"/>
  <c r="B133" i="17"/>
  <c r="F132" i="17" l="1"/>
  <c r="H132" i="17"/>
  <c r="D133" i="18"/>
  <c r="D133" i="1"/>
  <c r="D133" i="17"/>
  <c r="I131" i="1"/>
  <c r="I131" i="17"/>
  <c r="I132" i="1"/>
  <c r="I132" i="17"/>
  <c r="J133" i="18" a="1"/>
  <c r="J133" i="18" s="1"/>
  <c r="K133" i="18"/>
  <c r="J133" i="17" a="1"/>
  <c r="J133" i="17" s="1"/>
  <c r="K133" i="17"/>
  <c r="J133" i="1" a="1"/>
  <c r="J133" i="1" s="1"/>
  <c r="K133" i="1"/>
  <c r="B134" i="17"/>
  <c r="C133" i="17"/>
  <c r="B134" i="18"/>
  <c r="D134" i="18" s="1"/>
  <c r="C133" i="18"/>
  <c r="C133" i="1"/>
  <c r="B134" i="1"/>
  <c r="D134" i="1" s="1"/>
  <c r="F133" i="1" l="1"/>
  <c r="H133" i="1"/>
  <c r="H134" i="1"/>
  <c r="F134" i="1"/>
  <c r="D134" i="17"/>
  <c r="F133" i="17"/>
  <c r="H133" i="17"/>
  <c r="F134" i="18"/>
  <c r="H134" i="18"/>
  <c r="H133" i="18"/>
  <c r="F133" i="18"/>
  <c r="I132" i="18"/>
  <c r="J134" i="1" a="1"/>
  <c r="J134" i="1" s="1"/>
  <c r="K134" i="1"/>
  <c r="J134" i="18" a="1"/>
  <c r="J134" i="18" s="1"/>
  <c r="K134" i="18"/>
  <c r="J134" i="17" a="1"/>
  <c r="J134" i="17" s="1"/>
  <c r="K134" i="17"/>
  <c r="C134" i="18"/>
  <c r="B135" i="18"/>
  <c r="B135" i="17"/>
  <c r="C134" i="17"/>
  <c r="B135" i="1"/>
  <c r="C134" i="1"/>
  <c r="I133" i="18" l="1"/>
  <c r="D135" i="17"/>
  <c r="D135" i="18"/>
  <c r="D135" i="1"/>
  <c r="F134" i="17"/>
  <c r="H134" i="17"/>
  <c r="I133" i="1"/>
  <c r="I133" i="17"/>
  <c r="I134" i="1"/>
  <c r="J135" i="18" a="1"/>
  <c r="J135" i="18" s="1"/>
  <c r="K135" i="18"/>
  <c r="J135" i="1" a="1"/>
  <c r="J135" i="1" s="1"/>
  <c r="K135" i="1"/>
  <c r="J135" i="17" a="1"/>
  <c r="J135" i="17" s="1"/>
  <c r="K135" i="17"/>
  <c r="B136" i="1"/>
  <c r="D136" i="1" s="1"/>
  <c r="C135" i="1"/>
  <c r="B136" i="17"/>
  <c r="C135" i="17"/>
  <c r="C135" i="18"/>
  <c r="B136" i="18"/>
  <c r="D136" i="18" s="1"/>
  <c r="H135" i="1" l="1"/>
  <c r="F135" i="1"/>
  <c r="H136" i="1"/>
  <c r="F136" i="1"/>
  <c r="I134" i="17"/>
  <c r="D136" i="17"/>
  <c r="F135" i="18"/>
  <c r="H135" i="18"/>
  <c r="H136" i="18"/>
  <c r="F136" i="18"/>
  <c r="F135" i="17"/>
  <c r="H135" i="17"/>
  <c r="I134" i="18"/>
  <c r="J136" i="18" a="1"/>
  <c r="J136" i="18" s="1"/>
  <c r="K136" i="18"/>
  <c r="J136" i="17" a="1"/>
  <c r="J136" i="17" s="1"/>
  <c r="K136" i="17"/>
  <c r="J136" i="1" a="1"/>
  <c r="J136" i="1" s="1"/>
  <c r="K136" i="1"/>
  <c r="C136" i="18"/>
  <c r="B137" i="18"/>
  <c r="C136" i="17"/>
  <c r="B137" i="17"/>
  <c r="B137" i="1"/>
  <c r="C136" i="1"/>
  <c r="I135" i="18" l="1"/>
  <c r="D137" i="18"/>
  <c r="D137" i="17"/>
  <c r="D137" i="1"/>
  <c r="F136" i="17"/>
  <c r="H136" i="17"/>
  <c r="I135" i="1"/>
  <c r="I135" i="17"/>
  <c r="J137" i="17" a="1"/>
  <c r="J137" i="17" s="1"/>
  <c r="K137" i="17"/>
  <c r="J137" i="18" a="1"/>
  <c r="J137" i="18" s="1"/>
  <c r="K137" i="18"/>
  <c r="J137" i="1" a="1"/>
  <c r="J137" i="1" s="1"/>
  <c r="K137" i="1"/>
  <c r="C137" i="18"/>
  <c r="B138" i="18"/>
  <c r="D138" i="18" s="1"/>
  <c r="C137" i="17"/>
  <c r="B138" i="17"/>
  <c r="C137" i="1"/>
  <c r="B138" i="1"/>
  <c r="D138" i="1" s="1"/>
  <c r="H137" i="1" l="1"/>
  <c r="F137" i="1"/>
  <c r="H138" i="1"/>
  <c r="F138" i="1"/>
  <c r="D138" i="17"/>
  <c r="F138" i="18"/>
  <c r="H138" i="18"/>
  <c r="H137" i="17"/>
  <c r="F137" i="17"/>
  <c r="F137" i="18"/>
  <c r="H137" i="18"/>
  <c r="I136" i="17"/>
  <c r="I136" i="18"/>
  <c r="I136" i="1"/>
  <c r="J138" i="1" a="1"/>
  <c r="J138" i="1" s="1"/>
  <c r="K138" i="1"/>
  <c r="J138" i="17" a="1"/>
  <c r="J138" i="17" s="1"/>
  <c r="K138" i="17"/>
  <c r="J138" i="18" a="1"/>
  <c r="J138" i="18" s="1"/>
  <c r="K138" i="18"/>
  <c r="B139" i="18"/>
  <c r="C138" i="18"/>
  <c r="B139" i="1"/>
  <c r="C138" i="1"/>
  <c r="B139" i="17"/>
  <c r="C138" i="17"/>
  <c r="I137" i="18" l="1"/>
  <c r="D139" i="18"/>
  <c r="D139" i="17"/>
  <c r="H138" i="17"/>
  <c r="F138" i="17"/>
  <c r="D139" i="1"/>
  <c r="I137" i="1"/>
  <c r="I137" i="17"/>
  <c r="I138" i="1"/>
  <c r="J139" i="17" a="1"/>
  <c r="J139" i="17" s="1"/>
  <c r="K139" i="17"/>
  <c r="J139" i="1" a="1"/>
  <c r="J139" i="1" s="1"/>
  <c r="K139" i="1"/>
  <c r="J139" i="18" a="1"/>
  <c r="J139" i="18" s="1"/>
  <c r="K139" i="18"/>
  <c r="B140" i="17"/>
  <c r="D140" i="17" s="1"/>
  <c r="C139" i="17"/>
  <c r="C139" i="1"/>
  <c r="B140" i="1"/>
  <c r="D140" i="1" s="1"/>
  <c r="C139" i="18"/>
  <c r="B140" i="18"/>
  <c r="D140" i="18" s="1"/>
  <c r="F140" i="1" l="1"/>
  <c r="H140" i="1"/>
  <c r="F139" i="1"/>
  <c r="H139" i="1"/>
  <c r="H139" i="17"/>
  <c r="F139" i="17"/>
  <c r="H140" i="17"/>
  <c r="F140" i="17"/>
  <c r="F140" i="18"/>
  <c r="H140" i="18"/>
  <c r="H139" i="18"/>
  <c r="F139" i="18"/>
  <c r="I138" i="18"/>
  <c r="I138" i="17"/>
  <c r="J140" i="18" a="1"/>
  <c r="J140" i="18" s="1"/>
  <c r="K140" i="18"/>
  <c r="J140" i="1" a="1"/>
  <c r="J140" i="1" s="1"/>
  <c r="K140" i="1"/>
  <c r="J140" i="17" a="1"/>
  <c r="J140" i="17" s="1"/>
  <c r="K140" i="17"/>
  <c r="C140" i="1"/>
  <c r="B141" i="1"/>
  <c r="C140" i="18"/>
  <c r="B141" i="18"/>
  <c r="B141" i="17"/>
  <c r="C140" i="17"/>
  <c r="D141" i="18" l="1"/>
  <c r="D141" i="1"/>
  <c r="D141" i="17"/>
  <c r="I139" i="1"/>
  <c r="I139" i="18"/>
  <c r="I139" i="17"/>
  <c r="I140" i="1"/>
  <c r="I140" i="18"/>
  <c r="I140" i="17"/>
  <c r="J141" i="17" a="1"/>
  <c r="J141" i="17" s="1"/>
  <c r="K141" i="17"/>
  <c r="J141" i="18" a="1"/>
  <c r="J141" i="18" s="1"/>
  <c r="K141" i="18"/>
  <c r="J141" i="1" a="1"/>
  <c r="J141" i="1" s="1"/>
  <c r="K141" i="1"/>
  <c r="C141" i="1"/>
  <c r="B142" i="1"/>
  <c r="D142" i="1" s="1"/>
  <c r="B142" i="17"/>
  <c r="D142" i="17" s="1"/>
  <c r="C141" i="17"/>
  <c r="B142" i="18"/>
  <c r="D142" i="18" s="1"/>
  <c r="C141" i="18"/>
  <c r="F141" i="1" l="1"/>
  <c r="H141" i="1"/>
  <c r="F142" i="1"/>
  <c r="H142" i="1"/>
  <c r="H142" i="17"/>
  <c r="F142" i="17"/>
  <c r="H141" i="17"/>
  <c r="F141" i="17"/>
  <c r="I141" i="17" s="1"/>
  <c r="H142" i="18"/>
  <c r="F142" i="18"/>
  <c r="F141" i="18"/>
  <c r="H141" i="18"/>
  <c r="J142" i="18" a="1"/>
  <c r="J142" i="18" s="1"/>
  <c r="K142" i="18"/>
  <c r="J142" i="17" a="1"/>
  <c r="J142" i="17" s="1"/>
  <c r="K142" i="17"/>
  <c r="J142" i="1" a="1"/>
  <c r="J142" i="1" s="1"/>
  <c r="K142" i="1"/>
  <c r="C142" i="18"/>
  <c r="B143" i="18"/>
  <c r="D143" i="18" s="1"/>
  <c r="B143" i="17"/>
  <c r="C142" i="17"/>
  <c r="C142" i="1"/>
  <c r="B143" i="1"/>
  <c r="I141" i="1" l="1"/>
  <c r="I141" i="18"/>
  <c r="H143" i="18"/>
  <c r="F143" i="18"/>
  <c r="D143" i="1"/>
  <c r="D143" i="17"/>
  <c r="I142" i="18"/>
  <c r="I142" i="17"/>
  <c r="I142" i="1"/>
  <c r="J143" i="17" a="1"/>
  <c r="J143" i="17" s="1"/>
  <c r="K143" i="17"/>
  <c r="J143" i="1" a="1"/>
  <c r="J143" i="1" s="1"/>
  <c r="K143" i="1"/>
  <c r="J143" i="18" a="1"/>
  <c r="J143" i="18" s="1"/>
  <c r="K143" i="18"/>
  <c r="C143" i="17"/>
  <c r="B144" i="17"/>
  <c r="D144" i="17" s="1"/>
  <c r="C143" i="1"/>
  <c r="B144" i="1"/>
  <c r="D144" i="1" s="1"/>
  <c r="C143" i="18"/>
  <c r="B144" i="18"/>
  <c r="D144" i="18" s="1"/>
  <c r="F143" i="1" l="1"/>
  <c r="H143" i="1"/>
  <c r="F144" i="1"/>
  <c r="H144" i="1"/>
  <c r="F144" i="18"/>
  <c r="H144" i="18"/>
  <c r="H144" i="17"/>
  <c r="F144" i="17"/>
  <c r="H143" i="17"/>
  <c r="F143" i="17"/>
  <c r="I143" i="17" s="1"/>
  <c r="I143" i="18"/>
  <c r="I143" i="1"/>
  <c r="J144" i="18" a="1"/>
  <c r="J144" i="18" s="1"/>
  <c r="K144" i="18"/>
  <c r="J144" i="1" a="1"/>
  <c r="J144" i="1" s="1"/>
  <c r="K144" i="1"/>
  <c r="J144" i="17" a="1"/>
  <c r="J144" i="17" s="1"/>
  <c r="K144" i="17"/>
  <c r="B145" i="18"/>
  <c r="D145" i="18" s="1"/>
  <c r="C144" i="18"/>
  <c r="C144" i="1"/>
  <c r="B145" i="1"/>
  <c r="D145" i="1" s="1"/>
  <c r="B145" i="17"/>
  <c r="C144" i="17"/>
  <c r="H145" i="1" l="1"/>
  <c r="F145" i="1"/>
  <c r="H145" i="18"/>
  <c r="F145" i="18"/>
  <c r="D145" i="17"/>
  <c r="I144" i="1"/>
  <c r="I144" i="18"/>
  <c r="I144" i="17"/>
  <c r="J145" i="17" a="1"/>
  <c r="J145" i="17" s="1"/>
  <c r="K145" i="17"/>
  <c r="J145" i="1" a="1"/>
  <c r="J145" i="1" s="1"/>
  <c r="K145" i="1"/>
  <c r="J145" i="18" a="1"/>
  <c r="J145" i="18" s="1"/>
  <c r="K145" i="18"/>
  <c r="C145" i="17"/>
  <c r="B146" i="17"/>
  <c r="D146" i="17" s="1"/>
  <c r="B146" i="1"/>
  <c r="D146" i="1" s="1"/>
  <c r="C145" i="1"/>
  <c r="C145" i="18"/>
  <c r="B146" i="18"/>
  <c r="D146" i="18" s="1"/>
  <c r="H146" i="1" l="1"/>
  <c r="F146" i="1"/>
  <c r="F146" i="18"/>
  <c r="H146" i="18"/>
  <c r="H145" i="17"/>
  <c r="F145" i="17"/>
  <c r="H146" i="17"/>
  <c r="F146" i="17"/>
  <c r="I145" i="18"/>
  <c r="I145" i="1"/>
  <c r="I145" i="17"/>
  <c r="J146" i="1" a="1"/>
  <c r="J146" i="1" s="1"/>
  <c r="K146" i="1"/>
  <c r="J146" i="18" a="1"/>
  <c r="J146" i="18" s="1"/>
  <c r="K146" i="18"/>
  <c r="J146" i="17" a="1"/>
  <c r="J146" i="17" s="1"/>
  <c r="K146" i="17"/>
  <c r="C146" i="1"/>
  <c r="B147" i="1"/>
  <c r="D147" i="1" s="1"/>
  <c r="B147" i="18"/>
  <c r="D147" i="18" s="1"/>
  <c r="C146" i="18"/>
  <c r="B147" i="17"/>
  <c r="C146" i="17"/>
  <c r="H147" i="1" l="1"/>
  <c r="F147" i="1"/>
  <c r="H147" i="18"/>
  <c r="F147" i="18"/>
  <c r="D147" i="17"/>
  <c r="I146" i="18"/>
  <c r="I146" i="1"/>
  <c r="I146" i="17"/>
  <c r="J147" i="17" a="1"/>
  <c r="J147" i="17" s="1"/>
  <c r="K147" i="17"/>
  <c r="J147" i="18" a="1"/>
  <c r="J147" i="18" s="1"/>
  <c r="K147" i="18"/>
  <c r="J147" i="1" a="1"/>
  <c r="J147" i="1" s="1"/>
  <c r="K147" i="1"/>
  <c r="C147" i="17"/>
  <c r="B148" i="17"/>
  <c r="D148" i="17" s="1"/>
  <c r="B148" i="1"/>
  <c r="D148" i="1" s="1"/>
  <c r="C147" i="1"/>
  <c r="C147" i="18"/>
  <c r="B148" i="18"/>
  <c r="D148" i="18" s="1"/>
  <c r="H148" i="1" l="1"/>
  <c r="F148" i="1"/>
  <c r="H148" i="18"/>
  <c r="F148" i="18"/>
  <c r="H147" i="17"/>
  <c r="F147" i="17"/>
  <c r="I147" i="17" s="1"/>
  <c r="F148" i="17"/>
  <c r="H148" i="17"/>
  <c r="I147" i="1"/>
  <c r="I147" i="18"/>
  <c r="J148" i="18" a="1"/>
  <c r="J148" i="18" s="1"/>
  <c r="K148" i="18"/>
  <c r="J148" i="17" a="1"/>
  <c r="J148" i="17" s="1"/>
  <c r="K148" i="17"/>
  <c r="J148" i="1" a="1"/>
  <c r="J148" i="1" s="1"/>
  <c r="K148" i="1"/>
  <c r="B149" i="18"/>
  <c r="D149" i="18" s="1"/>
  <c r="C148" i="18"/>
  <c r="C148" i="1"/>
  <c r="B149" i="1"/>
  <c r="D149" i="1" s="1"/>
  <c r="C148" i="17"/>
  <c r="B149" i="17"/>
  <c r="H149" i="1" l="1"/>
  <c r="F149" i="1"/>
  <c r="F149" i="18"/>
  <c r="H149" i="18"/>
  <c r="D149" i="17"/>
  <c r="I148" i="1"/>
  <c r="I148" i="18"/>
  <c r="I148" i="17"/>
  <c r="J149" i="17" a="1"/>
  <c r="J149" i="17" s="1"/>
  <c r="K149" i="17"/>
  <c r="J149" i="1" a="1"/>
  <c r="J149" i="1" s="1"/>
  <c r="K149" i="1"/>
  <c r="J149" i="18" a="1"/>
  <c r="J149" i="18" s="1"/>
  <c r="K149" i="18"/>
  <c r="B150" i="17"/>
  <c r="D150" i="17" s="1"/>
  <c r="C149" i="17"/>
  <c r="C149" i="1"/>
  <c r="B150" i="1"/>
  <c r="D150" i="1" s="1"/>
  <c r="B150" i="18"/>
  <c r="D150" i="18" s="1"/>
  <c r="C149" i="18"/>
  <c r="H150" i="1" l="1"/>
  <c r="F150" i="1"/>
  <c r="H149" i="17"/>
  <c r="F149" i="17"/>
  <c r="H150" i="17"/>
  <c r="F150" i="17"/>
  <c r="F150" i="18"/>
  <c r="H150" i="18"/>
  <c r="I149" i="18"/>
  <c r="I149" i="1"/>
  <c r="I149" i="17"/>
  <c r="J150" i="1" a="1"/>
  <c r="J150" i="1" s="1"/>
  <c r="K150" i="1"/>
  <c r="J150" i="18" a="1"/>
  <c r="J150" i="18" s="1"/>
  <c r="K150" i="18"/>
  <c r="J150" i="17" a="1"/>
  <c r="J150" i="17" s="1"/>
  <c r="K150" i="17"/>
  <c r="C150" i="18"/>
  <c r="B151" i="18"/>
  <c r="D151" i="18" s="1"/>
  <c r="B151" i="1"/>
  <c r="D151" i="1" s="1"/>
  <c r="C150" i="1"/>
  <c r="B151" i="17"/>
  <c r="D151" i="17" s="1"/>
  <c r="C150" i="17"/>
  <c r="F151" i="1" l="1"/>
  <c r="H151" i="1"/>
  <c r="H151" i="17"/>
  <c r="F151" i="17"/>
  <c r="H151" i="18"/>
  <c r="F151" i="18"/>
  <c r="I150" i="1"/>
  <c r="I150" i="17"/>
  <c r="J151" i="17" a="1"/>
  <c r="J151" i="17" s="1"/>
  <c r="K151" i="17"/>
  <c r="J151" i="1" a="1"/>
  <c r="J151" i="1" s="1"/>
  <c r="K151" i="1"/>
  <c r="J151" i="18" a="1"/>
  <c r="J151" i="18" s="1"/>
  <c r="K151" i="18"/>
  <c r="C151" i="17"/>
  <c r="B152" i="17"/>
  <c r="D152" i="17" s="1"/>
  <c r="C151" i="1"/>
  <c r="B152" i="1"/>
  <c r="D152" i="1" s="1"/>
  <c r="B152" i="18"/>
  <c r="D152" i="18" s="1"/>
  <c r="C151" i="18"/>
  <c r="F152" i="1" l="1"/>
  <c r="H152" i="1"/>
  <c r="F152" i="18"/>
  <c r="H152" i="18"/>
  <c r="H152" i="17"/>
  <c r="F152" i="17"/>
  <c r="I150" i="18"/>
  <c r="I151" i="18"/>
  <c r="I151" i="1"/>
  <c r="I151" i="17"/>
  <c r="J152" i="18" a="1"/>
  <c r="J152" i="18" s="1"/>
  <c r="K152" i="18"/>
  <c r="J152" i="1" a="1"/>
  <c r="J152" i="1" s="1"/>
  <c r="K152" i="1"/>
  <c r="J152" i="17" a="1"/>
  <c r="J152" i="17" s="1"/>
  <c r="K152" i="17"/>
  <c r="B153" i="18"/>
  <c r="D153" i="18" s="1"/>
  <c r="C152" i="18"/>
  <c r="C152" i="1"/>
  <c r="B153" i="1"/>
  <c r="D153" i="1" s="1"/>
  <c r="B153" i="17"/>
  <c r="D153" i="17" s="1"/>
  <c r="C152" i="17"/>
  <c r="F153" i="1" l="1"/>
  <c r="H153" i="1"/>
  <c r="F153" i="18"/>
  <c r="H153" i="18"/>
  <c r="F153" i="17"/>
  <c r="H153" i="17"/>
  <c r="I152" i="1"/>
  <c r="I152" i="17"/>
  <c r="J153" i="17" a="1"/>
  <c r="J153" i="17" s="1"/>
  <c r="K153" i="17"/>
  <c r="J153" i="1" a="1"/>
  <c r="J153" i="1" s="1"/>
  <c r="K153" i="1"/>
  <c r="J153" i="18" a="1"/>
  <c r="J153" i="18" s="1"/>
  <c r="K153" i="18"/>
  <c r="B154" i="17"/>
  <c r="D154" i="17" s="1"/>
  <c r="C153" i="17"/>
  <c r="C153" i="1"/>
  <c r="B154" i="1"/>
  <c r="D154" i="1" s="1"/>
  <c r="C153" i="18"/>
  <c r="B154" i="18"/>
  <c r="D154" i="18" s="1"/>
  <c r="F154" i="1" l="1"/>
  <c r="H154" i="1"/>
  <c r="H154" i="18"/>
  <c r="F154" i="18"/>
  <c r="F154" i="17"/>
  <c r="H154" i="17"/>
  <c r="I152" i="18"/>
  <c r="I153" i="18"/>
  <c r="I153" i="1"/>
  <c r="I153" i="17"/>
  <c r="J154" i="18" a="1"/>
  <c r="J154" i="18" s="1"/>
  <c r="K154" i="18"/>
  <c r="J154" i="1" a="1"/>
  <c r="J154" i="1" s="1"/>
  <c r="K154" i="1"/>
  <c r="J154" i="17" a="1"/>
  <c r="J154" i="17" s="1"/>
  <c r="K154" i="17"/>
  <c r="B155" i="18"/>
  <c r="D155" i="18" s="1"/>
  <c r="C154" i="18"/>
  <c r="C154" i="1"/>
  <c r="B155" i="1"/>
  <c r="D155" i="1" s="1"/>
  <c r="B155" i="17"/>
  <c r="D155" i="17" s="1"/>
  <c r="C154" i="17"/>
  <c r="F155" i="1" l="1"/>
  <c r="H155" i="1"/>
  <c r="F155" i="17"/>
  <c r="H155" i="17"/>
  <c r="F155" i="18"/>
  <c r="H155" i="18"/>
  <c r="I154" i="1"/>
  <c r="I154" i="17"/>
  <c r="J155" i="17" a="1"/>
  <c r="J155" i="17" s="1"/>
  <c r="K155" i="17"/>
  <c r="J155" i="1" a="1"/>
  <c r="J155" i="1" s="1"/>
  <c r="K155" i="1"/>
  <c r="J155" i="18" a="1"/>
  <c r="J155" i="18" s="1"/>
  <c r="K155" i="18"/>
  <c r="B156" i="17"/>
  <c r="D156" i="17" s="1"/>
  <c r="C155" i="17"/>
  <c r="C155" i="1"/>
  <c r="B156" i="1"/>
  <c r="D156" i="1" s="1"/>
  <c r="C155" i="18"/>
  <c r="B156" i="18"/>
  <c r="D156" i="18" s="1"/>
  <c r="F156" i="1" l="1"/>
  <c r="H156" i="1"/>
  <c r="F156" i="17"/>
  <c r="H156" i="17"/>
  <c r="F156" i="18"/>
  <c r="H156" i="18"/>
  <c r="I154" i="18"/>
  <c r="I155" i="18"/>
  <c r="I155" i="1"/>
  <c r="I155" i="17"/>
  <c r="J156" i="18" a="1"/>
  <c r="J156" i="18" s="1"/>
  <c r="K156" i="18"/>
  <c r="J156" i="1" a="1"/>
  <c r="J156" i="1" s="1"/>
  <c r="K156" i="1"/>
  <c r="J156" i="17" a="1"/>
  <c r="J156" i="17" s="1"/>
  <c r="K156" i="17"/>
  <c r="B157" i="18"/>
  <c r="D157" i="18" s="1"/>
  <c r="C156" i="18"/>
  <c r="B157" i="1"/>
  <c r="D157" i="1" s="1"/>
  <c r="C156" i="1"/>
  <c r="C156" i="17"/>
  <c r="B157" i="17"/>
  <c r="D157" i="17" s="1"/>
  <c r="H157" i="1" l="1"/>
  <c r="F157" i="1"/>
  <c r="H157" i="17"/>
  <c r="F157" i="17"/>
  <c r="H157" i="18"/>
  <c r="F157" i="18"/>
  <c r="I156" i="1"/>
  <c r="I156" i="17"/>
  <c r="J157" i="17" a="1"/>
  <c r="J157" i="17" s="1"/>
  <c r="K157" i="17"/>
  <c r="J157" i="1" a="1"/>
  <c r="J157" i="1" s="1"/>
  <c r="K157" i="1"/>
  <c r="J157" i="18" a="1"/>
  <c r="J157" i="18" s="1"/>
  <c r="K157" i="18"/>
  <c r="C157" i="1"/>
  <c r="B158" i="1"/>
  <c r="D158" i="1" s="1"/>
  <c r="B158" i="18"/>
  <c r="D158" i="18" s="1"/>
  <c r="C157" i="18"/>
  <c r="B158" i="17"/>
  <c r="D158" i="17" s="1"/>
  <c r="C157" i="17"/>
  <c r="H158" i="1" l="1"/>
  <c r="F158" i="1"/>
  <c r="H158" i="17"/>
  <c r="F158" i="17"/>
  <c r="F158" i="18"/>
  <c r="H158" i="18"/>
  <c r="I156" i="18"/>
  <c r="I157" i="18"/>
  <c r="I157" i="1"/>
  <c r="I157" i="17"/>
  <c r="J158" i="17" a="1"/>
  <c r="J158" i="17" s="1"/>
  <c r="K158" i="17"/>
  <c r="J158" i="18" a="1"/>
  <c r="J158" i="18" s="1"/>
  <c r="K158" i="18"/>
  <c r="J158" i="1" a="1"/>
  <c r="J158" i="1" s="1"/>
  <c r="K158" i="1"/>
  <c r="C158" i="17"/>
  <c r="B159" i="17"/>
  <c r="D159" i="17" s="1"/>
  <c r="C158" i="18"/>
  <c r="B159" i="18"/>
  <c r="D159" i="18" s="1"/>
  <c r="B159" i="1"/>
  <c r="D159" i="1" s="1"/>
  <c r="C158" i="1"/>
  <c r="H159" i="1" l="1"/>
  <c r="F159" i="1"/>
  <c r="H159" i="18"/>
  <c r="F159" i="18"/>
  <c r="H159" i="17"/>
  <c r="F159" i="17"/>
  <c r="I158" i="1"/>
  <c r="I158" i="17"/>
  <c r="J159" i="1" a="1"/>
  <c r="J159" i="1" s="1"/>
  <c r="K159" i="1"/>
  <c r="J159" i="18" a="1"/>
  <c r="J159" i="18" s="1"/>
  <c r="K159" i="18"/>
  <c r="J159" i="17" a="1"/>
  <c r="J159" i="17" s="1"/>
  <c r="K159" i="17"/>
  <c r="B160" i="1"/>
  <c r="D160" i="1" s="1"/>
  <c r="C159" i="1"/>
  <c r="B160" i="18"/>
  <c r="D160" i="18" s="1"/>
  <c r="C159" i="18"/>
  <c r="B160" i="17"/>
  <c r="D160" i="17" s="1"/>
  <c r="C159" i="17"/>
  <c r="H160" i="1" l="1"/>
  <c r="F160" i="1"/>
  <c r="H160" i="18"/>
  <c r="F160" i="18"/>
  <c r="F160" i="17"/>
  <c r="H160" i="17"/>
  <c r="I158" i="18"/>
  <c r="I159" i="18"/>
  <c r="I159" i="1"/>
  <c r="I159" i="17"/>
  <c r="J160" i="17" a="1"/>
  <c r="J160" i="17" s="1"/>
  <c r="K160" i="17"/>
  <c r="J160" i="18" a="1"/>
  <c r="J160" i="18" s="1"/>
  <c r="K160" i="18"/>
  <c r="J160" i="1" a="1"/>
  <c r="J160" i="1" s="1"/>
  <c r="K160" i="1"/>
  <c r="B161" i="17"/>
  <c r="D161" i="17" s="1"/>
  <c r="C160" i="17"/>
  <c r="B161" i="18"/>
  <c r="D161" i="18" s="1"/>
  <c r="C160" i="18"/>
  <c r="C160" i="1"/>
  <c r="B161" i="1"/>
  <c r="D161" i="1" s="1"/>
  <c r="H161" i="1" l="1"/>
  <c r="F161" i="1"/>
  <c r="F161" i="18"/>
  <c r="H161" i="18"/>
  <c r="H161" i="17"/>
  <c r="F161" i="17"/>
  <c r="I160" i="1"/>
  <c r="I160" i="17"/>
  <c r="J161" i="1" a="1"/>
  <c r="J161" i="1" s="1"/>
  <c r="K161" i="1"/>
  <c r="J161" i="18" a="1"/>
  <c r="J161" i="18" s="1"/>
  <c r="K161" i="18"/>
  <c r="J161" i="17" a="1"/>
  <c r="J161" i="17" s="1"/>
  <c r="K161" i="17"/>
  <c r="C161" i="18"/>
  <c r="B162" i="18"/>
  <c r="B162" i="1"/>
  <c r="D162" i="1" s="1"/>
  <c r="C161" i="1"/>
  <c r="B162" i="17"/>
  <c r="D162" i="17" s="1"/>
  <c r="C161" i="17"/>
  <c r="H162" i="1" l="1"/>
  <c r="F162" i="1"/>
  <c r="H162" i="17"/>
  <c r="F162" i="17"/>
  <c r="D162" i="18"/>
  <c r="I160" i="18"/>
  <c r="I161" i="18"/>
  <c r="I161" i="1"/>
  <c r="I161" i="17"/>
  <c r="J162" i="17" a="1"/>
  <c r="J162" i="17" s="1"/>
  <c r="K162" i="17"/>
  <c r="J162" i="1" a="1"/>
  <c r="J162" i="1" s="1"/>
  <c r="K162" i="1"/>
  <c r="J162" i="18" a="1"/>
  <c r="J162" i="18" s="1"/>
  <c r="K162" i="18"/>
  <c r="C162" i="17"/>
  <c r="B163" i="17"/>
  <c r="B163" i="1"/>
  <c r="D163" i="1" s="1"/>
  <c r="C162" i="1"/>
  <c r="B163" i="18"/>
  <c r="D163" i="18" s="1"/>
  <c r="C162" i="18"/>
  <c r="F163" i="1" l="1"/>
  <c r="H163" i="1"/>
  <c r="D163" i="17"/>
  <c r="H162" i="18"/>
  <c r="F162" i="18"/>
  <c r="H163" i="18"/>
  <c r="F163" i="18"/>
  <c r="I162" i="1"/>
  <c r="J163" i="18" a="1"/>
  <c r="J163" i="18" s="1"/>
  <c r="K163" i="18"/>
  <c r="J163" i="1" a="1"/>
  <c r="J163" i="1" s="1"/>
  <c r="K163" i="1"/>
  <c r="J163" i="17" a="1"/>
  <c r="J163" i="17" s="1"/>
  <c r="K163" i="17"/>
  <c r="C163" i="18"/>
  <c r="B164" i="18"/>
  <c r="B164" i="1"/>
  <c r="D164" i="1" s="1"/>
  <c r="C163" i="1"/>
  <c r="B164" i="17"/>
  <c r="D164" i="17" s="1"/>
  <c r="C163" i="17"/>
  <c r="F164" i="1" l="1"/>
  <c r="H164" i="1"/>
  <c r="D164" i="18"/>
  <c r="H163" i="17"/>
  <c r="F163" i="17"/>
  <c r="H164" i="17"/>
  <c r="F164" i="17"/>
  <c r="I162" i="18"/>
  <c r="I162" i="17"/>
  <c r="I163" i="18"/>
  <c r="I163" i="1"/>
  <c r="J164" i="17" a="1"/>
  <c r="J164" i="17" s="1"/>
  <c r="K164" i="17"/>
  <c r="J164" i="1" a="1"/>
  <c r="J164" i="1" s="1"/>
  <c r="K164" i="1"/>
  <c r="J164" i="18" a="1"/>
  <c r="J164" i="18" s="1"/>
  <c r="K164" i="18"/>
  <c r="C164" i="1"/>
  <c r="B165" i="1"/>
  <c r="D165" i="1" s="1"/>
  <c r="C164" i="17"/>
  <c r="B165" i="17"/>
  <c r="B165" i="18"/>
  <c r="D165" i="18" s="1"/>
  <c r="C164" i="18"/>
  <c r="F165" i="1" l="1"/>
  <c r="H165" i="1"/>
  <c r="I163" i="17"/>
  <c r="D165" i="17"/>
  <c r="F164" i="18"/>
  <c r="H164" i="18"/>
  <c r="H165" i="18"/>
  <c r="F165" i="18"/>
  <c r="I164" i="1"/>
  <c r="J165" i="18" a="1"/>
  <c r="J165" i="18" s="1"/>
  <c r="K165" i="18"/>
  <c r="J165" i="17" a="1"/>
  <c r="J165" i="17" s="1"/>
  <c r="K165" i="17"/>
  <c r="J165" i="1" a="1"/>
  <c r="J165" i="1" s="1"/>
  <c r="K165" i="1"/>
  <c r="B166" i="17"/>
  <c r="D166" i="17" s="1"/>
  <c r="C165" i="17"/>
  <c r="B166" i="18"/>
  <c r="C165" i="18"/>
  <c r="C165" i="1"/>
  <c r="B166" i="1"/>
  <c r="D166" i="1" s="1"/>
  <c r="F166" i="1" l="1"/>
  <c r="H166" i="1"/>
  <c r="H166" i="17"/>
  <c r="F166" i="17"/>
  <c r="D166" i="18"/>
  <c r="H165" i="17"/>
  <c r="F165" i="17"/>
  <c r="I164" i="18"/>
  <c r="I164" i="17"/>
  <c r="I165" i="18"/>
  <c r="I165" i="1"/>
  <c r="J166" i="1" a="1"/>
  <c r="J166" i="1" s="1"/>
  <c r="K166" i="1"/>
  <c r="J166" i="18" a="1"/>
  <c r="J166" i="18" s="1"/>
  <c r="K166" i="18"/>
  <c r="J166" i="17" a="1"/>
  <c r="J166" i="17" s="1"/>
  <c r="K166" i="17"/>
  <c r="C166" i="1"/>
  <c r="B167" i="1"/>
  <c r="D167" i="1" s="1"/>
  <c r="C166" i="18"/>
  <c r="B167" i="18"/>
  <c r="C166" i="17"/>
  <c r="B167" i="17"/>
  <c r="F167" i="1" l="1"/>
  <c r="H167" i="1"/>
  <c r="I165" i="17"/>
  <c r="H166" i="18"/>
  <c r="F166" i="18"/>
  <c r="D167" i="18"/>
  <c r="D167" i="17"/>
  <c r="I166" i="1"/>
  <c r="I166" i="17"/>
  <c r="J167" i="17" a="1"/>
  <c r="J167" i="17" s="1"/>
  <c r="K167" i="17"/>
  <c r="J167" i="18" a="1"/>
  <c r="J167" i="18" s="1"/>
  <c r="K167" i="18"/>
  <c r="J167" i="1" a="1"/>
  <c r="J167" i="1" s="1"/>
  <c r="K167" i="1"/>
  <c r="C167" i="18"/>
  <c r="B168" i="18"/>
  <c r="B168" i="1"/>
  <c r="D168" i="1" s="1"/>
  <c r="C167" i="1"/>
  <c r="C167" i="17"/>
  <c r="B168" i="17"/>
  <c r="D168" i="17" s="1"/>
  <c r="F168" i="1" l="1"/>
  <c r="H168" i="1"/>
  <c r="F168" i="17"/>
  <c r="H168" i="17"/>
  <c r="H167" i="17"/>
  <c r="F167" i="17"/>
  <c r="I167" i="17" s="1"/>
  <c r="H167" i="18"/>
  <c r="F167" i="18"/>
  <c r="D168" i="18"/>
  <c r="I166" i="18"/>
  <c r="I167" i="1"/>
  <c r="J168" i="1" a="1"/>
  <c r="J168" i="1" s="1"/>
  <c r="K168" i="1"/>
  <c r="J168" i="17" a="1"/>
  <c r="J168" i="17" s="1"/>
  <c r="K168" i="17"/>
  <c r="J168" i="18" a="1"/>
  <c r="J168" i="18" s="1"/>
  <c r="K168" i="18"/>
  <c r="B169" i="1"/>
  <c r="D169" i="1" s="1"/>
  <c r="C168" i="1"/>
  <c r="B169" i="18"/>
  <c r="C168" i="18"/>
  <c r="C168" i="17"/>
  <c r="B169" i="17"/>
  <c r="H169" i="1" l="1"/>
  <c r="F169" i="1"/>
  <c r="D169" i="18"/>
  <c r="F168" i="18"/>
  <c r="H168" i="18"/>
  <c r="D169" i="17"/>
  <c r="I167" i="18"/>
  <c r="I168" i="18"/>
  <c r="I168" i="1"/>
  <c r="J169" i="17" a="1"/>
  <c r="J169" i="17" s="1"/>
  <c r="K169" i="17"/>
  <c r="J169" i="18" a="1"/>
  <c r="J169" i="18" s="1"/>
  <c r="K169" i="18"/>
  <c r="J169" i="1" a="1"/>
  <c r="J169" i="1" s="1"/>
  <c r="K169" i="1"/>
  <c r="C169" i="18"/>
  <c r="B170" i="18"/>
  <c r="C169" i="17"/>
  <c r="B170" i="17"/>
  <c r="D170" i="17" s="1"/>
  <c r="C169" i="1"/>
  <c r="B170" i="1"/>
  <c r="F170" i="17" l="1"/>
  <c r="H170" i="17"/>
  <c r="F169" i="17"/>
  <c r="H169" i="17"/>
  <c r="D170" i="1"/>
  <c r="D170" i="18"/>
  <c r="H169" i="18"/>
  <c r="F169" i="18"/>
  <c r="I168" i="17"/>
  <c r="I169" i="1"/>
  <c r="J170" i="1" a="1"/>
  <c r="J170" i="1" s="1"/>
  <c r="K170" i="1"/>
  <c r="J170" i="17" a="1"/>
  <c r="J170" i="17" s="1"/>
  <c r="K170" i="17"/>
  <c r="J170" i="18" a="1"/>
  <c r="J170" i="18" s="1"/>
  <c r="K170" i="18"/>
  <c r="B171" i="17"/>
  <c r="C170" i="17"/>
  <c r="B171" i="18"/>
  <c r="C170" i="18"/>
  <c r="C170" i="1"/>
  <c r="B171" i="1"/>
  <c r="D171" i="1" s="1"/>
  <c r="H170" i="1" l="1"/>
  <c r="F170" i="1"/>
  <c r="H171" i="1"/>
  <c r="F171" i="1"/>
  <c r="I169" i="17"/>
  <c r="D171" i="17"/>
  <c r="D171" i="18"/>
  <c r="F170" i="18"/>
  <c r="H170" i="18"/>
  <c r="I170" i="18" s="1"/>
  <c r="I169" i="18"/>
  <c r="J171" i="1" a="1"/>
  <c r="J171" i="1" s="1"/>
  <c r="K171" i="1"/>
  <c r="J171" i="18" a="1"/>
  <c r="J171" i="18" s="1"/>
  <c r="K171" i="18"/>
  <c r="J171" i="17" a="1"/>
  <c r="J171" i="17" s="1"/>
  <c r="K171" i="17"/>
  <c r="C171" i="18"/>
  <c r="B172" i="18"/>
  <c r="D172" i="18" s="1"/>
  <c r="C171" i="17"/>
  <c r="B172" i="17"/>
  <c r="D172" i="17" s="1"/>
  <c r="C171" i="1"/>
  <c r="B172" i="1"/>
  <c r="I170" i="1" l="1"/>
  <c r="F172" i="17"/>
  <c r="H172" i="17"/>
  <c r="F171" i="18"/>
  <c r="H171" i="18"/>
  <c r="H172" i="18"/>
  <c r="F172" i="18"/>
  <c r="D172" i="1"/>
  <c r="F171" i="17"/>
  <c r="H171" i="17"/>
  <c r="I170" i="17"/>
  <c r="I171" i="1"/>
  <c r="J172" i="1" a="1"/>
  <c r="J172" i="1" s="1"/>
  <c r="K172" i="1"/>
  <c r="J172" i="17" a="1"/>
  <c r="J172" i="17" s="1"/>
  <c r="K172" i="17"/>
  <c r="J172" i="18" a="1"/>
  <c r="J172" i="18" s="1"/>
  <c r="K172" i="18"/>
  <c r="B173" i="1"/>
  <c r="D173" i="1" s="1"/>
  <c r="C172" i="1"/>
  <c r="C172" i="17"/>
  <c r="B173" i="17"/>
  <c r="B173" i="18"/>
  <c r="C172" i="18"/>
  <c r="H172" i="1" l="1"/>
  <c r="I172" i="1" s="1"/>
  <c r="F172" i="1"/>
  <c r="H173" i="1"/>
  <c r="F173" i="1"/>
  <c r="I171" i="17"/>
  <c r="D173" i="18"/>
  <c r="D173" i="17"/>
  <c r="I171" i="18"/>
  <c r="I172" i="18"/>
  <c r="J173" i="1" a="1"/>
  <c r="J173" i="1" s="1"/>
  <c r="K173" i="1"/>
  <c r="J173" i="17" a="1"/>
  <c r="J173" i="17" s="1"/>
  <c r="K173" i="17"/>
  <c r="J173" i="18" a="1"/>
  <c r="J173" i="18" s="1"/>
  <c r="K173" i="18"/>
  <c r="B174" i="18"/>
  <c r="D174" i="18" s="1"/>
  <c r="C173" i="18"/>
  <c r="B174" i="17"/>
  <c r="D174" i="17" s="1"/>
  <c r="C173" i="17"/>
  <c r="B174" i="1"/>
  <c r="C173" i="1"/>
  <c r="D174" i="1" l="1"/>
  <c r="H173" i="17"/>
  <c r="F173" i="17"/>
  <c r="H174" i="17"/>
  <c r="F174" i="17"/>
  <c r="F174" i="18"/>
  <c r="H174" i="18"/>
  <c r="F173" i="18"/>
  <c r="H173" i="18"/>
  <c r="I172" i="17"/>
  <c r="I173" i="1"/>
  <c r="J174" i="1" a="1"/>
  <c r="J174" i="1" s="1"/>
  <c r="K174" i="1"/>
  <c r="J174" i="17" a="1"/>
  <c r="J174" i="17" s="1"/>
  <c r="K174" i="17"/>
  <c r="J174" i="18" a="1"/>
  <c r="J174" i="18" s="1"/>
  <c r="K174" i="18"/>
  <c r="C174" i="1"/>
  <c r="B175" i="1"/>
  <c r="D175" i="1" s="1"/>
  <c r="B175" i="17"/>
  <c r="C174" i="17"/>
  <c r="C174" i="18"/>
  <c r="B175" i="18"/>
  <c r="F175" i="1" l="1"/>
  <c r="H175" i="1"/>
  <c r="I173" i="17"/>
  <c r="H174" i="1"/>
  <c r="F174" i="1"/>
  <c r="D175" i="17"/>
  <c r="D175" i="18"/>
  <c r="I173" i="18"/>
  <c r="I174" i="18"/>
  <c r="J175" i="17" a="1"/>
  <c r="J175" i="17" s="1"/>
  <c r="K175" i="17"/>
  <c r="J175" i="18" a="1"/>
  <c r="J175" i="18" s="1"/>
  <c r="K175" i="18"/>
  <c r="J175" i="1" a="1"/>
  <c r="J175" i="1" s="1"/>
  <c r="K175" i="1"/>
  <c r="C175" i="18"/>
  <c r="B176" i="18"/>
  <c r="D176" i="18" s="1"/>
  <c r="B176" i="17"/>
  <c r="D176" i="17" s="1"/>
  <c r="C175" i="17"/>
  <c r="C175" i="1"/>
  <c r="B176" i="1"/>
  <c r="I174" i="1" l="1"/>
  <c r="D176" i="1"/>
  <c r="F176" i="18"/>
  <c r="H176" i="18"/>
  <c r="H175" i="18"/>
  <c r="F175" i="18"/>
  <c r="H176" i="17"/>
  <c r="F176" i="17"/>
  <c r="H175" i="17"/>
  <c r="F175" i="17"/>
  <c r="I174" i="17"/>
  <c r="I175" i="1"/>
  <c r="J176" i="17" a="1"/>
  <c r="J176" i="17" s="1"/>
  <c r="K176" i="17"/>
  <c r="J176" i="1" a="1"/>
  <c r="J176" i="1" s="1"/>
  <c r="K176" i="1"/>
  <c r="J176" i="18" a="1"/>
  <c r="J176" i="18" s="1"/>
  <c r="K176" i="18"/>
  <c r="B177" i="17"/>
  <c r="D177" i="17" s="1"/>
  <c r="C176" i="17"/>
  <c r="B177" i="18"/>
  <c r="D177" i="18" s="1"/>
  <c r="C176" i="18"/>
  <c r="B177" i="1"/>
  <c r="D177" i="1" s="1"/>
  <c r="C176" i="1"/>
  <c r="F177" i="1" l="1"/>
  <c r="H177" i="1"/>
  <c r="F176" i="1"/>
  <c r="H176" i="1"/>
  <c r="I175" i="17"/>
  <c r="F177" i="18"/>
  <c r="H177" i="18"/>
  <c r="H177" i="17"/>
  <c r="F177" i="17"/>
  <c r="I175" i="18"/>
  <c r="I176" i="18"/>
  <c r="J177" i="1" a="1"/>
  <c r="J177" i="1" s="1"/>
  <c r="K177" i="1"/>
  <c r="J177" i="18" a="1"/>
  <c r="J177" i="18" s="1"/>
  <c r="K177" i="18"/>
  <c r="J177" i="17" a="1"/>
  <c r="J177" i="17" s="1"/>
  <c r="K177" i="17"/>
  <c r="C177" i="1"/>
  <c r="B178" i="1"/>
  <c r="D178" i="1" s="1"/>
  <c r="C177" i="18"/>
  <c r="B178" i="18"/>
  <c r="D178" i="18" s="1"/>
  <c r="C177" i="17"/>
  <c r="B178" i="17"/>
  <c r="D178" i="17" s="1"/>
  <c r="F178" i="1" l="1"/>
  <c r="H178" i="1"/>
  <c r="I176" i="1"/>
  <c r="H178" i="18"/>
  <c r="F178" i="18"/>
  <c r="H178" i="17"/>
  <c r="F178" i="17"/>
  <c r="I176" i="17"/>
  <c r="I177" i="18"/>
  <c r="I177" i="1"/>
  <c r="I177" i="17"/>
  <c r="J178" i="17" a="1"/>
  <c r="J178" i="17" s="1"/>
  <c r="K178" i="17"/>
  <c r="J178" i="18" a="1"/>
  <c r="J178" i="18" s="1"/>
  <c r="K178" i="18"/>
  <c r="J178" i="1" a="1"/>
  <c r="J178" i="1" s="1"/>
  <c r="K178" i="1"/>
  <c r="B179" i="17"/>
  <c r="D179" i="17" s="1"/>
  <c r="C178" i="17"/>
  <c r="B179" i="18"/>
  <c r="D179" i="18" s="1"/>
  <c r="C178" i="18"/>
  <c r="B179" i="1"/>
  <c r="D179" i="1" s="1"/>
  <c r="C178" i="1"/>
  <c r="F179" i="1" l="1"/>
  <c r="H179" i="1"/>
  <c r="H179" i="17"/>
  <c r="F179" i="17"/>
  <c r="F179" i="18"/>
  <c r="H179" i="18"/>
  <c r="I178" i="18"/>
  <c r="I178" i="1"/>
  <c r="I178" i="17"/>
  <c r="J179" i="1" a="1"/>
  <c r="J179" i="1" s="1"/>
  <c r="K179" i="1"/>
  <c r="J179" i="18" a="1"/>
  <c r="J179" i="18" s="1"/>
  <c r="K179" i="18"/>
  <c r="J179" i="17" a="1"/>
  <c r="J179" i="17" s="1"/>
  <c r="K179" i="17"/>
  <c r="B180" i="1"/>
  <c r="D180" i="1" s="1"/>
  <c r="C179" i="1"/>
  <c r="C179" i="18"/>
  <c r="B180" i="18"/>
  <c r="D180" i="18" s="1"/>
  <c r="B180" i="17"/>
  <c r="D180" i="17" s="1"/>
  <c r="C179" i="17"/>
  <c r="F180" i="1" l="1"/>
  <c r="H180" i="1"/>
  <c r="H180" i="17"/>
  <c r="F180" i="17"/>
  <c r="F180" i="18"/>
  <c r="H180" i="18"/>
  <c r="I179" i="17"/>
  <c r="I179" i="18"/>
  <c r="I179" i="1"/>
  <c r="J180" i="17" a="1"/>
  <c r="J180" i="17" s="1"/>
  <c r="K180" i="17"/>
  <c r="J180" i="18" a="1"/>
  <c r="J180" i="18" s="1"/>
  <c r="K180" i="18"/>
  <c r="J180" i="1" a="1"/>
  <c r="J180" i="1" s="1"/>
  <c r="K180" i="1"/>
  <c r="C180" i="17"/>
  <c r="B181" i="17"/>
  <c r="D181" i="17" s="1"/>
  <c r="B181" i="18"/>
  <c r="D181" i="18" s="1"/>
  <c r="C180" i="18"/>
  <c r="C180" i="1"/>
  <c r="B181" i="1"/>
  <c r="D181" i="1" s="1"/>
  <c r="F181" i="1" l="1"/>
  <c r="H181" i="1"/>
  <c r="H181" i="18"/>
  <c r="F181" i="18"/>
  <c r="H181" i="17"/>
  <c r="F181" i="17"/>
  <c r="I180" i="18"/>
  <c r="I180" i="1"/>
  <c r="I180" i="17"/>
  <c r="J181" i="18" a="1"/>
  <c r="J181" i="18" s="1"/>
  <c r="K181" i="18"/>
  <c r="J181" i="1" a="1"/>
  <c r="J181" i="1" s="1"/>
  <c r="K181" i="1"/>
  <c r="J181" i="17" a="1"/>
  <c r="J181" i="17" s="1"/>
  <c r="K181" i="17"/>
  <c r="B182" i="18"/>
  <c r="D182" i="18" s="1"/>
  <c r="C181" i="18"/>
  <c r="B182" i="17"/>
  <c r="D182" i="17" s="1"/>
  <c r="C181" i="17"/>
  <c r="C181" i="1"/>
  <c r="B182" i="1"/>
  <c r="D182" i="1" s="1"/>
  <c r="H182" i="1" l="1"/>
  <c r="F182" i="1"/>
  <c r="H182" i="17"/>
  <c r="F182" i="17"/>
  <c r="F182" i="18"/>
  <c r="H182" i="18"/>
  <c r="I181" i="18"/>
  <c r="I181" i="1"/>
  <c r="I181" i="17"/>
  <c r="J182" i="1" a="1"/>
  <c r="J182" i="1" s="1"/>
  <c r="K182" i="1"/>
  <c r="J182" i="17" a="1"/>
  <c r="J182" i="17" s="1"/>
  <c r="K182" i="17"/>
  <c r="J182" i="18" a="1"/>
  <c r="J182" i="18" s="1"/>
  <c r="K182" i="18"/>
  <c r="B183" i="17"/>
  <c r="D183" i="17" s="1"/>
  <c r="C182" i="17"/>
  <c r="C182" i="18"/>
  <c r="B183" i="18"/>
  <c r="D183" i="18" s="1"/>
  <c r="C182" i="1"/>
  <c r="B183" i="1"/>
  <c r="D183" i="1" s="1"/>
  <c r="H183" i="1" l="1"/>
  <c r="F183" i="1"/>
  <c r="H183" i="18"/>
  <c r="F183" i="18"/>
  <c r="H183" i="17"/>
  <c r="F183" i="17"/>
  <c r="I182" i="18"/>
  <c r="I182" i="1"/>
  <c r="I182" i="17"/>
  <c r="J183" i="1" a="1"/>
  <c r="J183" i="1" s="1"/>
  <c r="K183" i="1"/>
  <c r="J183" i="18" a="1"/>
  <c r="J183" i="18" s="1"/>
  <c r="K183" i="18"/>
  <c r="J183" i="17" a="1"/>
  <c r="J183" i="17" s="1"/>
  <c r="K183" i="17"/>
  <c r="C183" i="18"/>
  <c r="B184" i="18"/>
  <c r="D184" i="18" s="1"/>
  <c r="B184" i="1"/>
  <c r="D184" i="1" s="1"/>
  <c r="C183" i="1"/>
  <c r="B184" i="17"/>
  <c r="D184" i="17" s="1"/>
  <c r="C183" i="17"/>
  <c r="H184" i="1" l="1"/>
  <c r="F184" i="1"/>
  <c r="F184" i="17"/>
  <c r="H184" i="17"/>
  <c r="H184" i="18"/>
  <c r="F184" i="18"/>
  <c r="I183" i="18"/>
  <c r="I183" i="1"/>
  <c r="I183" i="17"/>
  <c r="J184" i="18" a="1"/>
  <c r="J184" i="18" s="1"/>
  <c r="K184" i="18"/>
  <c r="J184" i="17" a="1"/>
  <c r="J184" i="17" s="1"/>
  <c r="K184" i="17"/>
  <c r="J184" i="1" a="1"/>
  <c r="J184" i="1" s="1"/>
  <c r="K184" i="1"/>
  <c r="C184" i="17"/>
  <c r="B185" i="17"/>
  <c r="D185" i="17" s="1"/>
  <c r="C184" i="1"/>
  <c r="B185" i="1"/>
  <c r="D185" i="1" s="1"/>
  <c r="B185" i="18"/>
  <c r="D185" i="18" s="1"/>
  <c r="C184" i="18"/>
  <c r="H185" i="1" l="1"/>
  <c r="F185" i="1"/>
  <c r="H185" i="17"/>
  <c r="F185" i="17"/>
  <c r="F185" i="18"/>
  <c r="H185" i="18"/>
  <c r="I184" i="18"/>
  <c r="I184" i="1"/>
  <c r="I184" i="17"/>
  <c r="J185" i="18" a="1"/>
  <c r="J185" i="18" s="1"/>
  <c r="K185" i="18"/>
  <c r="J185" i="1" a="1"/>
  <c r="J185" i="1" s="1"/>
  <c r="K185" i="1"/>
  <c r="J185" i="17" a="1"/>
  <c r="J185" i="17" s="1"/>
  <c r="K185" i="17"/>
  <c r="B186" i="1"/>
  <c r="D186" i="1" s="1"/>
  <c r="C185" i="1"/>
  <c r="C185" i="17"/>
  <c r="B186" i="17"/>
  <c r="D186" i="17" s="1"/>
  <c r="C185" i="18"/>
  <c r="B186" i="18"/>
  <c r="D186" i="18" s="1"/>
  <c r="H186" i="1" l="1"/>
  <c r="F186" i="1"/>
  <c r="H186" i="18"/>
  <c r="F186" i="18"/>
  <c r="H186" i="17"/>
  <c r="F186" i="17"/>
  <c r="I185" i="1"/>
  <c r="I185" i="17"/>
  <c r="I185" i="18"/>
  <c r="J186" i="18" a="1"/>
  <c r="J186" i="18" s="1"/>
  <c r="K186" i="18"/>
  <c r="J186" i="17" a="1"/>
  <c r="J186" i="17" s="1"/>
  <c r="K186" i="17"/>
  <c r="J186" i="1" a="1"/>
  <c r="J186" i="1" s="1"/>
  <c r="K186" i="1"/>
  <c r="B187" i="18"/>
  <c r="D187" i="18" s="1"/>
  <c r="C186" i="18"/>
  <c r="B187" i="17"/>
  <c r="D187" i="17" s="1"/>
  <c r="C186" i="17"/>
  <c r="C186" i="1"/>
  <c r="B187" i="1"/>
  <c r="D187" i="1" s="1"/>
  <c r="F187" i="1" l="1"/>
  <c r="H187" i="1"/>
  <c r="H187" i="17"/>
  <c r="F187" i="17"/>
  <c r="H187" i="18"/>
  <c r="F187" i="18"/>
  <c r="I186" i="18"/>
  <c r="I186" i="1"/>
  <c r="I186" i="17"/>
  <c r="J187" i="1" a="1"/>
  <c r="J187" i="1" s="1"/>
  <c r="K187" i="1"/>
  <c r="J187" i="17" a="1"/>
  <c r="J187" i="17" s="1"/>
  <c r="K187" i="17"/>
  <c r="J187" i="18" a="1"/>
  <c r="J187" i="18" s="1"/>
  <c r="K187" i="18"/>
  <c r="B188" i="17"/>
  <c r="D188" i="17" s="1"/>
  <c r="C187" i="17"/>
  <c r="C187" i="18"/>
  <c r="B188" i="18"/>
  <c r="D188" i="18" s="1"/>
  <c r="C187" i="1"/>
  <c r="B188" i="1"/>
  <c r="D188" i="1" s="1"/>
  <c r="F188" i="1" l="1"/>
  <c r="H188" i="1"/>
  <c r="F188" i="18"/>
  <c r="H188" i="18"/>
  <c r="H188" i="17"/>
  <c r="F188" i="17"/>
  <c r="I187" i="1"/>
  <c r="I187" i="17"/>
  <c r="J188" i="17" a="1"/>
  <c r="J188" i="17" s="1"/>
  <c r="K188" i="17"/>
  <c r="J188" i="1" a="1"/>
  <c r="J188" i="1" s="1"/>
  <c r="K188" i="1"/>
  <c r="J188" i="18" a="1"/>
  <c r="J188" i="18" s="1"/>
  <c r="K188" i="18"/>
  <c r="B189" i="1"/>
  <c r="D189" i="1" s="1"/>
  <c r="C188" i="1"/>
  <c r="B189" i="18"/>
  <c r="D189" i="18" s="1"/>
  <c r="C188" i="18"/>
  <c r="C188" i="17"/>
  <c r="B189" i="17"/>
  <c r="D189" i="17" s="1"/>
  <c r="F189" i="1" l="1"/>
  <c r="H189" i="1"/>
  <c r="F189" i="17"/>
  <c r="H189" i="17"/>
  <c r="F189" i="18"/>
  <c r="H189" i="18"/>
  <c r="I187" i="18"/>
  <c r="I188" i="18"/>
  <c r="I188" i="1"/>
  <c r="I188" i="17"/>
  <c r="J189" i="17" a="1"/>
  <c r="J189" i="17" s="1"/>
  <c r="K189" i="17"/>
  <c r="J189" i="18" a="1"/>
  <c r="J189" i="18" s="1"/>
  <c r="K189" i="18"/>
  <c r="J189" i="1" a="1"/>
  <c r="J189" i="1" s="1"/>
  <c r="K189" i="1"/>
  <c r="B190" i="18"/>
  <c r="D190" i="18" s="1"/>
  <c r="C189" i="18"/>
  <c r="B190" i="17"/>
  <c r="D190" i="17" s="1"/>
  <c r="C189" i="17"/>
  <c r="C189" i="1"/>
  <c r="B190" i="1"/>
  <c r="D190" i="1" s="1"/>
  <c r="F190" i="1" l="1"/>
  <c r="H190" i="1"/>
  <c r="F190" i="17"/>
  <c r="H190" i="17"/>
  <c r="H190" i="18"/>
  <c r="F190" i="18"/>
  <c r="I189" i="1"/>
  <c r="I189" i="17"/>
  <c r="J190" i="1" a="1"/>
  <c r="J190" i="1" s="1"/>
  <c r="K190" i="1"/>
  <c r="J190" i="17" a="1"/>
  <c r="J190" i="17" s="1"/>
  <c r="K190" i="17"/>
  <c r="J190" i="18" a="1"/>
  <c r="J190" i="18" s="1"/>
  <c r="K190" i="18"/>
  <c r="C190" i="17"/>
  <c r="B191" i="17"/>
  <c r="D191" i="17" s="1"/>
  <c r="C190" i="18"/>
  <c r="B191" i="18"/>
  <c r="D191" i="18" s="1"/>
  <c r="B191" i="1"/>
  <c r="D191" i="1" s="1"/>
  <c r="C190" i="1"/>
  <c r="F191" i="1" l="1"/>
  <c r="H191" i="1"/>
  <c r="F191" i="18"/>
  <c r="H191" i="18"/>
  <c r="F191" i="17"/>
  <c r="H191" i="17"/>
  <c r="I189" i="18"/>
  <c r="I190" i="18"/>
  <c r="I190" i="1"/>
  <c r="I190" i="17"/>
  <c r="J191" i="18" a="1"/>
  <c r="J191" i="18" s="1"/>
  <c r="K191" i="18"/>
  <c r="J191" i="17" a="1"/>
  <c r="J191" i="17" s="1"/>
  <c r="K191" i="17"/>
  <c r="J191" i="1" a="1"/>
  <c r="J191" i="1" s="1"/>
  <c r="K191" i="1"/>
  <c r="C191" i="1"/>
  <c r="B192" i="1"/>
  <c r="C191" i="18"/>
  <c r="B192" i="18"/>
  <c r="B192" i="17"/>
  <c r="D192" i="17" s="1"/>
  <c r="C191" i="17"/>
  <c r="F192" i="17" l="1"/>
  <c r="H192" i="17"/>
  <c r="D192" i="1"/>
  <c r="D192" i="18"/>
  <c r="I191" i="1"/>
  <c r="I191" i="17"/>
  <c r="J192" i="18" a="1"/>
  <c r="J192" i="18" s="1"/>
  <c r="K192" i="18"/>
  <c r="J192" i="1" a="1"/>
  <c r="J192" i="1" s="1"/>
  <c r="K192" i="1"/>
  <c r="J192" i="17" a="1"/>
  <c r="J192" i="17" s="1"/>
  <c r="K192" i="17"/>
  <c r="B193" i="17"/>
  <c r="C192" i="17"/>
  <c r="C192" i="18"/>
  <c r="B193" i="18"/>
  <c r="D193" i="18" s="1"/>
  <c r="C192" i="1"/>
  <c r="B193" i="1"/>
  <c r="D193" i="1" s="1"/>
  <c r="H193" i="1" l="1"/>
  <c r="F193" i="1"/>
  <c r="F192" i="1"/>
  <c r="H192" i="1"/>
  <c r="H193" i="18"/>
  <c r="F193" i="18"/>
  <c r="F192" i="18"/>
  <c r="H192" i="18"/>
  <c r="D193" i="17"/>
  <c r="I191" i="18"/>
  <c r="J193" i="1" a="1"/>
  <c r="J193" i="1" s="1"/>
  <c r="K193" i="1"/>
  <c r="J193" i="18" a="1"/>
  <c r="J193" i="18" s="1"/>
  <c r="K193" i="18"/>
  <c r="J193" i="17" a="1"/>
  <c r="J193" i="17" s="1"/>
  <c r="K193" i="17"/>
  <c r="C193" i="1"/>
  <c r="B194" i="1"/>
  <c r="C193" i="18"/>
  <c r="B194" i="18"/>
  <c r="B194" i="17"/>
  <c r="D194" i="17" s="1"/>
  <c r="C193" i="17"/>
  <c r="H193" i="17" l="1"/>
  <c r="F193" i="17"/>
  <c r="I193" i="17" s="1"/>
  <c r="D194" i="1"/>
  <c r="H194" i="17"/>
  <c r="F194" i="17"/>
  <c r="D194" i="18"/>
  <c r="I192" i="18"/>
  <c r="I192" i="1"/>
  <c r="I192" i="17"/>
  <c r="I193" i="1"/>
  <c r="J194" i="18" a="1"/>
  <c r="J194" i="18" s="1"/>
  <c r="K194" i="18"/>
  <c r="J194" i="1" a="1"/>
  <c r="J194" i="1" s="1"/>
  <c r="K194" i="1"/>
  <c r="J194" i="17" a="1"/>
  <c r="J194" i="17" s="1"/>
  <c r="K194" i="17"/>
  <c r="B195" i="17"/>
  <c r="C194" i="17"/>
  <c r="B195" i="18"/>
  <c r="D195" i="18" s="1"/>
  <c r="C194" i="18"/>
  <c r="C194" i="1"/>
  <c r="B195" i="1"/>
  <c r="D195" i="1" s="1"/>
  <c r="H195" i="1" l="1"/>
  <c r="F195" i="1"/>
  <c r="H194" i="1"/>
  <c r="F194" i="1"/>
  <c r="F194" i="18"/>
  <c r="H194" i="18"/>
  <c r="H195" i="18"/>
  <c r="F195" i="18"/>
  <c r="D195" i="17"/>
  <c r="I193" i="18"/>
  <c r="I194" i="18"/>
  <c r="J195" i="1" a="1"/>
  <c r="J195" i="1" s="1"/>
  <c r="K195" i="1"/>
  <c r="J195" i="18" a="1"/>
  <c r="J195" i="18" s="1"/>
  <c r="K195" i="18"/>
  <c r="J195" i="17" a="1"/>
  <c r="J195" i="17" s="1"/>
  <c r="K195" i="17"/>
  <c r="C195" i="1"/>
  <c r="B196" i="1"/>
  <c r="C195" i="18"/>
  <c r="B196" i="18"/>
  <c r="B196" i="17"/>
  <c r="D196" i="17" s="1"/>
  <c r="C195" i="17"/>
  <c r="H195" i="17" l="1"/>
  <c r="F195" i="17"/>
  <c r="I195" i="17" s="1"/>
  <c r="D196" i="18"/>
  <c r="D196" i="1"/>
  <c r="F196" i="17"/>
  <c r="H196" i="17"/>
  <c r="I194" i="1"/>
  <c r="I194" i="17"/>
  <c r="I195" i="1"/>
  <c r="J196" i="18" a="1"/>
  <c r="J196" i="18" s="1"/>
  <c r="K196" i="18"/>
  <c r="J196" i="1" a="1"/>
  <c r="J196" i="1" s="1"/>
  <c r="K196" i="1"/>
  <c r="J196" i="17" a="1"/>
  <c r="J196" i="17" s="1"/>
  <c r="K196" i="17"/>
  <c r="B197" i="18"/>
  <c r="D197" i="18" s="1"/>
  <c r="C196" i="18"/>
  <c r="B197" i="1"/>
  <c r="C196" i="1"/>
  <c r="C196" i="17"/>
  <c r="B197" i="17"/>
  <c r="H196" i="1" l="1"/>
  <c r="F196" i="1"/>
  <c r="D197" i="1"/>
  <c r="F197" i="18"/>
  <c r="H197" i="18"/>
  <c r="H196" i="18"/>
  <c r="F196" i="18"/>
  <c r="D197" i="17"/>
  <c r="I195" i="18"/>
  <c r="J197" i="17" a="1"/>
  <c r="J197" i="17" s="1"/>
  <c r="K197" i="17"/>
  <c r="J197" i="1" a="1"/>
  <c r="J197" i="1" s="1"/>
  <c r="K197" i="1"/>
  <c r="J197" i="18" a="1"/>
  <c r="J197" i="18" s="1"/>
  <c r="K197" i="18"/>
  <c r="B198" i="17"/>
  <c r="D198" i="17" s="1"/>
  <c r="C197" i="17"/>
  <c r="B198" i="1"/>
  <c r="C197" i="1"/>
  <c r="B198" i="18"/>
  <c r="C197" i="18"/>
  <c r="H197" i="1" l="1"/>
  <c r="F197" i="1"/>
  <c r="I196" i="18"/>
  <c r="H197" i="17"/>
  <c r="F197" i="17"/>
  <c r="D198" i="1"/>
  <c r="D198" i="18"/>
  <c r="H198" i="17"/>
  <c r="F198" i="17"/>
  <c r="I196" i="1"/>
  <c r="I196" i="17"/>
  <c r="I197" i="17"/>
  <c r="J198" i="18" a="1"/>
  <c r="J198" i="18" s="1"/>
  <c r="K198" i="18"/>
  <c r="J198" i="1" a="1"/>
  <c r="J198" i="1" s="1"/>
  <c r="K198" i="1"/>
  <c r="J198" i="17" a="1"/>
  <c r="J198" i="17" s="1"/>
  <c r="K198" i="17"/>
  <c r="C198" i="18"/>
  <c r="B199" i="18"/>
  <c r="D199" i="18" s="1"/>
  <c r="C198" i="1"/>
  <c r="B199" i="1"/>
  <c r="C198" i="17"/>
  <c r="B199" i="17"/>
  <c r="H198" i="1" l="1"/>
  <c r="F198" i="1"/>
  <c r="I197" i="1"/>
  <c r="F198" i="18"/>
  <c r="H198" i="18"/>
  <c r="H199" i="18"/>
  <c r="F199" i="18"/>
  <c r="D199" i="17"/>
  <c r="D199" i="1"/>
  <c r="I197" i="18"/>
  <c r="I198" i="17"/>
  <c r="I198" i="18"/>
  <c r="J199" i="17" a="1"/>
  <c r="J199" i="17" s="1"/>
  <c r="K199" i="17"/>
  <c r="J199" i="1" a="1"/>
  <c r="J199" i="1" s="1"/>
  <c r="K199" i="1"/>
  <c r="J199" i="18" a="1"/>
  <c r="J199" i="18" s="1"/>
  <c r="K199" i="18"/>
  <c r="B200" i="1"/>
  <c r="C199" i="1"/>
  <c r="C199" i="18"/>
  <c r="B200" i="18"/>
  <c r="B200" i="17"/>
  <c r="D200" i="17" s="1"/>
  <c r="C199" i="17"/>
  <c r="F199" i="1" l="1"/>
  <c r="H199" i="1"/>
  <c r="H199" i="17"/>
  <c r="F199" i="17"/>
  <c r="I199" i="17" s="1"/>
  <c r="D200" i="1"/>
  <c r="D200" i="18"/>
  <c r="H200" i="17"/>
  <c r="F200" i="17"/>
  <c r="I198" i="1"/>
  <c r="I199" i="18"/>
  <c r="J200" i="18" a="1"/>
  <c r="J200" i="18" s="1"/>
  <c r="K200" i="18"/>
  <c r="J200" i="17" a="1"/>
  <c r="J200" i="17" s="1"/>
  <c r="K200" i="17"/>
  <c r="J200" i="1" a="1"/>
  <c r="J200" i="1" s="1"/>
  <c r="K200" i="1"/>
  <c r="B201" i="18"/>
  <c r="D201" i="18" s="1"/>
  <c r="C200" i="18"/>
  <c r="B201" i="17"/>
  <c r="C200" i="17"/>
  <c r="B201" i="1"/>
  <c r="C200" i="1"/>
  <c r="F200" i="1" l="1"/>
  <c r="H200" i="1"/>
  <c r="F200" i="18"/>
  <c r="H200" i="18"/>
  <c r="I200" i="18" s="1"/>
  <c r="D201" i="17"/>
  <c r="F201" i="18"/>
  <c r="H201" i="18"/>
  <c r="D201" i="1"/>
  <c r="I199" i="1"/>
  <c r="I200" i="17"/>
  <c r="J201" i="1" a="1"/>
  <c r="J201" i="1" s="1"/>
  <c r="K201" i="1"/>
  <c r="J201" i="17" a="1"/>
  <c r="J201" i="17" s="1"/>
  <c r="K201" i="17"/>
  <c r="J201" i="18" a="1"/>
  <c r="J201" i="18" s="1"/>
  <c r="K201" i="18"/>
  <c r="B202" i="1"/>
  <c r="D202" i="1" s="1"/>
  <c r="C201" i="1"/>
  <c r="C201" i="17"/>
  <c r="B202" i="17"/>
  <c r="D202" i="17" s="1"/>
  <c r="C201" i="18"/>
  <c r="B202" i="18"/>
  <c r="F202" i="1" l="1"/>
  <c r="H202" i="1"/>
  <c r="F201" i="1"/>
  <c r="H201" i="1"/>
  <c r="H202" i="17"/>
  <c r="F202" i="17"/>
  <c r="H201" i="17"/>
  <c r="F201" i="17"/>
  <c r="I201" i="17" s="1"/>
  <c r="D202" i="18"/>
  <c r="I200" i="1"/>
  <c r="J202" i="18" a="1"/>
  <c r="J202" i="18" s="1"/>
  <c r="K202" i="18"/>
  <c r="J202" i="17" a="1"/>
  <c r="J202" i="17" s="1"/>
  <c r="K202" i="17"/>
  <c r="J202" i="1" a="1"/>
  <c r="J202" i="1" s="1"/>
  <c r="K202" i="1"/>
  <c r="B203" i="17"/>
  <c r="C202" i="17"/>
  <c r="C202" i="1"/>
  <c r="B203" i="1"/>
  <c r="B203" i="18"/>
  <c r="D203" i="18" s="1"/>
  <c r="C202" i="18"/>
  <c r="H202" i="18" l="1"/>
  <c r="F202" i="18"/>
  <c r="H203" i="18"/>
  <c r="F203" i="18"/>
  <c r="D203" i="17"/>
  <c r="D203" i="1"/>
  <c r="H203" i="1" s="1"/>
  <c r="I201" i="18"/>
  <c r="I201" i="1"/>
  <c r="I202" i="1"/>
  <c r="J203" i="18" a="1"/>
  <c r="J203" i="18" s="1"/>
  <c r="K203" i="18"/>
  <c r="J203" i="17" a="1"/>
  <c r="J203" i="17" s="1"/>
  <c r="K203" i="17"/>
  <c r="J203" i="1" a="1"/>
  <c r="J203" i="1" s="1"/>
  <c r="K203" i="1"/>
  <c r="C203" i="18"/>
  <c r="B204" i="18"/>
  <c r="C203" i="1"/>
  <c r="B204" i="1"/>
  <c r="D204" i="1" s="1"/>
  <c r="B204" i="17"/>
  <c r="D204" i="17" s="1"/>
  <c r="C203" i="17"/>
  <c r="F204" i="1" l="1"/>
  <c r="H204" i="1"/>
  <c r="H203" i="17"/>
  <c r="F203" i="17"/>
  <c r="I203" i="17" s="1"/>
  <c r="F204" i="17"/>
  <c r="H204" i="17"/>
  <c r="D204" i="18"/>
  <c r="I202" i="17"/>
  <c r="I202" i="18"/>
  <c r="I203" i="18"/>
  <c r="J204" i="1" a="1"/>
  <c r="J204" i="1" s="1"/>
  <c r="K204" i="1"/>
  <c r="J204" i="18" a="1"/>
  <c r="J204" i="18" s="1"/>
  <c r="K204" i="18"/>
  <c r="J204" i="17" a="1"/>
  <c r="J204" i="17" s="1"/>
  <c r="K204" i="17"/>
  <c r="C204" i="1"/>
  <c r="B205" i="1"/>
  <c r="B205" i="17"/>
  <c r="D205" i="17" s="1"/>
  <c r="C204" i="17"/>
  <c r="B205" i="18"/>
  <c r="D205" i="18" s="1"/>
  <c r="C204" i="18"/>
  <c r="F205" i="17" l="1"/>
  <c r="H205" i="17"/>
  <c r="D205" i="1"/>
  <c r="F204" i="18"/>
  <c r="H204" i="18"/>
  <c r="H205" i="18"/>
  <c r="F205" i="18"/>
  <c r="I203" i="1"/>
  <c r="I204" i="1"/>
  <c r="J205" i="1" a="1"/>
  <c r="J205" i="1" s="1"/>
  <c r="K205" i="1"/>
  <c r="J205" i="18" a="1"/>
  <c r="J205" i="18" s="1"/>
  <c r="K205" i="18"/>
  <c r="J205" i="17" a="1"/>
  <c r="J205" i="17" s="1"/>
  <c r="K205" i="17"/>
  <c r="C205" i="1"/>
  <c r="B206" i="1"/>
  <c r="B206" i="18"/>
  <c r="D206" i="18" s="1"/>
  <c r="C205" i="18"/>
  <c r="B206" i="17"/>
  <c r="D206" i="17" s="1"/>
  <c r="C205" i="17"/>
  <c r="F205" i="1" l="1"/>
  <c r="H205" i="1"/>
  <c r="H206" i="1"/>
  <c r="F206" i="1"/>
  <c r="F206" i="17"/>
  <c r="H206" i="17"/>
  <c r="F206" i="18"/>
  <c r="H206" i="18"/>
  <c r="I204" i="18"/>
  <c r="I204" i="17"/>
  <c r="I205" i="18"/>
  <c r="I205" i="1"/>
  <c r="I205" i="17"/>
  <c r="J206" i="17" a="1"/>
  <c r="J206" i="17" s="1"/>
  <c r="K206" i="17"/>
  <c r="J206" i="18" a="1"/>
  <c r="J206" i="18" s="1"/>
  <c r="K206" i="18"/>
  <c r="J206" i="1" a="1"/>
  <c r="J206" i="1" s="1"/>
  <c r="K206" i="1"/>
  <c r="B207" i="17"/>
  <c r="D207" i="17" s="1"/>
  <c r="C206" i="17"/>
  <c r="C206" i="18"/>
  <c r="B207" i="18"/>
  <c r="D207" i="18" s="1"/>
  <c r="B207" i="1"/>
  <c r="C206" i="1"/>
  <c r="F207" i="17" l="1"/>
  <c r="H207" i="17"/>
  <c r="F207" i="18"/>
  <c r="H207" i="18"/>
  <c r="D207" i="1"/>
  <c r="I206" i="1"/>
  <c r="I206" i="17"/>
  <c r="J207" i="18" a="1"/>
  <c r="J207" i="18" s="1"/>
  <c r="K207" i="18"/>
  <c r="J207" i="1" a="1"/>
  <c r="J207" i="1" s="1"/>
  <c r="K207" i="1"/>
  <c r="J207" i="17" a="1"/>
  <c r="J207" i="17" s="1"/>
  <c r="K207" i="17"/>
  <c r="B208" i="18"/>
  <c r="D208" i="18" s="1"/>
  <c r="C207" i="18"/>
  <c r="B208" i="1"/>
  <c r="D208" i="1" s="1"/>
  <c r="C207" i="1"/>
  <c r="C207" i="17"/>
  <c r="B208" i="17"/>
  <c r="D208" i="17" s="1"/>
  <c r="H207" i="1" l="1"/>
  <c r="F207" i="1"/>
  <c r="H208" i="1"/>
  <c r="F208" i="1"/>
  <c r="F208" i="17"/>
  <c r="H208" i="17"/>
  <c r="I207" i="1"/>
  <c r="H208" i="18"/>
  <c r="F208" i="18"/>
  <c r="I206" i="18"/>
  <c r="I207" i="17"/>
  <c r="J208" i="17" a="1"/>
  <c r="J208" i="17" s="1"/>
  <c r="K208" i="17"/>
  <c r="J208" i="1" a="1"/>
  <c r="J208" i="1" s="1"/>
  <c r="K208" i="1"/>
  <c r="J208" i="18" a="1"/>
  <c r="J208" i="18" s="1"/>
  <c r="K208" i="18"/>
  <c r="B209" i="1"/>
  <c r="C208" i="1"/>
  <c r="B209" i="17"/>
  <c r="D209" i="17" s="1"/>
  <c r="C208" i="17"/>
  <c r="B209" i="18"/>
  <c r="D209" i="18" s="1"/>
  <c r="C208" i="18"/>
  <c r="F209" i="18" l="1"/>
  <c r="H209" i="18"/>
  <c r="D209" i="1"/>
  <c r="H209" i="17"/>
  <c r="F209" i="17"/>
  <c r="I207" i="18"/>
  <c r="I208" i="1"/>
  <c r="I208" i="17"/>
  <c r="J209" i="18" a="1"/>
  <c r="J209" i="18" s="1"/>
  <c r="K209" i="18"/>
  <c r="J209" i="17" a="1"/>
  <c r="J209" i="17" s="1"/>
  <c r="K209" i="17"/>
  <c r="J209" i="1" a="1"/>
  <c r="J209" i="1" s="1"/>
  <c r="K209" i="1"/>
  <c r="C209" i="18"/>
  <c r="B210" i="18"/>
  <c r="D210" i="18" s="1"/>
  <c r="B210" i="17"/>
  <c r="D210" i="17" s="1"/>
  <c r="C209" i="17"/>
  <c r="C209" i="1"/>
  <c r="B210" i="1"/>
  <c r="D210" i="1" s="1"/>
  <c r="H210" i="1" l="1"/>
  <c r="F210" i="1"/>
  <c r="H209" i="1"/>
  <c r="F209" i="1"/>
  <c r="H210" i="17"/>
  <c r="F210" i="17"/>
  <c r="F210" i="18"/>
  <c r="H210" i="18"/>
  <c r="I209" i="1"/>
  <c r="I208" i="18"/>
  <c r="I209" i="17"/>
  <c r="J210" i="17" a="1"/>
  <c r="J210" i="17" s="1"/>
  <c r="K210" i="17"/>
  <c r="J210" i="1" a="1"/>
  <c r="J210" i="1" s="1"/>
  <c r="K210" i="1"/>
  <c r="J210" i="18" a="1"/>
  <c r="J210" i="18" s="1"/>
  <c r="K210" i="18"/>
  <c r="B211" i="17"/>
  <c r="D211" i="17" s="1"/>
  <c r="C210" i="17"/>
  <c r="B211" i="18"/>
  <c r="D211" i="18" s="1"/>
  <c r="C210" i="18"/>
  <c r="B211" i="1"/>
  <c r="C210" i="1"/>
  <c r="D211" i="1" l="1"/>
  <c r="H211" i="18"/>
  <c r="F211" i="18"/>
  <c r="H211" i="17"/>
  <c r="F211" i="17"/>
  <c r="I209" i="18"/>
  <c r="I210" i="1"/>
  <c r="I210" i="17"/>
  <c r="J211" i="1" a="1"/>
  <c r="J211" i="1" s="1"/>
  <c r="K211" i="1"/>
  <c r="J211" i="18" a="1"/>
  <c r="J211" i="18" s="1"/>
  <c r="K211" i="18"/>
  <c r="J211" i="17" a="1"/>
  <c r="J211" i="17" s="1"/>
  <c r="K211" i="17"/>
  <c r="C211" i="1"/>
  <c r="B212" i="1"/>
  <c r="D212" i="1" s="1"/>
  <c r="C211" i="18"/>
  <c r="B212" i="18"/>
  <c r="D212" i="18" s="1"/>
  <c r="B212" i="17"/>
  <c r="D212" i="17" s="1"/>
  <c r="C211" i="17"/>
  <c r="F212" i="1" l="1"/>
  <c r="H212" i="1"/>
  <c r="H211" i="1"/>
  <c r="F211" i="1"/>
  <c r="I211" i="1" s="1"/>
  <c r="F212" i="18"/>
  <c r="H212" i="18"/>
  <c r="H212" i="17"/>
  <c r="F212" i="17"/>
  <c r="I210" i="18"/>
  <c r="I211" i="17"/>
  <c r="J212" i="18" a="1"/>
  <c r="J212" i="18" s="1"/>
  <c r="K212" i="18"/>
  <c r="J212" i="1" a="1"/>
  <c r="J212" i="1" s="1"/>
  <c r="K212" i="1"/>
  <c r="J212" i="17" a="1"/>
  <c r="J212" i="17" s="1"/>
  <c r="K212" i="17"/>
  <c r="C212" i="17"/>
  <c r="B213" i="17"/>
  <c r="D213" i="17" s="1"/>
  <c r="C212" i="18"/>
  <c r="B213" i="18"/>
  <c r="D213" i="18" s="1"/>
  <c r="B213" i="1"/>
  <c r="D213" i="1" s="1"/>
  <c r="C212" i="1"/>
  <c r="F213" i="1" l="1"/>
  <c r="H213" i="1"/>
  <c r="H213" i="17"/>
  <c r="F213" i="17"/>
  <c r="H213" i="18"/>
  <c r="F213" i="18"/>
  <c r="I211" i="18"/>
  <c r="I212" i="18"/>
  <c r="I212" i="1"/>
  <c r="I212" i="17"/>
  <c r="J213" i="18" a="1"/>
  <c r="J213" i="18" s="1"/>
  <c r="K213" i="18"/>
  <c r="J213" i="17" a="1"/>
  <c r="J213" i="17" s="1"/>
  <c r="K213" i="17"/>
  <c r="J213" i="1" a="1"/>
  <c r="J213" i="1" s="1"/>
  <c r="K213" i="1"/>
  <c r="B214" i="18"/>
  <c r="D214" i="18" s="1"/>
  <c r="C213" i="18"/>
  <c r="C213" i="1"/>
  <c r="B214" i="1"/>
  <c r="D214" i="1" s="1"/>
  <c r="B214" i="17"/>
  <c r="D214" i="17" s="1"/>
  <c r="C213" i="17"/>
  <c r="F214" i="1" l="1"/>
  <c r="H214" i="1"/>
  <c r="H214" i="17"/>
  <c r="F214" i="17"/>
  <c r="H214" i="18"/>
  <c r="F214" i="18"/>
  <c r="I213" i="1"/>
  <c r="I213" i="17"/>
  <c r="J214" i="1" a="1"/>
  <c r="J214" i="1" s="1"/>
  <c r="K214" i="1"/>
  <c r="J214" i="17" a="1"/>
  <c r="J214" i="17" s="1"/>
  <c r="K214" i="17"/>
  <c r="J214" i="18" a="1"/>
  <c r="J214" i="18" s="1"/>
  <c r="K214" i="18"/>
  <c r="C214" i="17"/>
  <c r="B215" i="17"/>
  <c r="D215" i="17" s="1"/>
  <c r="C214" i="1"/>
  <c r="B215" i="1"/>
  <c r="D215" i="1" s="1"/>
  <c r="C214" i="18"/>
  <c r="B215" i="18"/>
  <c r="D215" i="18" s="1"/>
  <c r="F215" i="1" l="1"/>
  <c r="H215" i="1"/>
  <c r="H215" i="18"/>
  <c r="F215" i="18"/>
  <c r="H215" i="17"/>
  <c r="F215" i="17"/>
  <c r="I213" i="18"/>
  <c r="I214" i="18"/>
  <c r="I214" i="1"/>
  <c r="I214" i="17"/>
  <c r="J215" i="18" a="1"/>
  <c r="J215" i="18" s="1"/>
  <c r="K215" i="18"/>
  <c r="J215" i="1" a="1"/>
  <c r="J215" i="1" s="1"/>
  <c r="K215" i="1"/>
  <c r="J215" i="17" a="1"/>
  <c r="J215" i="17" s="1"/>
  <c r="K215" i="17"/>
  <c r="C215" i="1"/>
  <c r="B216" i="1"/>
  <c r="D216" i="1" s="1"/>
  <c r="C215" i="17"/>
  <c r="B216" i="17"/>
  <c r="D216" i="17" s="1"/>
  <c r="B216" i="18"/>
  <c r="D216" i="18" s="1"/>
  <c r="C215" i="18"/>
  <c r="F216" i="1" l="1"/>
  <c r="H216" i="1"/>
  <c r="F216" i="18"/>
  <c r="H216" i="18"/>
  <c r="H216" i="17"/>
  <c r="F216" i="17"/>
  <c r="I215" i="1"/>
  <c r="I215" i="17"/>
  <c r="J216" i="17" a="1"/>
  <c r="J216" i="17" s="1"/>
  <c r="K216" i="17"/>
  <c r="J216" i="1" a="1"/>
  <c r="J216" i="1" s="1"/>
  <c r="K216" i="1"/>
  <c r="J216" i="18" a="1"/>
  <c r="J216" i="18" s="1"/>
  <c r="K216" i="18"/>
  <c r="B217" i="17"/>
  <c r="D217" i="17" s="1"/>
  <c r="C216" i="17"/>
  <c r="B217" i="18"/>
  <c r="D217" i="18" s="1"/>
  <c r="C216" i="18"/>
  <c r="C216" i="1"/>
  <c r="B217" i="1"/>
  <c r="D217" i="1" s="1"/>
  <c r="F217" i="1" l="1"/>
  <c r="H217" i="1"/>
  <c r="H217" i="18"/>
  <c r="F217" i="18"/>
  <c r="H217" i="17"/>
  <c r="F217" i="17"/>
  <c r="I215" i="18"/>
  <c r="I216" i="18"/>
  <c r="I216" i="1"/>
  <c r="I216" i="17"/>
  <c r="J217" i="1" a="1"/>
  <c r="J217" i="1" s="1"/>
  <c r="K217" i="1"/>
  <c r="J217" i="18" a="1"/>
  <c r="J217" i="18" s="1"/>
  <c r="K217" i="18"/>
  <c r="J217" i="17" a="1"/>
  <c r="J217" i="17" s="1"/>
  <c r="K217" i="17"/>
  <c r="C217" i="1"/>
  <c r="B218" i="1"/>
  <c r="D218" i="1" s="1"/>
  <c r="C217" i="18"/>
  <c r="B218" i="18"/>
  <c r="D218" i="18" s="1"/>
  <c r="C217" i="17"/>
  <c r="B218" i="17"/>
  <c r="D218" i="17" s="1"/>
  <c r="H218" i="1" l="1"/>
  <c r="F218" i="1"/>
  <c r="F218" i="18"/>
  <c r="H218" i="18"/>
  <c r="H218" i="17"/>
  <c r="F218" i="17"/>
  <c r="I217" i="1"/>
  <c r="I217" i="17"/>
  <c r="J218" i="17" a="1"/>
  <c r="J218" i="17" s="1"/>
  <c r="K218" i="17"/>
  <c r="J218" i="18" a="1"/>
  <c r="J218" i="18" s="1"/>
  <c r="K218" i="18"/>
  <c r="J218" i="1" a="1"/>
  <c r="J218" i="1" s="1"/>
  <c r="K218" i="1"/>
  <c r="B219" i="18"/>
  <c r="D219" i="18" s="1"/>
  <c r="C218" i="18"/>
  <c r="C218" i="1"/>
  <c r="B219" i="1"/>
  <c r="D219" i="1" s="1"/>
  <c r="C218" i="17"/>
  <c r="B219" i="17"/>
  <c r="D219" i="17" s="1"/>
  <c r="H219" i="1" l="1"/>
  <c r="F219" i="1"/>
  <c r="H219" i="18"/>
  <c r="F219" i="18"/>
  <c r="H219" i="17"/>
  <c r="F219" i="17"/>
  <c r="I218" i="18"/>
  <c r="I217" i="18"/>
  <c r="I218" i="1"/>
  <c r="I218" i="17"/>
  <c r="J219" i="17" a="1"/>
  <c r="J219" i="17" s="1"/>
  <c r="K219" i="17"/>
  <c r="J219" i="1" a="1"/>
  <c r="J219" i="1" s="1"/>
  <c r="K219" i="1"/>
  <c r="J219" i="18" a="1"/>
  <c r="J219" i="18" s="1"/>
  <c r="K219" i="18"/>
  <c r="B220" i="17"/>
  <c r="D220" i="17" s="1"/>
  <c r="C219" i="17"/>
  <c r="C219" i="1"/>
  <c r="B220" i="1"/>
  <c r="D220" i="1" s="1"/>
  <c r="C219" i="18"/>
  <c r="B220" i="18"/>
  <c r="D220" i="18" s="1"/>
  <c r="H220" i="1" l="1"/>
  <c r="F220" i="1"/>
  <c r="H220" i="18"/>
  <c r="F220" i="18"/>
  <c r="F220" i="17"/>
  <c r="H220" i="17"/>
  <c r="I219" i="17"/>
  <c r="J220" i="17" a="1"/>
  <c r="J220" i="17" s="1"/>
  <c r="K220" i="17"/>
  <c r="J220" i="18" a="1"/>
  <c r="J220" i="18" s="1"/>
  <c r="K220" i="18"/>
  <c r="J220" i="1" a="1"/>
  <c r="J220" i="1" s="1"/>
  <c r="K220" i="1"/>
  <c r="C220" i="18"/>
  <c r="B221" i="18"/>
  <c r="D221" i="18" s="1"/>
  <c r="C220" i="1"/>
  <c r="B221" i="1"/>
  <c r="D221" i="1" s="1"/>
  <c r="C220" i="17"/>
  <c r="B221" i="17"/>
  <c r="D221" i="17" s="1"/>
  <c r="H221" i="1" l="1"/>
  <c r="F221" i="1"/>
  <c r="F221" i="18"/>
  <c r="H221" i="18"/>
  <c r="H221" i="17"/>
  <c r="F221" i="17"/>
  <c r="I219" i="18"/>
  <c r="I219" i="1"/>
  <c r="I220" i="1"/>
  <c r="I220" i="18"/>
  <c r="I220" i="17"/>
  <c r="J221" i="17" a="1"/>
  <c r="J221" i="17" s="1"/>
  <c r="K221" i="17"/>
  <c r="J221" i="1" a="1"/>
  <c r="J221" i="1" s="1"/>
  <c r="K221" i="1"/>
  <c r="J221" i="18" a="1"/>
  <c r="J221" i="18" s="1"/>
  <c r="K221" i="18"/>
  <c r="B222" i="1"/>
  <c r="D222" i="1" s="1"/>
  <c r="C221" i="1"/>
  <c r="B222" i="18"/>
  <c r="D222" i="18" s="1"/>
  <c r="C221" i="18"/>
  <c r="B222" i="17"/>
  <c r="D222" i="17" s="1"/>
  <c r="C221" i="17"/>
  <c r="F222" i="1" l="1"/>
  <c r="H222" i="1"/>
  <c r="H222" i="18"/>
  <c r="F222" i="18"/>
  <c r="H222" i="17"/>
  <c r="F222" i="17"/>
  <c r="I221" i="1"/>
  <c r="I221" i="17"/>
  <c r="J222" i="17" a="1"/>
  <c r="J222" i="17" s="1"/>
  <c r="K222" i="17"/>
  <c r="J222" i="18" a="1"/>
  <c r="J222" i="18" s="1"/>
  <c r="K222" i="18"/>
  <c r="J222" i="1" a="1"/>
  <c r="J222" i="1" s="1"/>
  <c r="K222" i="1"/>
  <c r="C222" i="17"/>
  <c r="B223" i="17"/>
  <c r="C222" i="18"/>
  <c r="B223" i="18"/>
  <c r="D223" i="18" s="1"/>
  <c r="C222" i="1"/>
  <c r="B223" i="1"/>
  <c r="D223" i="1" s="1"/>
  <c r="H223" i="1" l="1"/>
  <c r="F223" i="1"/>
  <c r="D223" i="17"/>
  <c r="H223" i="18"/>
  <c r="F223" i="18"/>
  <c r="I221" i="18"/>
  <c r="I222" i="1"/>
  <c r="I222" i="18"/>
  <c r="I222" i="17"/>
  <c r="J223" i="1" a="1"/>
  <c r="J223" i="1" s="1"/>
  <c r="K223" i="1"/>
  <c r="J223" i="18" a="1"/>
  <c r="J223" i="18" s="1"/>
  <c r="K223" i="18"/>
  <c r="J223" i="17" a="1"/>
  <c r="J223" i="17" s="1"/>
  <c r="K223" i="17"/>
  <c r="C223" i="1"/>
  <c r="B224" i="1"/>
  <c r="B224" i="18"/>
  <c r="D224" i="18" s="1"/>
  <c r="C223" i="18"/>
  <c r="C223" i="17"/>
  <c r="B224" i="17"/>
  <c r="D224" i="17" s="1"/>
  <c r="H224" i="17" l="1"/>
  <c r="F224" i="17"/>
  <c r="F224" i="18"/>
  <c r="H224" i="18"/>
  <c r="D224" i="1"/>
  <c r="H223" i="17"/>
  <c r="F223" i="17"/>
  <c r="J224" i="18" a="1"/>
  <c r="J224" i="18" s="1"/>
  <c r="K224" i="18"/>
  <c r="J224" i="17" a="1"/>
  <c r="J224" i="17" s="1"/>
  <c r="K224" i="17"/>
  <c r="J224" i="1" a="1"/>
  <c r="J224" i="1" s="1"/>
  <c r="K224" i="1"/>
  <c r="B225" i="17"/>
  <c r="C224" i="17"/>
  <c r="B225" i="18"/>
  <c r="D225" i="18" s="1"/>
  <c r="C224" i="18"/>
  <c r="C224" i="1"/>
  <c r="B225" i="1"/>
  <c r="D225" i="1" s="1"/>
  <c r="F225" i="1" l="1"/>
  <c r="H225" i="1"/>
  <c r="F224" i="1"/>
  <c r="H224" i="1"/>
  <c r="H225" i="18"/>
  <c r="F225" i="18"/>
  <c r="D225" i="17"/>
  <c r="I223" i="1"/>
  <c r="I223" i="17"/>
  <c r="I223" i="18"/>
  <c r="J225" i="1" a="1"/>
  <c r="J225" i="1" s="1"/>
  <c r="K225" i="1"/>
  <c r="J225" i="18" a="1"/>
  <c r="J225" i="18" s="1"/>
  <c r="K225" i="18"/>
  <c r="J225" i="17" a="1"/>
  <c r="J225" i="17" s="1"/>
  <c r="K225" i="17"/>
  <c r="C225" i="18"/>
  <c r="B226" i="18"/>
  <c r="D226" i="18" s="1"/>
  <c r="C225" i="1"/>
  <c r="B226" i="1"/>
  <c r="C225" i="17"/>
  <c r="B226" i="17"/>
  <c r="D226" i="17" s="1"/>
  <c r="I224" i="1" l="1"/>
  <c r="H226" i="18"/>
  <c r="F226" i="18"/>
  <c r="F225" i="17"/>
  <c r="H225" i="17"/>
  <c r="D226" i="1"/>
  <c r="F226" i="17"/>
  <c r="H226" i="17"/>
  <c r="I224" i="18"/>
  <c r="I224" i="17"/>
  <c r="J226" i="17" a="1"/>
  <c r="J226" i="17" s="1"/>
  <c r="K226" i="17"/>
  <c r="J226" i="1" a="1"/>
  <c r="J226" i="1" s="1"/>
  <c r="K226" i="1"/>
  <c r="J226" i="18" a="1"/>
  <c r="J226" i="18" s="1"/>
  <c r="K226" i="18"/>
  <c r="C226" i="1"/>
  <c r="B227" i="1"/>
  <c r="D227" i="1" s="1"/>
  <c r="B227" i="18"/>
  <c r="D227" i="18" s="1"/>
  <c r="C226" i="18"/>
  <c r="B227" i="17"/>
  <c r="C226" i="17"/>
  <c r="F227" i="1" l="1"/>
  <c r="H227" i="1"/>
  <c r="F226" i="1"/>
  <c r="H226" i="1"/>
  <c r="D227" i="17"/>
  <c r="I226" i="1"/>
  <c r="H227" i="18"/>
  <c r="F227" i="18"/>
  <c r="I225" i="18"/>
  <c r="I225" i="17"/>
  <c r="I225" i="1"/>
  <c r="J227" i="1" a="1"/>
  <c r="J227" i="1" s="1"/>
  <c r="K227" i="1"/>
  <c r="J227" i="17" a="1"/>
  <c r="J227" i="17" s="1"/>
  <c r="K227" i="17"/>
  <c r="J227" i="18" a="1"/>
  <c r="J227" i="18" s="1"/>
  <c r="K227" i="18"/>
  <c r="B228" i="17"/>
  <c r="D228" i="17" s="1"/>
  <c r="C227" i="17"/>
  <c r="C227" i="18"/>
  <c r="B228" i="18"/>
  <c r="D228" i="18" s="1"/>
  <c r="C227" i="1"/>
  <c r="B228" i="1"/>
  <c r="F228" i="17" l="1"/>
  <c r="H228" i="17"/>
  <c r="F228" i="18"/>
  <c r="H228" i="18"/>
  <c r="D228" i="1"/>
  <c r="F227" i="17"/>
  <c r="H227" i="17"/>
  <c r="I226" i="18"/>
  <c r="I226" i="17"/>
  <c r="I227" i="18"/>
  <c r="J228" i="17" a="1"/>
  <c r="J228" i="17" s="1"/>
  <c r="K228" i="17"/>
  <c r="J228" i="1" a="1"/>
  <c r="J228" i="1" s="1"/>
  <c r="K228" i="1"/>
  <c r="J228" i="18" a="1"/>
  <c r="J228" i="18" s="1"/>
  <c r="K228" i="18"/>
  <c r="C228" i="18"/>
  <c r="B229" i="18"/>
  <c r="D229" i="18" s="1"/>
  <c r="C228" i="1"/>
  <c r="B229" i="1"/>
  <c r="D229" i="1" s="1"/>
  <c r="C228" i="17"/>
  <c r="B229" i="17"/>
  <c r="F228" i="1" l="1"/>
  <c r="H228" i="1"/>
  <c r="F229" i="1"/>
  <c r="H229" i="1"/>
  <c r="D229" i="17"/>
  <c r="H229" i="18"/>
  <c r="F229" i="18"/>
  <c r="I227" i="1"/>
  <c r="I227" i="17"/>
  <c r="J229" i="17" a="1"/>
  <c r="J229" i="17" s="1"/>
  <c r="K229" i="17"/>
  <c r="J229" i="1" a="1"/>
  <c r="J229" i="1" s="1"/>
  <c r="K229" i="1"/>
  <c r="J229" i="18" a="1"/>
  <c r="J229" i="18" s="1"/>
  <c r="K229" i="18"/>
  <c r="C229" i="1"/>
  <c r="B230" i="1"/>
  <c r="B230" i="18"/>
  <c r="D230" i="18" s="1"/>
  <c r="C229" i="18"/>
  <c r="C229" i="17"/>
  <c r="B230" i="17"/>
  <c r="D230" i="17" s="1"/>
  <c r="H230" i="17" l="1"/>
  <c r="F230" i="17"/>
  <c r="F230" i="18"/>
  <c r="H230" i="18"/>
  <c r="D230" i="1"/>
  <c r="H229" i="17"/>
  <c r="F229" i="17"/>
  <c r="I228" i="17"/>
  <c r="I228" i="18"/>
  <c r="I228" i="1"/>
  <c r="J230" i="18" a="1"/>
  <c r="J230" i="18" s="1"/>
  <c r="K230" i="18"/>
  <c r="J230" i="17" a="1"/>
  <c r="J230" i="17" s="1"/>
  <c r="K230" i="17"/>
  <c r="J230" i="1" a="1"/>
  <c r="J230" i="1" s="1"/>
  <c r="K230" i="1"/>
  <c r="C230" i="17"/>
  <c r="B231" i="17"/>
  <c r="C230" i="18"/>
  <c r="B231" i="18"/>
  <c r="D231" i="18" s="1"/>
  <c r="B231" i="1"/>
  <c r="D231" i="1" s="1"/>
  <c r="C230" i="1"/>
  <c r="H231" i="1" l="1"/>
  <c r="F231" i="1"/>
  <c r="H230" i="1"/>
  <c r="F230" i="1"/>
  <c r="D231" i="17"/>
  <c r="H231" i="18"/>
  <c r="F231" i="18"/>
  <c r="I229" i="17"/>
  <c r="I229" i="18"/>
  <c r="I229" i="1"/>
  <c r="J231" i="18" a="1"/>
  <c r="J231" i="18" s="1"/>
  <c r="K231" i="18"/>
  <c r="J231" i="17" a="1"/>
  <c r="J231" i="17" s="1"/>
  <c r="K231" i="17"/>
  <c r="J231" i="1" a="1"/>
  <c r="J231" i="1" s="1"/>
  <c r="K231" i="1"/>
  <c r="B232" i="1"/>
  <c r="C231" i="1"/>
  <c r="B232" i="18"/>
  <c r="D232" i="18" s="1"/>
  <c r="C231" i="18"/>
  <c r="C231" i="17"/>
  <c r="B232" i="17"/>
  <c r="D232" i="17" l="1"/>
  <c r="H231" i="17"/>
  <c r="F231" i="17"/>
  <c r="D232" i="1"/>
  <c r="H232" i="18"/>
  <c r="F232" i="18"/>
  <c r="I230" i="18"/>
  <c r="I230" i="17"/>
  <c r="I230" i="1"/>
  <c r="J232" i="18" a="1"/>
  <c r="J232" i="18" s="1"/>
  <c r="K232" i="18"/>
  <c r="J232" i="1" a="1"/>
  <c r="J232" i="1" s="1"/>
  <c r="K232" i="1"/>
  <c r="J232" i="17" a="1"/>
  <c r="J232" i="17" s="1"/>
  <c r="K232" i="17"/>
  <c r="C232" i="17"/>
  <c r="B233" i="17"/>
  <c r="B233" i="18"/>
  <c r="D233" i="18" s="1"/>
  <c r="C232" i="18"/>
  <c r="B233" i="1"/>
  <c r="D233" i="1" s="1"/>
  <c r="C232" i="1"/>
  <c r="H232" i="1" l="1"/>
  <c r="F232" i="1"/>
  <c r="H233" i="1"/>
  <c r="F233" i="1"/>
  <c r="F233" i="18"/>
  <c r="H233" i="18"/>
  <c r="D233" i="17"/>
  <c r="F232" i="17"/>
  <c r="H232" i="17"/>
  <c r="I231" i="1"/>
  <c r="I231" i="17"/>
  <c r="I231" i="18"/>
  <c r="I232" i="18"/>
  <c r="J233" i="17" a="1"/>
  <c r="J233" i="17" s="1"/>
  <c r="K233" i="17"/>
  <c r="J233" i="1" a="1"/>
  <c r="J233" i="1" s="1"/>
  <c r="K233" i="1"/>
  <c r="J233" i="18" a="1"/>
  <c r="J233" i="18" s="1"/>
  <c r="K233" i="18"/>
  <c r="C233" i="1"/>
  <c r="B234" i="1"/>
  <c r="D234" i="1" s="1"/>
  <c r="C233" i="18"/>
  <c r="B234" i="18"/>
  <c r="D234" i="18" s="1"/>
  <c r="B234" i="17"/>
  <c r="C233" i="17"/>
  <c r="H234" i="1" l="1"/>
  <c r="F234" i="1"/>
  <c r="I232" i="1"/>
  <c r="H233" i="17"/>
  <c r="F233" i="17"/>
  <c r="D234" i="17"/>
  <c r="H234" i="18"/>
  <c r="F234" i="18"/>
  <c r="I232" i="17"/>
  <c r="I233" i="17"/>
  <c r="I233" i="18"/>
  <c r="I233" i="1"/>
  <c r="J234" i="17" a="1"/>
  <c r="J234" i="17" s="1"/>
  <c r="K234" i="17"/>
  <c r="J234" i="18" a="1"/>
  <c r="J234" i="18" s="1"/>
  <c r="K234" i="18"/>
  <c r="J234" i="1" a="1"/>
  <c r="J234" i="1" s="1"/>
  <c r="K234" i="1"/>
  <c r="B235" i="17"/>
  <c r="D235" i="17" s="1"/>
  <c r="C234" i="17"/>
  <c r="B235" i="18"/>
  <c r="D235" i="18" s="1"/>
  <c r="C234" i="18"/>
  <c r="B235" i="1"/>
  <c r="D235" i="1" s="1"/>
  <c r="C234" i="1"/>
  <c r="H235" i="1" l="1"/>
  <c r="F235" i="1"/>
  <c r="H235" i="18"/>
  <c r="F235" i="18"/>
  <c r="H235" i="17"/>
  <c r="F235" i="17"/>
  <c r="H234" i="17"/>
  <c r="F234" i="17"/>
  <c r="I234" i="1"/>
  <c r="I234" i="18"/>
  <c r="J235" i="1" a="1"/>
  <c r="J235" i="1" s="1"/>
  <c r="K235" i="1"/>
  <c r="J235" i="18" a="1"/>
  <c r="J235" i="18" s="1"/>
  <c r="K235" i="18"/>
  <c r="J235" i="17" a="1"/>
  <c r="J235" i="17" s="1"/>
  <c r="K235" i="17"/>
  <c r="C235" i="18"/>
  <c r="B236" i="18"/>
  <c r="D236" i="18" s="1"/>
  <c r="C235" i="1"/>
  <c r="B236" i="1"/>
  <c r="D236" i="1" s="1"/>
  <c r="B236" i="17"/>
  <c r="C235" i="17"/>
  <c r="F236" i="1" l="1"/>
  <c r="H236" i="1"/>
  <c r="I234" i="17"/>
  <c r="D236" i="17"/>
  <c r="F236" i="18"/>
  <c r="H236" i="18"/>
  <c r="I235" i="1"/>
  <c r="I235" i="17"/>
  <c r="J236" i="17" a="1"/>
  <c r="J236" i="17" s="1"/>
  <c r="K236" i="17"/>
  <c r="J236" i="1" a="1"/>
  <c r="J236" i="1" s="1"/>
  <c r="K236" i="1"/>
  <c r="J236" i="18" a="1"/>
  <c r="J236" i="18" s="1"/>
  <c r="K236" i="18"/>
  <c r="C236" i="17"/>
  <c r="B237" i="17"/>
  <c r="D237" i="17" s="1"/>
  <c r="C236" i="1"/>
  <c r="B237" i="1"/>
  <c r="D237" i="1" s="1"/>
  <c r="C236" i="18"/>
  <c r="B237" i="18"/>
  <c r="D237" i="18" s="1"/>
  <c r="F237" i="1" l="1"/>
  <c r="H237" i="1"/>
  <c r="H237" i="17"/>
  <c r="F237" i="17"/>
  <c r="H237" i="18"/>
  <c r="F237" i="18"/>
  <c r="H236" i="17"/>
  <c r="F236" i="17"/>
  <c r="I235" i="18"/>
  <c r="I236" i="1"/>
  <c r="I236" i="18"/>
  <c r="I236" i="17"/>
  <c r="J237" i="18" a="1"/>
  <c r="J237" i="18" s="1"/>
  <c r="K237" i="18"/>
  <c r="J237" i="1" a="1"/>
  <c r="J237" i="1" s="1"/>
  <c r="K237" i="1"/>
  <c r="J237" i="17" a="1"/>
  <c r="J237" i="17" s="1"/>
  <c r="K237" i="17"/>
  <c r="B238" i="18"/>
  <c r="D238" i="18" s="1"/>
  <c r="C237" i="18"/>
  <c r="C237" i="1"/>
  <c r="B238" i="1"/>
  <c r="D238" i="1" s="1"/>
  <c r="B238" i="17"/>
  <c r="C237" i="17"/>
  <c r="F238" i="1" l="1"/>
  <c r="H238" i="1"/>
  <c r="D238" i="17"/>
  <c r="H238" i="18"/>
  <c r="F238" i="18"/>
  <c r="I237" i="1"/>
  <c r="I237" i="17"/>
  <c r="J238" i="17" a="1"/>
  <c r="J238" i="17" s="1"/>
  <c r="K238" i="17"/>
  <c r="J238" i="18" a="1"/>
  <c r="J238" i="18" s="1"/>
  <c r="K238" i="18"/>
  <c r="J238" i="1" a="1"/>
  <c r="J238" i="1" s="1"/>
  <c r="K238" i="1"/>
  <c r="C238" i="17"/>
  <c r="B239" i="17"/>
  <c r="D239" i="17" s="1"/>
  <c r="C238" i="1"/>
  <c r="B239" i="1"/>
  <c r="D239" i="1" s="1"/>
  <c r="C238" i="18"/>
  <c r="B239" i="18"/>
  <c r="D239" i="18" s="1"/>
  <c r="F239" i="1" l="1"/>
  <c r="H239" i="1"/>
  <c r="H239" i="17"/>
  <c r="F239" i="17"/>
  <c r="F239" i="18"/>
  <c r="H239" i="18"/>
  <c r="H238" i="17"/>
  <c r="F238" i="17"/>
  <c r="I237" i="18"/>
  <c r="I238" i="18"/>
  <c r="I238" i="1"/>
  <c r="J239" i="18" a="1"/>
  <c r="J239" i="18" s="1"/>
  <c r="K239" i="18"/>
  <c r="J239" i="1" a="1"/>
  <c r="J239" i="1" s="1"/>
  <c r="K239" i="1"/>
  <c r="J239" i="17" a="1"/>
  <c r="J239" i="17" s="1"/>
  <c r="K239" i="17"/>
  <c r="B240" i="18"/>
  <c r="D240" i="18" s="1"/>
  <c r="C239" i="18"/>
  <c r="C239" i="1"/>
  <c r="B240" i="1"/>
  <c r="D240" i="1" s="1"/>
  <c r="B240" i="17"/>
  <c r="D240" i="17" s="1"/>
  <c r="C239" i="17"/>
  <c r="F240" i="1" l="1"/>
  <c r="H240" i="1"/>
  <c r="I238" i="17"/>
  <c r="F240" i="17"/>
  <c r="H240" i="17"/>
  <c r="F240" i="18"/>
  <c r="H240" i="18"/>
  <c r="I239" i="1"/>
  <c r="I239" i="17"/>
  <c r="J240" i="17" a="1"/>
  <c r="J240" i="17" s="1"/>
  <c r="K240" i="17"/>
  <c r="J240" i="18" a="1"/>
  <c r="J240" i="18" s="1"/>
  <c r="K240" i="18"/>
  <c r="J240" i="1" a="1"/>
  <c r="J240" i="1" s="1"/>
  <c r="K240" i="1"/>
  <c r="B241" i="17"/>
  <c r="D241" i="17" s="1"/>
  <c r="C240" i="17"/>
  <c r="C240" i="1"/>
  <c r="B241" i="1"/>
  <c r="D241" i="1" s="1"/>
  <c r="B241" i="18"/>
  <c r="D241" i="18" s="1"/>
  <c r="C240" i="18"/>
  <c r="F241" i="1" l="1"/>
  <c r="H241" i="1"/>
  <c r="F241" i="17"/>
  <c r="H241" i="17"/>
  <c r="H241" i="18"/>
  <c r="F241" i="18"/>
  <c r="I239" i="18"/>
  <c r="I240" i="1"/>
  <c r="I240" i="18"/>
  <c r="I240" i="17"/>
  <c r="J241" i="1" a="1"/>
  <c r="J241" i="1" s="1"/>
  <c r="K241" i="1"/>
  <c r="J241" i="18" a="1"/>
  <c r="J241" i="18" s="1"/>
  <c r="K241" i="18"/>
  <c r="J241" i="17" a="1"/>
  <c r="J241" i="17" s="1"/>
  <c r="K241" i="17"/>
  <c r="C241" i="18"/>
  <c r="B242" i="18"/>
  <c r="D242" i="18" s="1"/>
  <c r="C241" i="1"/>
  <c r="B242" i="1"/>
  <c r="D242" i="1" s="1"/>
  <c r="B242" i="17"/>
  <c r="D242" i="17" s="1"/>
  <c r="C241" i="17"/>
  <c r="H242" i="1" l="1"/>
  <c r="F242" i="1"/>
  <c r="F242" i="17"/>
  <c r="H242" i="17"/>
  <c r="F242" i="18"/>
  <c r="H242" i="18"/>
  <c r="I241" i="1"/>
  <c r="I241" i="17"/>
  <c r="J242" i="17" a="1"/>
  <c r="J242" i="17" s="1"/>
  <c r="K242" i="17"/>
  <c r="J242" i="1" a="1"/>
  <c r="J242" i="1" s="1"/>
  <c r="K242" i="1"/>
  <c r="J242" i="18" a="1"/>
  <c r="J242" i="18" s="1"/>
  <c r="K242" i="18"/>
  <c r="B243" i="18"/>
  <c r="D243" i="18" s="1"/>
  <c r="C242" i="18"/>
  <c r="B243" i="17"/>
  <c r="D243" i="17" s="1"/>
  <c r="C242" i="17"/>
  <c r="C242" i="1"/>
  <c r="B243" i="1"/>
  <c r="D243" i="1" s="1"/>
  <c r="H243" i="1" l="1"/>
  <c r="F243" i="1"/>
  <c r="F243" i="17"/>
  <c r="H243" i="17"/>
  <c r="F243" i="18"/>
  <c r="H243" i="18"/>
  <c r="I241" i="18"/>
  <c r="I242" i="1"/>
  <c r="I242" i="18"/>
  <c r="I242" i="17"/>
  <c r="J243" i="1" a="1"/>
  <c r="J243" i="1" s="1"/>
  <c r="K243" i="1"/>
  <c r="J243" i="17" a="1"/>
  <c r="J243" i="17" s="1"/>
  <c r="K243" i="17"/>
  <c r="J243" i="18" a="1"/>
  <c r="J243" i="18" s="1"/>
  <c r="K243" i="18"/>
  <c r="C243" i="1"/>
  <c r="B244" i="1"/>
  <c r="D244" i="1" s="1"/>
  <c r="B244" i="17"/>
  <c r="D244" i="17" s="1"/>
  <c r="C243" i="17"/>
  <c r="C243" i="18"/>
  <c r="B244" i="18"/>
  <c r="D244" i="18" s="1"/>
  <c r="H244" i="1" l="1"/>
  <c r="F244" i="1"/>
  <c r="F244" i="17"/>
  <c r="H244" i="17"/>
  <c r="H244" i="18"/>
  <c r="F244" i="18"/>
  <c r="I243" i="1"/>
  <c r="I243" i="17"/>
  <c r="J244" i="17" a="1"/>
  <c r="J244" i="17" s="1"/>
  <c r="K244" i="17"/>
  <c r="J244" i="18" a="1"/>
  <c r="J244" i="18" s="1"/>
  <c r="K244" i="18"/>
  <c r="J244" i="1" a="1"/>
  <c r="J244" i="1" s="1"/>
  <c r="K244" i="1"/>
  <c r="C244" i="18"/>
  <c r="B245" i="18"/>
  <c r="D245" i="18" s="1"/>
  <c r="C244" i="17"/>
  <c r="B245" i="17"/>
  <c r="D245" i="17" s="1"/>
  <c r="C244" i="1"/>
  <c r="B245" i="1"/>
  <c r="D245" i="1" s="1"/>
  <c r="H245" i="1" l="1"/>
  <c r="F245" i="1"/>
  <c r="F245" i="18"/>
  <c r="H245" i="18"/>
  <c r="H245" i="17"/>
  <c r="F245" i="17"/>
  <c r="I243" i="18"/>
  <c r="I244" i="1"/>
  <c r="I244" i="17"/>
  <c r="J245" i="1" a="1"/>
  <c r="J245" i="1" s="1"/>
  <c r="K245" i="1"/>
  <c r="J245" i="17" a="1"/>
  <c r="J245" i="17" s="1"/>
  <c r="K245" i="17"/>
  <c r="J245" i="18" a="1"/>
  <c r="J245" i="18" s="1"/>
  <c r="K245" i="18"/>
  <c r="B246" i="17"/>
  <c r="D246" i="17" s="1"/>
  <c r="C245" i="17"/>
  <c r="B246" i="18"/>
  <c r="D246" i="18" s="1"/>
  <c r="C245" i="18"/>
  <c r="C245" i="1"/>
  <c r="B246" i="1"/>
  <c r="D246" i="1" s="1"/>
  <c r="F246" i="1" l="1"/>
  <c r="H246" i="1"/>
  <c r="H246" i="18"/>
  <c r="F246" i="18"/>
  <c r="H246" i="17"/>
  <c r="F246" i="17"/>
  <c r="I244" i="18"/>
  <c r="I245" i="18"/>
  <c r="I245" i="1"/>
  <c r="I245" i="17"/>
  <c r="J246" i="18" a="1"/>
  <c r="J246" i="18" s="1"/>
  <c r="K246" i="18"/>
  <c r="J246" i="17" a="1"/>
  <c r="J246" i="17" s="1"/>
  <c r="K246" i="17"/>
  <c r="J246" i="1" a="1"/>
  <c r="J246" i="1" s="1"/>
  <c r="K246" i="1"/>
  <c r="B247" i="1"/>
  <c r="D247" i="1" s="1"/>
  <c r="C246" i="1"/>
  <c r="C246" i="18"/>
  <c r="B247" i="18"/>
  <c r="D247" i="18" s="1"/>
  <c r="C246" i="17"/>
  <c r="B247" i="17"/>
  <c r="D247" i="17" s="1"/>
  <c r="H247" i="1" l="1"/>
  <c r="F247" i="1"/>
  <c r="H247" i="18"/>
  <c r="F247" i="18"/>
  <c r="H247" i="17"/>
  <c r="F247" i="17"/>
  <c r="I246" i="1"/>
  <c r="I246" i="17"/>
  <c r="J247" i="17" a="1"/>
  <c r="J247" i="17" s="1"/>
  <c r="K247" i="17"/>
  <c r="J247" i="18" a="1"/>
  <c r="J247" i="18" s="1"/>
  <c r="K247" i="18"/>
  <c r="J247" i="1" a="1"/>
  <c r="J247" i="1" s="1"/>
  <c r="K247" i="1"/>
  <c r="B248" i="18"/>
  <c r="D248" i="18" s="1"/>
  <c r="C247" i="18"/>
  <c r="B248" i="1"/>
  <c r="D248" i="1" s="1"/>
  <c r="C247" i="1"/>
  <c r="B248" i="17"/>
  <c r="D248" i="17" s="1"/>
  <c r="C247" i="17"/>
  <c r="F248" i="1" l="1"/>
  <c r="H248" i="1"/>
  <c r="H248" i="17"/>
  <c r="F248" i="17"/>
  <c r="F248" i="18"/>
  <c r="H248" i="18"/>
  <c r="I246" i="18"/>
  <c r="I247" i="1"/>
  <c r="I247" i="18"/>
  <c r="I247" i="17"/>
  <c r="J248" i="17" a="1"/>
  <c r="J248" i="17" s="1"/>
  <c r="K248" i="17"/>
  <c r="J248" i="1" a="1"/>
  <c r="J248" i="1" s="1"/>
  <c r="K248" i="1"/>
  <c r="J248" i="18" a="1"/>
  <c r="J248" i="18" s="1"/>
  <c r="K248" i="18"/>
  <c r="C248" i="1"/>
  <c r="B249" i="1"/>
  <c r="D249" i="1" s="1"/>
  <c r="B249" i="17"/>
  <c r="D249" i="17" s="1"/>
  <c r="C248" i="17"/>
  <c r="B249" i="18"/>
  <c r="D249" i="18" s="1"/>
  <c r="C248" i="18"/>
  <c r="F249" i="1" l="1"/>
  <c r="H249" i="1"/>
  <c r="H249" i="18"/>
  <c r="F249" i="18"/>
  <c r="H249" i="17"/>
  <c r="F249" i="17"/>
  <c r="I248" i="1"/>
  <c r="I248" i="17"/>
  <c r="J249" i="1" a="1"/>
  <c r="J249" i="1" s="1"/>
  <c r="K249" i="1"/>
  <c r="J249" i="18" a="1"/>
  <c r="J249" i="18" s="1"/>
  <c r="K249" i="18"/>
  <c r="J249" i="17" a="1"/>
  <c r="J249" i="17" s="1"/>
  <c r="K249" i="17"/>
  <c r="C249" i="18"/>
  <c r="B250" i="18"/>
  <c r="D250" i="18" s="1"/>
  <c r="C249" i="17"/>
  <c r="B250" i="17"/>
  <c r="D250" i="17" s="1"/>
  <c r="B250" i="1"/>
  <c r="D250" i="1" s="1"/>
  <c r="C249" i="1"/>
  <c r="F250" i="1" l="1"/>
  <c r="H250" i="1"/>
  <c r="H250" i="17"/>
  <c r="F250" i="17"/>
  <c r="H250" i="18"/>
  <c r="F250" i="18"/>
  <c r="I248" i="18"/>
  <c r="I249" i="18"/>
  <c r="I249" i="1"/>
  <c r="I249" i="17"/>
  <c r="J250" i="1" a="1"/>
  <c r="J250" i="1" s="1"/>
  <c r="K250" i="1"/>
  <c r="J250" i="17" a="1"/>
  <c r="J250" i="17" s="1"/>
  <c r="K250" i="17"/>
  <c r="J250" i="18" a="1"/>
  <c r="J250" i="18" s="1"/>
  <c r="K250" i="18"/>
  <c r="B251" i="17"/>
  <c r="D251" i="17" s="1"/>
  <c r="C250" i="17"/>
  <c r="B251" i="18"/>
  <c r="D251" i="18" s="1"/>
  <c r="C250" i="18"/>
  <c r="C250" i="1"/>
  <c r="B251" i="1"/>
  <c r="D251" i="1" s="1"/>
  <c r="F251" i="1" l="1"/>
  <c r="H251" i="1"/>
  <c r="H251" i="17"/>
  <c r="F251" i="17"/>
  <c r="H251" i="18"/>
  <c r="F251" i="18"/>
  <c r="I250" i="17"/>
  <c r="J251" i="1" a="1"/>
  <c r="J251" i="1" s="1"/>
  <c r="K251" i="1"/>
  <c r="J251" i="18" a="1"/>
  <c r="J251" i="18" s="1"/>
  <c r="K251" i="18"/>
  <c r="J251" i="17" a="1"/>
  <c r="J251" i="17" s="1"/>
  <c r="K251" i="17"/>
  <c r="C251" i="1"/>
  <c r="B252" i="1"/>
  <c r="D252" i="1" s="1"/>
  <c r="C251" i="18"/>
  <c r="B252" i="18"/>
  <c r="D252" i="18" s="1"/>
  <c r="B252" i="17"/>
  <c r="D252" i="17" s="1"/>
  <c r="C251" i="17"/>
  <c r="F252" i="1" l="1"/>
  <c r="H252" i="1"/>
  <c r="H252" i="17"/>
  <c r="F252" i="17"/>
  <c r="F252" i="18"/>
  <c r="H252" i="18"/>
  <c r="I250" i="18"/>
  <c r="I250" i="1"/>
  <c r="I251" i="18"/>
  <c r="I251" i="1"/>
  <c r="I251" i="17"/>
  <c r="J252" i="17" a="1"/>
  <c r="J252" i="17" s="1"/>
  <c r="K252" i="17"/>
  <c r="J252" i="18" a="1"/>
  <c r="J252" i="18" s="1"/>
  <c r="K252" i="18"/>
  <c r="J252" i="1" a="1"/>
  <c r="J252" i="1" s="1"/>
  <c r="K252" i="1"/>
  <c r="B253" i="17"/>
  <c r="D253" i="17" s="1"/>
  <c r="C252" i="17"/>
  <c r="C252" i="18"/>
  <c r="B253" i="18"/>
  <c r="B253" i="1"/>
  <c r="D253" i="1" s="1"/>
  <c r="C252" i="1"/>
  <c r="F253" i="1" l="1"/>
  <c r="H253" i="1"/>
  <c r="H253" i="17"/>
  <c r="F253" i="17"/>
  <c r="D253" i="18"/>
  <c r="I252" i="17"/>
  <c r="J253" i="18" a="1"/>
  <c r="J253" i="18" s="1"/>
  <c r="K253" i="18"/>
  <c r="J253" i="1" a="1"/>
  <c r="J253" i="1" s="1"/>
  <c r="K253" i="1"/>
  <c r="J253" i="17" a="1"/>
  <c r="J253" i="17" s="1"/>
  <c r="K253" i="17"/>
  <c r="B254" i="18"/>
  <c r="D254" i="18" s="1"/>
  <c r="C253" i="18"/>
  <c r="B254" i="17"/>
  <c r="C253" i="17"/>
  <c r="C253" i="1"/>
  <c r="B254" i="1"/>
  <c r="D254" i="1" s="1"/>
  <c r="H254" i="1" l="1"/>
  <c r="F254" i="1"/>
  <c r="H253" i="18"/>
  <c r="F253" i="18"/>
  <c r="D254" i="17"/>
  <c r="F254" i="18"/>
  <c r="H254" i="18"/>
  <c r="I252" i="18"/>
  <c r="I252" i="1"/>
  <c r="I253" i="1"/>
  <c r="J254" i="17" a="1"/>
  <c r="J254" i="17" s="1"/>
  <c r="K254" i="17"/>
  <c r="J254" i="18" a="1"/>
  <c r="J254" i="18" s="1"/>
  <c r="K254" i="18"/>
  <c r="J254" i="1" a="1"/>
  <c r="J254" i="1" s="1"/>
  <c r="K254" i="1"/>
  <c r="C254" i="1"/>
  <c r="B255" i="1"/>
  <c r="D255" i="1" s="1"/>
  <c r="C254" i="17"/>
  <c r="B255" i="17"/>
  <c r="D255" i="17" s="1"/>
  <c r="C254" i="18"/>
  <c r="B255" i="18"/>
  <c r="H255" i="1" l="1"/>
  <c r="F255" i="1"/>
  <c r="H254" i="17"/>
  <c r="F254" i="17"/>
  <c r="D255" i="18"/>
  <c r="H255" i="17"/>
  <c r="F255" i="17"/>
  <c r="I253" i="18"/>
  <c r="I253" i="17"/>
  <c r="I254" i="17"/>
  <c r="J255" i="18" a="1"/>
  <c r="J255" i="18" s="1"/>
  <c r="K255" i="18"/>
  <c r="J255" i="17" a="1"/>
  <c r="J255" i="17" s="1"/>
  <c r="K255" i="17"/>
  <c r="J255" i="1" a="1"/>
  <c r="J255" i="1" s="1"/>
  <c r="K255" i="1"/>
  <c r="C255" i="18"/>
  <c r="B256" i="18"/>
  <c r="D256" i="18" s="1"/>
  <c r="B256" i="17"/>
  <c r="C255" i="17"/>
  <c r="B256" i="1"/>
  <c r="D256" i="1" s="1"/>
  <c r="C255" i="1"/>
  <c r="H256" i="1" l="1"/>
  <c r="F256" i="1"/>
  <c r="D256" i="17"/>
  <c r="H256" i="18"/>
  <c r="F256" i="18"/>
  <c r="H255" i="18"/>
  <c r="F255" i="18"/>
  <c r="I254" i="18"/>
  <c r="I254" i="1"/>
  <c r="I255" i="1"/>
  <c r="J256" i="18" a="1"/>
  <c r="J256" i="18" s="1"/>
  <c r="K256" i="18"/>
  <c r="J256" i="1" a="1"/>
  <c r="J256" i="1" s="1"/>
  <c r="K256" i="1"/>
  <c r="J256" i="17" a="1"/>
  <c r="J256" i="17" s="1"/>
  <c r="K256" i="17"/>
  <c r="C256" i="1"/>
  <c r="B257" i="1"/>
  <c r="D257" i="1" s="1"/>
  <c r="B257" i="18"/>
  <c r="C256" i="18"/>
  <c r="B257" i="17"/>
  <c r="D257" i="17" s="1"/>
  <c r="C256" i="17"/>
  <c r="H257" i="1" l="1"/>
  <c r="F257" i="1"/>
  <c r="D257" i="18"/>
  <c r="H257" i="17"/>
  <c r="F257" i="17"/>
  <c r="F256" i="17"/>
  <c r="H256" i="17"/>
  <c r="I255" i="18"/>
  <c r="I255" i="17"/>
  <c r="I256" i="1"/>
  <c r="J257" i="1" a="1"/>
  <c r="J257" i="1" s="1"/>
  <c r="K257" i="1"/>
  <c r="J257" i="17" a="1"/>
  <c r="J257" i="17" s="1"/>
  <c r="K257" i="17"/>
  <c r="J257" i="18" a="1"/>
  <c r="J257" i="18" s="1"/>
  <c r="K257" i="18"/>
  <c r="C257" i="17"/>
  <c r="B258" i="17"/>
  <c r="C257" i="18"/>
  <c r="B258" i="18"/>
  <c r="D258" i="18" s="1"/>
  <c r="B258" i="1"/>
  <c r="D258" i="1" s="1"/>
  <c r="C257" i="1"/>
  <c r="F258" i="1" l="1"/>
  <c r="H258" i="1"/>
  <c r="I256" i="17"/>
  <c r="D258" i="17"/>
  <c r="H258" i="18"/>
  <c r="F258" i="18"/>
  <c r="F257" i="18"/>
  <c r="H257" i="18"/>
  <c r="I256" i="18"/>
  <c r="J258" i="1" a="1"/>
  <c r="J258" i="1" s="1"/>
  <c r="K258" i="1"/>
  <c r="J258" i="18" a="1"/>
  <c r="J258" i="18" s="1"/>
  <c r="K258" i="18"/>
  <c r="J258" i="17" a="1"/>
  <c r="J258" i="17" s="1"/>
  <c r="K258" i="17"/>
  <c r="B259" i="1"/>
  <c r="D259" i="1" s="1"/>
  <c r="C258" i="1"/>
  <c r="B259" i="18"/>
  <c r="C258" i="18"/>
  <c r="B259" i="17"/>
  <c r="C258" i="17"/>
  <c r="H259" i="1" l="1"/>
  <c r="F259" i="1"/>
  <c r="D259" i="17"/>
  <c r="D259" i="18"/>
  <c r="H258" i="17"/>
  <c r="F258" i="17"/>
  <c r="I257" i="17"/>
  <c r="I257" i="18"/>
  <c r="I257" i="1"/>
  <c r="I258" i="1"/>
  <c r="J259" i="17" a="1"/>
  <c r="J259" i="17" s="1"/>
  <c r="K259" i="17"/>
  <c r="J259" i="18" a="1"/>
  <c r="J259" i="18" s="1"/>
  <c r="K259" i="18"/>
  <c r="J259" i="1" a="1"/>
  <c r="J259" i="1" s="1"/>
  <c r="K259" i="1"/>
  <c r="B260" i="17"/>
  <c r="C259" i="17"/>
  <c r="C259" i="18"/>
  <c r="B260" i="18"/>
  <c r="D260" i="18" s="1"/>
  <c r="C259" i="1"/>
  <c r="B260" i="1"/>
  <c r="D260" i="1" s="1"/>
  <c r="F260" i="1" l="1"/>
  <c r="H260" i="1"/>
  <c r="I258" i="17"/>
  <c r="H259" i="18"/>
  <c r="F259" i="18"/>
  <c r="D260" i="17"/>
  <c r="F260" i="18"/>
  <c r="H260" i="18"/>
  <c r="H259" i="17"/>
  <c r="F259" i="17"/>
  <c r="I258" i="18"/>
  <c r="J260" i="17" a="1"/>
  <c r="J260" i="17" s="1"/>
  <c r="K260" i="17"/>
  <c r="J260" i="1" a="1"/>
  <c r="J260" i="1" s="1"/>
  <c r="K260" i="1"/>
  <c r="J260" i="18" a="1"/>
  <c r="J260" i="18" s="1"/>
  <c r="K260" i="18"/>
  <c r="C260" i="18"/>
  <c r="B261" i="18"/>
  <c r="C260" i="17"/>
  <c r="B261" i="17"/>
  <c r="C260" i="1"/>
  <c r="B261" i="1"/>
  <c r="H260" i="17" l="1"/>
  <c r="F260" i="17"/>
  <c r="D261" i="1"/>
  <c r="D261" i="18"/>
  <c r="D261" i="17"/>
  <c r="I259" i="17"/>
  <c r="I259" i="1"/>
  <c r="I259" i="18"/>
  <c r="I260" i="1"/>
  <c r="I260" i="17"/>
  <c r="J261" i="1" a="1"/>
  <c r="J261" i="1" s="1"/>
  <c r="K261" i="1"/>
  <c r="J261" i="17" a="1"/>
  <c r="J261" i="17" s="1"/>
  <c r="K261" i="17"/>
  <c r="J261" i="18" a="1"/>
  <c r="J261" i="18" s="1"/>
  <c r="K261" i="18"/>
  <c r="B262" i="18"/>
  <c r="D262" i="18" s="1"/>
  <c r="C261" i="18"/>
  <c r="B262" i="17"/>
  <c r="D262" i="17" s="1"/>
  <c r="C261" i="17"/>
  <c r="C261" i="1"/>
  <c r="B262" i="1"/>
  <c r="D262" i="1" s="1"/>
  <c r="F262" i="1" l="1"/>
  <c r="H262" i="1"/>
  <c r="F261" i="1"/>
  <c r="H261" i="1"/>
  <c r="H262" i="18"/>
  <c r="F262" i="18"/>
  <c r="F261" i="17"/>
  <c r="H261" i="17"/>
  <c r="F261" i="18"/>
  <c r="H261" i="18"/>
  <c r="F262" i="17"/>
  <c r="H262" i="17"/>
  <c r="I260" i="18"/>
  <c r="J262" i="1" a="1"/>
  <c r="J262" i="1" s="1"/>
  <c r="K262" i="1"/>
  <c r="J262" i="17" a="1"/>
  <c r="J262" i="17" s="1"/>
  <c r="K262" i="17"/>
  <c r="J262" i="18" a="1"/>
  <c r="J262" i="18" s="1"/>
  <c r="K262" i="18"/>
  <c r="C262" i="1"/>
  <c r="B263" i="1"/>
  <c r="C262" i="17"/>
  <c r="B263" i="17"/>
  <c r="C262" i="18"/>
  <c r="B263" i="18"/>
  <c r="D263" i="1" l="1"/>
  <c r="D263" i="17"/>
  <c r="D263" i="18"/>
  <c r="I261" i="18"/>
  <c r="I261" i="17"/>
  <c r="I261" i="1"/>
  <c r="I262" i="1"/>
  <c r="I262" i="17"/>
  <c r="J263" i="18" a="1"/>
  <c r="J263" i="18" s="1"/>
  <c r="K263" i="18"/>
  <c r="J263" i="17" a="1"/>
  <c r="J263" i="17" s="1"/>
  <c r="K263" i="17"/>
  <c r="J263" i="1" a="1"/>
  <c r="J263" i="1" s="1"/>
  <c r="K263" i="1"/>
  <c r="B264" i="17"/>
  <c r="D264" i="17" s="1"/>
  <c r="C263" i="17"/>
  <c r="B264" i="1"/>
  <c r="D264" i="1" s="1"/>
  <c r="C263" i="1"/>
  <c r="B264" i="18"/>
  <c r="D264" i="18" s="1"/>
  <c r="C263" i="18"/>
  <c r="F264" i="1" l="1"/>
  <c r="H264" i="1"/>
  <c r="F263" i="1"/>
  <c r="H263" i="1"/>
  <c r="F264" i="18"/>
  <c r="H264" i="18"/>
  <c r="F263" i="18"/>
  <c r="H263" i="18"/>
  <c r="F264" i="17"/>
  <c r="H264" i="17"/>
  <c r="F263" i="17"/>
  <c r="H263" i="17"/>
  <c r="I262" i="18"/>
  <c r="J264" i="18" a="1"/>
  <c r="J264" i="18" s="1"/>
  <c r="K264" i="18"/>
  <c r="J264" i="1" a="1"/>
  <c r="J264" i="1" s="1"/>
  <c r="K264" i="1"/>
  <c r="J264" i="17" a="1"/>
  <c r="J264" i="17" s="1"/>
  <c r="K264" i="17"/>
  <c r="B265" i="18"/>
  <c r="C264" i="18"/>
  <c r="B265" i="1"/>
  <c r="C264" i="1"/>
  <c r="B265" i="17"/>
  <c r="C264" i="17"/>
  <c r="I263" i="18" l="1"/>
  <c r="D265" i="18"/>
  <c r="D265" i="1"/>
  <c r="D265" i="17"/>
  <c r="I263" i="1"/>
  <c r="I263" i="17"/>
  <c r="I264" i="1"/>
  <c r="I264" i="17"/>
  <c r="J265" i="17" a="1"/>
  <c r="J265" i="17" s="1"/>
  <c r="K265" i="17"/>
  <c r="J265" i="1" a="1"/>
  <c r="J265" i="1" s="1"/>
  <c r="K265" i="1"/>
  <c r="J265" i="18" a="1"/>
  <c r="J265" i="18" s="1"/>
  <c r="K265" i="18"/>
  <c r="C265" i="1"/>
  <c r="B266" i="1"/>
  <c r="D266" i="1" s="1"/>
  <c r="C265" i="17"/>
  <c r="B266" i="17"/>
  <c r="D266" i="17" s="1"/>
  <c r="C265" i="18"/>
  <c r="B266" i="18"/>
  <c r="D266" i="18" s="1"/>
  <c r="H266" i="1" l="1"/>
  <c r="F266" i="1"/>
  <c r="F265" i="1"/>
  <c r="H265" i="1"/>
  <c r="F266" i="18"/>
  <c r="H266" i="18"/>
  <c r="H265" i="17"/>
  <c r="F265" i="17"/>
  <c r="H266" i="17"/>
  <c r="F266" i="17"/>
  <c r="H265" i="18"/>
  <c r="F265" i="18"/>
  <c r="I264" i="18"/>
  <c r="J266" i="18" a="1"/>
  <c r="J266" i="18" s="1"/>
  <c r="K266" i="18"/>
  <c r="J266" i="17" a="1"/>
  <c r="J266" i="17" s="1"/>
  <c r="K266" i="17"/>
  <c r="J266" i="1" a="1"/>
  <c r="J266" i="1" s="1"/>
  <c r="K266" i="1"/>
  <c r="B267" i="17"/>
  <c r="C266" i="17"/>
  <c r="B267" i="1"/>
  <c r="C266" i="1"/>
  <c r="B267" i="18"/>
  <c r="D267" i="18" s="1"/>
  <c r="C266" i="18"/>
  <c r="D267" i="1" l="1"/>
  <c r="H267" i="18"/>
  <c r="F267" i="18"/>
  <c r="D267" i="17"/>
  <c r="I265" i="17"/>
  <c r="I265" i="18"/>
  <c r="I265" i="1"/>
  <c r="I266" i="1"/>
  <c r="I266" i="17"/>
  <c r="J267" i="18" a="1"/>
  <c r="J267" i="18" s="1"/>
  <c r="K267" i="18"/>
  <c r="J267" i="1" a="1"/>
  <c r="J267" i="1" s="1"/>
  <c r="K267" i="1"/>
  <c r="J267" i="17" a="1"/>
  <c r="J267" i="17" s="1"/>
  <c r="K267" i="17"/>
  <c r="C267" i="18"/>
  <c r="B268" i="18"/>
  <c r="D268" i="18" s="1"/>
  <c r="C267" i="1"/>
  <c r="B268" i="1"/>
  <c r="D268" i="1" s="1"/>
  <c r="C267" i="17"/>
  <c r="B268" i="17"/>
  <c r="D268" i="17" s="1"/>
  <c r="H268" i="1" l="1"/>
  <c r="F268" i="1"/>
  <c r="H267" i="1"/>
  <c r="F267" i="1"/>
  <c r="F268" i="17"/>
  <c r="H268" i="17"/>
  <c r="H267" i="17"/>
  <c r="F267" i="17"/>
  <c r="H268" i="18"/>
  <c r="F268" i="18"/>
  <c r="I266" i="18"/>
  <c r="J268" i="17" a="1"/>
  <c r="J268" i="17" s="1"/>
  <c r="K268" i="17"/>
  <c r="J268" i="1" a="1"/>
  <c r="J268" i="1" s="1"/>
  <c r="K268" i="1"/>
  <c r="J268" i="18" a="1"/>
  <c r="J268" i="18" s="1"/>
  <c r="K268" i="18"/>
  <c r="C268" i="1"/>
  <c r="B269" i="1"/>
  <c r="B269" i="17"/>
  <c r="D269" i="17" s="1"/>
  <c r="C268" i="17"/>
  <c r="C268" i="18"/>
  <c r="B269" i="18"/>
  <c r="D269" i="18" s="1"/>
  <c r="H269" i="18" l="1"/>
  <c r="F269" i="18"/>
  <c r="H269" i="17"/>
  <c r="F269" i="17"/>
  <c r="D269" i="1"/>
  <c r="I267" i="1"/>
  <c r="I267" i="18"/>
  <c r="I267" i="17"/>
  <c r="I268" i="18"/>
  <c r="I268" i="1"/>
  <c r="I268" i="17"/>
  <c r="J269" i="17" a="1"/>
  <c r="J269" i="17" s="1"/>
  <c r="K269" i="17"/>
  <c r="J269" i="18" a="1"/>
  <c r="J269" i="18" s="1"/>
  <c r="K269" i="18"/>
  <c r="J269" i="1" a="1"/>
  <c r="J269" i="1" s="1"/>
  <c r="K269" i="1"/>
  <c r="C269" i="17"/>
  <c r="B270" i="17"/>
  <c r="D270" i="17" s="1"/>
  <c r="C269" i="1"/>
  <c r="B270" i="1"/>
  <c r="D270" i="1" s="1"/>
  <c r="B270" i="18"/>
  <c r="D270" i="18" s="1"/>
  <c r="C269" i="18"/>
  <c r="H269" i="1" l="1"/>
  <c r="F269" i="1"/>
  <c r="F270" i="1"/>
  <c r="H270" i="1"/>
  <c r="H270" i="17"/>
  <c r="F270" i="17"/>
  <c r="H270" i="18"/>
  <c r="F270" i="18"/>
  <c r="I269" i="17"/>
  <c r="J270" i="1" a="1"/>
  <c r="J270" i="1" s="1"/>
  <c r="K270" i="1"/>
  <c r="J270" i="17" a="1"/>
  <c r="J270" i="17" s="1"/>
  <c r="K270" i="17"/>
  <c r="J270" i="18" a="1"/>
  <c r="J270" i="18" s="1"/>
  <c r="K270" i="18"/>
  <c r="C270" i="1"/>
  <c r="B271" i="1"/>
  <c r="D271" i="1" s="1"/>
  <c r="C270" i="18"/>
  <c r="B271" i="18"/>
  <c r="D271" i="18" s="1"/>
  <c r="C270" i="17"/>
  <c r="B271" i="17"/>
  <c r="D271" i="17" s="1"/>
  <c r="H271" i="1" l="1"/>
  <c r="F271" i="1"/>
  <c r="H271" i="17"/>
  <c r="F271" i="17"/>
  <c r="H271" i="18"/>
  <c r="F271" i="18"/>
  <c r="I269" i="18"/>
  <c r="I269" i="1"/>
  <c r="I270" i="18"/>
  <c r="I270" i="1"/>
  <c r="I270" i="17"/>
  <c r="J271" i="17" a="1"/>
  <c r="J271" i="17" s="1"/>
  <c r="K271" i="17"/>
  <c r="J271" i="18" a="1"/>
  <c r="J271" i="18" s="1"/>
  <c r="K271" i="18"/>
  <c r="J271" i="1" a="1"/>
  <c r="J271" i="1" s="1"/>
  <c r="K271" i="1"/>
  <c r="C271" i="17"/>
  <c r="B272" i="17"/>
  <c r="D272" i="17" s="1"/>
  <c r="B272" i="18"/>
  <c r="D272" i="18" s="1"/>
  <c r="C271" i="18"/>
  <c r="C271" i="1"/>
  <c r="B272" i="1"/>
  <c r="D272" i="1" s="1"/>
  <c r="F272" i="1" l="1"/>
  <c r="H272" i="1"/>
  <c r="F272" i="18"/>
  <c r="H272" i="18"/>
  <c r="H272" i="17"/>
  <c r="F272" i="17"/>
  <c r="I271" i="17"/>
  <c r="J272" i="1" a="1"/>
  <c r="J272" i="1" s="1"/>
  <c r="K272" i="1"/>
  <c r="J272" i="17" a="1"/>
  <c r="J272" i="17" s="1"/>
  <c r="K272" i="17"/>
  <c r="J272" i="18" a="1"/>
  <c r="J272" i="18" s="1"/>
  <c r="K272" i="18"/>
  <c r="B273" i="1"/>
  <c r="D273" i="1" s="1"/>
  <c r="C272" i="1"/>
  <c r="B273" i="18"/>
  <c r="D273" i="18" s="1"/>
  <c r="C272" i="18"/>
  <c r="B273" i="17"/>
  <c r="D273" i="17" s="1"/>
  <c r="C272" i="17"/>
  <c r="F273" i="1" l="1"/>
  <c r="H273" i="1"/>
  <c r="H273" i="18"/>
  <c r="F273" i="18"/>
  <c r="H273" i="17"/>
  <c r="F273" i="17"/>
  <c r="I271" i="1"/>
  <c r="I271" i="18"/>
  <c r="I272" i="18"/>
  <c r="I272" i="1"/>
  <c r="I272" i="17"/>
  <c r="J273" i="17" a="1"/>
  <c r="J273" i="17" s="1"/>
  <c r="K273" i="17"/>
  <c r="J273" i="18" a="1"/>
  <c r="J273" i="18" s="1"/>
  <c r="K273" i="18"/>
  <c r="J273" i="1" a="1"/>
  <c r="J273" i="1" s="1"/>
  <c r="K273" i="1"/>
  <c r="B274" i="17"/>
  <c r="D274" i="17" s="1"/>
  <c r="C273" i="17"/>
  <c r="C273" i="18"/>
  <c r="B274" i="18"/>
  <c r="D274" i="18" s="1"/>
  <c r="C273" i="1"/>
  <c r="B274" i="1"/>
  <c r="D274" i="1" s="1"/>
  <c r="F274" i="1" l="1"/>
  <c r="H274" i="1"/>
  <c r="H274" i="18"/>
  <c r="F274" i="18"/>
  <c r="H274" i="17"/>
  <c r="F274" i="17"/>
  <c r="I273" i="17"/>
  <c r="J274" i="1" a="1"/>
  <c r="J274" i="1" s="1"/>
  <c r="K274" i="1"/>
  <c r="J274" i="18" a="1"/>
  <c r="J274" i="18" s="1"/>
  <c r="K274" i="18"/>
  <c r="J274" i="17" a="1"/>
  <c r="J274" i="17" s="1"/>
  <c r="K274" i="17"/>
  <c r="B275" i="18"/>
  <c r="D275" i="18" s="1"/>
  <c r="C274" i="18"/>
  <c r="B275" i="1"/>
  <c r="D275" i="1" s="1"/>
  <c r="C274" i="1"/>
  <c r="B275" i="17"/>
  <c r="D275" i="17" s="1"/>
  <c r="C274" i="17"/>
  <c r="F275" i="1" l="1"/>
  <c r="H275" i="1"/>
  <c r="H275" i="17"/>
  <c r="F275" i="17"/>
  <c r="F275" i="18"/>
  <c r="H275" i="18"/>
  <c r="I273" i="18"/>
  <c r="I273" i="1"/>
  <c r="I274" i="1"/>
  <c r="I274" i="18"/>
  <c r="I274" i="17"/>
  <c r="J275" i="17" a="1"/>
  <c r="J275" i="17" s="1"/>
  <c r="K275" i="17"/>
  <c r="J275" i="1" a="1"/>
  <c r="J275" i="1" s="1"/>
  <c r="K275" i="1"/>
  <c r="J275" i="18" a="1"/>
  <c r="J275" i="18" s="1"/>
  <c r="K275" i="18"/>
  <c r="B276" i="17"/>
  <c r="D276" i="17" s="1"/>
  <c r="C275" i="17"/>
  <c r="B276" i="1"/>
  <c r="D276" i="1" s="1"/>
  <c r="C275" i="1"/>
  <c r="C275" i="18"/>
  <c r="B276" i="18"/>
  <c r="D276" i="18" s="1"/>
  <c r="F276" i="1" l="1"/>
  <c r="H276" i="1"/>
  <c r="F276" i="17"/>
  <c r="H276" i="17"/>
  <c r="F276" i="18"/>
  <c r="H276" i="18"/>
  <c r="I275" i="18"/>
  <c r="I275" i="17"/>
  <c r="J276" i="18" a="1"/>
  <c r="J276" i="18" s="1"/>
  <c r="K276" i="18"/>
  <c r="J276" i="1" a="1"/>
  <c r="J276" i="1" s="1"/>
  <c r="K276" i="1"/>
  <c r="J276" i="17" a="1"/>
  <c r="J276" i="17" s="1"/>
  <c r="K276" i="17"/>
  <c r="B277" i="18"/>
  <c r="D277" i="18" s="1"/>
  <c r="C276" i="18"/>
  <c r="B277" i="1"/>
  <c r="D277" i="1" s="1"/>
  <c r="C276" i="1"/>
  <c r="B277" i="17"/>
  <c r="D277" i="17" s="1"/>
  <c r="C276" i="17"/>
  <c r="F277" i="1" l="1"/>
  <c r="H277" i="1"/>
  <c r="F277" i="17"/>
  <c r="H277" i="17"/>
  <c r="H277" i="18"/>
  <c r="F277" i="18"/>
  <c r="I275" i="1"/>
  <c r="I276" i="18"/>
  <c r="I276" i="1"/>
  <c r="I276" i="17"/>
  <c r="J277" i="17" a="1"/>
  <c r="J277" i="17" s="1"/>
  <c r="K277" i="17"/>
  <c r="J277" i="1" a="1"/>
  <c r="J277" i="1" s="1"/>
  <c r="K277" i="1"/>
  <c r="J277" i="18" a="1"/>
  <c r="J277" i="18" s="1"/>
  <c r="K277" i="18"/>
  <c r="C277" i="1"/>
  <c r="B278" i="1"/>
  <c r="D278" i="1" s="1"/>
  <c r="C277" i="17"/>
  <c r="B278" i="17"/>
  <c r="D278" i="17" s="1"/>
  <c r="B278" i="18"/>
  <c r="D278" i="18" s="1"/>
  <c r="C277" i="18"/>
  <c r="H278" i="1" l="1"/>
  <c r="F278" i="1"/>
  <c r="F278" i="18"/>
  <c r="H278" i="18"/>
  <c r="F278" i="17"/>
  <c r="H278" i="17"/>
  <c r="I277" i="18"/>
  <c r="I277" i="1"/>
  <c r="I277" i="17"/>
  <c r="J278" i="17" a="1"/>
  <c r="J278" i="17" s="1"/>
  <c r="K278" i="17"/>
  <c r="J278" i="1" a="1"/>
  <c r="J278" i="1" s="1"/>
  <c r="K278" i="1"/>
  <c r="J278" i="18" a="1"/>
  <c r="J278" i="18" s="1"/>
  <c r="K278" i="18"/>
  <c r="C278" i="18"/>
  <c r="B279" i="18"/>
  <c r="D279" i="18" s="1"/>
  <c r="C278" i="17"/>
  <c r="B279" i="17"/>
  <c r="D279" i="17" s="1"/>
  <c r="B279" i="1"/>
  <c r="D279" i="1" s="1"/>
  <c r="C278" i="1"/>
  <c r="H279" i="1" l="1"/>
  <c r="F279" i="1"/>
  <c r="F279" i="17"/>
  <c r="H279" i="17"/>
  <c r="F279" i="18"/>
  <c r="H279" i="18"/>
  <c r="I278" i="18"/>
  <c r="I278" i="1"/>
  <c r="I278" i="17"/>
  <c r="J279" i="1" a="1"/>
  <c r="J279" i="1" s="1"/>
  <c r="K279" i="1"/>
  <c r="J279" i="17" a="1"/>
  <c r="J279" i="17" s="1"/>
  <c r="K279" i="17"/>
  <c r="J279" i="18" a="1"/>
  <c r="J279" i="18" s="1"/>
  <c r="K279" i="18"/>
  <c r="C279" i="17"/>
  <c r="B280" i="17"/>
  <c r="D280" i="17" s="1"/>
  <c r="B280" i="18"/>
  <c r="D280" i="18" s="1"/>
  <c r="C279" i="18"/>
  <c r="B280" i="1"/>
  <c r="D280" i="1" s="1"/>
  <c r="C279" i="1"/>
  <c r="H280" i="1" l="1"/>
  <c r="F280" i="1"/>
  <c r="H280" i="18"/>
  <c r="F280" i="18"/>
  <c r="F280" i="17"/>
  <c r="H280" i="17"/>
  <c r="I279" i="18"/>
  <c r="I279" i="17"/>
  <c r="I279" i="1"/>
  <c r="J280" i="17" a="1"/>
  <c r="J280" i="17" s="1"/>
  <c r="K280" i="17"/>
  <c r="J280" i="1" a="1"/>
  <c r="J280" i="1" s="1"/>
  <c r="K280" i="1"/>
  <c r="J280" i="18" a="1"/>
  <c r="J280" i="18" s="1"/>
  <c r="K280" i="18"/>
  <c r="B281" i="18"/>
  <c r="D281" i="18" s="1"/>
  <c r="C280" i="18"/>
  <c r="B281" i="1"/>
  <c r="D281" i="1" s="1"/>
  <c r="C280" i="1"/>
  <c r="B281" i="17"/>
  <c r="D281" i="17" s="1"/>
  <c r="C280" i="17"/>
  <c r="H281" i="1" l="1"/>
  <c r="F281" i="1"/>
  <c r="F281" i="18"/>
  <c r="H281" i="18"/>
  <c r="H281" i="17"/>
  <c r="F281" i="17"/>
  <c r="I280" i="18"/>
  <c r="I280" i="1"/>
  <c r="I280" i="17"/>
  <c r="J281" i="17" a="1"/>
  <c r="J281" i="17" s="1"/>
  <c r="K281" i="17"/>
  <c r="J281" i="1" a="1"/>
  <c r="J281" i="1" s="1"/>
  <c r="K281" i="1"/>
  <c r="J281" i="18" a="1"/>
  <c r="J281" i="18" s="1"/>
  <c r="K281" i="18"/>
  <c r="C281" i="1"/>
  <c r="B282" i="1"/>
  <c r="D282" i="1" s="1"/>
  <c r="C281" i="17"/>
  <c r="B282" i="17"/>
  <c r="D282" i="17" s="1"/>
  <c r="C281" i="18"/>
  <c r="B282" i="18"/>
  <c r="D282" i="18" s="1"/>
  <c r="H282" i="1" l="1"/>
  <c r="F282" i="1"/>
  <c r="H282" i="17"/>
  <c r="F282" i="17"/>
  <c r="F282" i="18"/>
  <c r="H282" i="18"/>
  <c r="I281" i="1"/>
  <c r="I281" i="18"/>
  <c r="I281" i="17"/>
  <c r="J282" i="18" a="1"/>
  <c r="J282" i="18" s="1"/>
  <c r="K282" i="18"/>
  <c r="J282" i="17" a="1"/>
  <c r="J282" i="17" s="1"/>
  <c r="K282" i="17"/>
  <c r="J282" i="1" a="1"/>
  <c r="J282" i="1" s="1"/>
  <c r="K282" i="1"/>
  <c r="B283" i="17"/>
  <c r="D283" i="17" s="1"/>
  <c r="C282" i="17"/>
  <c r="C282" i="1"/>
  <c r="B283" i="1"/>
  <c r="D283" i="1" s="1"/>
  <c r="B283" i="18"/>
  <c r="D283" i="18" s="1"/>
  <c r="C282" i="18"/>
  <c r="H283" i="1" l="1"/>
  <c r="F283" i="1"/>
  <c r="F283" i="18"/>
  <c r="H283" i="18"/>
  <c r="H283" i="17"/>
  <c r="F283" i="17"/>
  <c r="I282" i="18"/>
  <c r="I282" i="17"/>
  <c r="J283" i="18" a="1"/>
  <c r="J283" i="18" s="1"/>
  <c r="K283" i="18"/>
  <c r="J283" i="17" a="1"/>
  <c r="J283" i="17" s="1"/>
  <c r="K283" i="17"/>
  <c r="J283" i="1" a="1"/>
  <c r="J283" i="1" s="1"/>
  <c r="K283" i="1"/>
  <c r="C283" i="18"/>
  <c r="B284" i="18"/>
  <c r="D284" i="18" s="1"/>
  <c r="B284" i="17"/>
  <c r="C283" i="17"/>
  <c r="C283" i="1"/>
  <c r="B284" i="1"/>
  <c r="D284" i="1" s="1"/>
  <c r="F284" i="1" l="1"/>
  <c r="H284" i="1"/>
  <c r="D284" i="17"/>
  <c r="F284" i="18"/>
  <c r="H284" i="18"/>
  <c r="I282" i="1"/>
  <c r="I283" i="18"/>
  <c r="I283" i="17"/>
  <c r="J284" i="17" a="1"/>
  <c r="J284" i="17" s="1"/>
  <c r="K284" i="17"/>
  <c r="J284" i="1" a="1"/>
  <c r="J284" i="1" s="1"/>
  <c r="K284" i="1"/>
  <c r="J284" i="18" a="1"/>
  <c r="J284" i="18" s="1"/>
  <c r="K284" i="18"/>
  <c r="C284" i="1"/>
  <c r="B285" i="1"/>
  <c r="C284" i="17"/>
  <c r="B285" i="17"/>
  <c r="D285" i="17" s="1"/>
  <c r="C284" i="18"/>
  <c r="B285" i="18"/>
  <c r="D285" i="1" l="1"/>
  <c r="D285" i="18"/>
  <c r="H285" i="17"/>
  <c r="F285" i="17"/>
  <c r="H284" i="17"/>
  <c r="F284" i="17"/>
  <c r="I283" i="1"/>
  <c r="J285" i="18" a="1"/>
  <c r="J285" i="18" s="1"/>
  <c r="K285" i="18"/>
  <c r="J285" i="17" a="1"/>
  <c r="J285" i="17" s="1"/>
  <c r="K285" i="17"/>
  <c r="J285" i="1" a="1"/>
  <c r="J285" i="1" s="1"/>
  <c r="K285" i="1"/>
  <c r="B286" i="18"/>
  <c r="C285" i="18"/>
  <c r="B286" i="17"/>
  <c r="C285" i="17"/>
  <c r="C285" i="1"/>
  <c r="B286" i="1"/>
  <c r="D286" i="1" s="1"/>
  <c r="F286" i="1" l="1"/>
  <c r="H286" i="1"/>
  <c r="F285" i="1"/>
  <c r="H285" i="1"/>
  <c r="D286" i="17"/>
  <c r="D286" i="18"/>
  <c r="H285" i="18"/>
  <c r="F285" i="18"/>
  <c r="I285" i="18" s="1"/>
  <c r="I284" i="17"/>
  <c r="I284" i="18"/>
  <c r="I284" i="1"/>
  <c r="I285" i="17"/>
  <c r="J286" i="1" a="1"/>
  <c r="J286" i="1" s="1"/>
  <c r="K286" i="1"/>
  <c r="J286" i="17" a="1"/>
  <c r="J286" i="17" s="1"/>
  <c r="K286" i="17"/>
  <c r="J286" i="18" a="1"/>
  <c r="J286" i="18" s="1"/>
  <c r="K286" i="18"/>
  <c r="C286" i="17"/>
  <c r="B287" i="17"/>
  <c r="C286" i="1"/>
  <c r="B287" i="1"/>
  <c r="C286" i="18"/>
  <c r="B287" i="18"/>
  <c r="D287" i="17" l="1"/>
  <c r="H286" i="18"/>
  <c r="F286" i="18"/>
  <c r="H286" i="17"/>
  <c r="F286" i="17"/>
  <c r="D287" i="18"/>
  <c r="D287" i="1"/>
  <c r="I285" i="1"/>
  <c r="I286" i="1"/>
  <c r="J287" i="18" a="1"/>
  <c r="J287" i="18" s="1"/>
  <c r="K287" i="18"/>
  <c r="J287" i="1" a="1"/>
  <c r="J287" i="1" s="1"/>
  <c r="K287" i="1"/>
  <c r="J287" i="17" a="1"/>
  <c r="J287" i="17" s="1"/>
  <c r="K287" i="17"/>
  <c r="C287" i="1"/>
  <c r="B288" i="1"/>
  <c r="D288" i="1" s="1"/>
  <c r="C287" i="17"/>
  <c r="B288" i="17"/>
  <c r="B288" i="18"/>
  <c r="C287" i="18"/>
  <c r="F287" i="1" l="1"/>
  <c r="H287" i="1"/>
  <c r="F288" i="1"/>
  <c r="H288" i="1"/>
  <c r="H287" i="18"/>
  <c r="F287" i="18"/>
  <c r="D288" i="18"/>
  <c r="D288" i="17"/>
  <c r="H287" i="17"/>
  <c r="F287" i="17"/>
  <c r="I286" i="18"/>
  <c r="I286" i="17"/>
  <c r="J288" i="17" a="1"/>
  <c r="J288" i="17" s="1"/>
  <c r="K288" i="17"/>
  <c r="J288" i="1" a="1"/>
  <c r="J288" i="1" s="1"/>
  <c r="K288" i="1"/>
  <c r="J288" i="18" a="1"/>
  <c r="J288" i="18" s="1"/>
  <c r="K288" i="18"/>
  <c r="B289" i="18"/>
  <c r="C288" i="18"/>
  <c r="B289" i="17"/>
  <c r="C288" i="17"/>
  <c r="B289" i="1"/>
  <c r="C288" i="1"/>
  <c r="I287" i="18" l="1"/>
  <c r="I287" i="1"/>
  <c r="D289" i="18"/>
  <c r="H288" i="17"/>
  <c r="F288" i="17"/>
  <c r="F288" i="18"/>
  <c r="H288" i="18"/>
  <c r="D289" i="1"/>
  <c r="D289" i="17"/>
  <c r="I287" i="17"/>
  <c r="I288" i="1"/>
  <c r="J289" i="1" a="1"/>
  <c r="J289" i="1" s="1"/>
  <c r="K289" i="1"/>
  <c r="J289" i="17" a="1"/>
  <c r="J289" i="17" s="1"/>
  <c r="K289" i="17"/>
  <c r="J289" i="18" a="1"/>
  <c r="J289" i="18" s="1"/>
  <c r="K289" i="18"/>
  <c r="C289" i="1"/>
  <c r="B290" i="1"/>
  <c r="D290" i="1" s="1"/>
  <c r="C289" i="17"/>
  <c r="B290" i="17"/>
  <c r="C289" i="18"/>
  <c r="B290" i="18"/>
  <c r="H290" i="1" l="1"/>
  <c r="F290" i="1"/>
  <c r="F289" i="1"/>
  <c r="H289" i="1"/>
  <c r="H289" i="17"/>
  <c r="F289" i="17"/>
  <c r="D290" i="17"/>
  <c r="D290" i="18"/>
  <c r="H289" i="18"/>
  <c r="F289" i="18"/>
  <c r="I289" i="18" s="1"/>
  <c r="I288" i="17"/>
  <c r="I288" i="18"/>
  <c r="J290" i="18" a="1"/>
  <c r="J290" i="18" s="1"/>
  <c r="K290" i="18"/>
  <c r="J290" i="17" a="1"/>
  <c r="J290" i="17" s="1"/>
  <c r="K290" i="17"/>
  <c r="J290" i="1" a="1"/>
  <c r="J290" i="1" s="1"/>
  <c r="K290" i="1"/>
  <c r="B291" i="17"/>
  <c r="C290" i="17"/>
  <c r="C290" i="1"/>
  <c r="B291" i="1"/>
  <c r="B291" i="18"/>
  <c r="C290" i="18"/>
  <c r="D291" i="17" l="1"/>
  <c r="H290" i="17"/>
  <c r="F290" i="17"/>
  <c r="F290" i="18"/>
  <c r="H290" i="18"/>
  <c r="D291" i="18"/>
  <c r="D291" i="1"/>
  <c r="I289" i="1"/>
  <c r="I289" i="17"/>
  <c r="J291" i="1" a="1"/>
  <c r="J291" i="1" s="1"/>
  <c r="K291" i="1"/>
  <c r="J291" i="18" a="1"/>
  <c r="J291" i="18" s="1"/>
  <c r="K291" i="18"/>
  <c r="J291" i="17" a="1"/>
  <c r="J291" i="17" s="1"/>
  <c r="K291" i="17"/>
  <c r="C291" i="18"/>
  <c r="B292" i="18"/>
  <c r="C291" i="17"/>
  <c r="B292" i="17"/>
  <c r="B292" i="1"/>
  <c r="D292" i="1" s="1"/>
  <c r="C291" i="1"/>
  <c r="H292" i="1" l="1"/>
  <c r="F292" i="1"/>
  <c r="H291" i="1"/>
  <c r="F291" i="1"/>
  <c r="H291" i="18"/>
  <c r="F291" i="18"/>
  <c r="I291" i="1"/>
  <c r="D292" i="17"/>
  <c r="D292" i="18"/>
  <c r="H291" i="17"/>
  <c r="F291" i="17"/>
  <c r="I290" i="18"/>
  <c r="I290" i="17"/>
  <c r="I290" i="1"/>
  <c r="J292" i="1" a="1"/>
  <c r="J292" i="1" s="1"/>
  <c r="K292" i="1"/>
  <c r="J292" i="17" a="1"/>
  <c r="J292" i="17" s="1"/>
  <c r="K292" i="17"/>
  <c r="J292" i="18" a="1"/>
  <c r="J292" i="18" s="1"/>
  <c r="K292" i="18"/>
  <c r="B293" i="17"/>
  <c r="C292" i="17"/>
  <c r="C292" i="1"/>
  <c r="B293" i="1"/>
  <c r="C292" i="18"/>
  <c r="B293" i="18"/>
  <c r="D293" i="18" s="1"/>
  <c r="F292" i="17" l="1"/>
  <c r="H292" i="17"/>
  <c r="D293" i="17"/>
  <c r="F293" i="18"/>
  <c r="H293" i="18"/>
  <c r="D293" i="1"/>
  <c r="H292" i="18"/>
  <c r="F292" i="18"/>
  <c r="I291" i="17"/>
  <c r="I291" i="18"/>
  <c r="J293" i="18" a="1"/>
  <c r="J293" i="18" s="1"/>
  <c r="K293" i="18"/>
  <c r="J293" i="1" a="1"/>
  <c r="J293" i="1" s="1"/>
  <c r="K293" i="1"/>
  <c r="J293" i="17" a="1"/>
  <c r="J293" i="17" s="1"/>
  <c r="K293" i="17"/>
  <c r="B294" i="18"/>
  <c r="C293" i="18"/>
  <c r="C293" i="1"/>
  <c r="B294" i="1"/>
  <c r="D294" i="1" s="1"/>
  <c r="C293" i="17"/>
  <c r="B294" i="17"/>
  <c r="D294" i="17" s="1"/>
  <c r="H293" i="1" l="1"/>
  <c r="F293" i="1"/>
  <c r="I293" i="1" s="1"/>
  <c r="F294" i="1"/>
  <c r="H294" i="1"/>
  <c r="H294" i="17"/>
  <c r="F294" i="17"/>
  <c r="H293" i="17"/>
  <c r="F293" i="17"/>
  <c r="D294" i="18"/>
  <c r="I292" i="18"/>
  <c r="I292" i="17"/>
  <c r="I292" i="1"/>
  <c r="J294" i="17" a="1"/>
  <c r="J294" i="17" s="1"/>
  <c r="K294" i="17"/>
  <c r="J294" i="1" a="1"/>
  <c r="J294" i="1" s="1"/>
  <c r="K294" i="1"/>
  <c r="J294" i="18" a="1"/>
  <c r="J294" i="18" s="1"/>
  <c r="K294" i="18"/>
  <c r="C294" i="1"/>
  <c r="B295" i="1"/>
  <c r="B295" i="17"/>
  <c r="C294" i="17"/>
  <c r="C294" i="18"/>
  <c r="B295" i="18"/>
  <c r="D295" i="18" s="1"/>
  <c r="D295" i="1" l="1"/>
  <c r="D295" i="17"/>
  <c r="F294" i="18"/>
  <c r="H294" i="18"/>
  <c r="F295" i="18"/>
  <c r="H295" i="18"/>
  <c r="I293" i="18"/>
  <c r="I293" i="17"/>
  <c r="I294" i="18"/>
  <c r="I294" i="17"/>
  <c r="J295" i="17" a="1"/>
  <c r="J295" i="17" s="1"/>
  <c r="K295" i="17"/>
  <c r="J295" i="18" a="1"/>
  <c r="J295" i="18" s="1"/>
  <c r="K295" i="18"/>
  <c r="J295" i="1" a="1"/>
  <c r="J295" i="1" s="1"/>
  <c r="K295" i="1"/>
  <c r="B296" i="18"/>
  <c r="C295" i="18"/>
  <c r="B296" i="17"/>
  <c r="D296" i="17" s="1"/>
  <c r="C295" i="17"/>
  <c r="C295" i="1"/>
  <c r="B296" i="1"/>
  <c r="D296" i="1" s="1"/>
  <c r="F296" i="1" l="1"/>
  <c r="H296" i="1"/>
  <c r="H295" i="1"/>
  <c r="F295" i="1"/>
  <c r="H296" i="17"/>
  <c r="F296" i="17"/>
  <c r="D296" i="18"/>
  <c r="H295" i="17"/>
  <c r="F295" i="17"/>
  <c r="I294" i="1"/>
  <c r="I295" i="18"/>
  <c r="J296" i="1" a="1"/>
  <c r="J296" i="1" s="1"/>
  <c r="K296" i="1"/>
  <c r="J296" i="17" a="1"/>
  <c r="J296" i="17" s="1"/>
  <c r="K296" i="17"/>
  <c r="J296" i="18" a="1"/>
  <c r="J296" i="18" s="1"/>
  <c r="K296" i="18"/>
  <c r="B297" i="1"/>
  <c r="D297" i="1" s="1"/>
  <c r="C296" i="1"/>
  <c r="B297" i="17"/>
  <c r="D297" i="17" s="1"/>
  <c r="C296" i="17"/>
  <c r="B297" i="18"/>
  <c r="D297" i="18" s="1"/>
  <c r="C296" i="18"/>
  <c r="I295" i="17" l="1"/>
  <c r="F297" i="1"/>
  <c r="H297" i="1"/>
  <c r="I295" i="1"/>
  <c r="F297" i="17"/>
  <c r="H297" i="17"/>
  <c r="F296" i="18"/>
  <c r="H296" i="18"/>
  <c r="H297" i="18"/>
  <c r="F297" i="18"/>
  <c r="I296" i="1"/>
  <c r="I296" i="17"/>
  <c r="J297" i="18" a="1"/>
  <c r="J297" i="18" s="1"/>
  <c r="K297" i="18"/>
  <c r="J297" i="17" a="1"/>
  <c r="J297" i="17" s="1"/>
  <c r="K297" i="17"/>
  <c r="J297" i="1" a="1"/>
  <c r="J297" i="1" s="1"/>
  <c r="K297" i="1"/>
  <c r="B298" i="17"/>
  <c r="D298" i="17" s="1"/>
  <c r="C297" i="17"/>
  <c r="C297" i="18"/>
  <c r="B298" i="18"/>
  <c r="B298" i="1"/>
  <c r="D298" i="1" s="1"/>
  <c r="C297" i="1"/>
  <c r="F298" i="1" l="1"/>
  <c r="H298" i="1"/>
  <c r="F298" i="17"/>
  <c r="H298" i="17"/>
  <c r="D298" i="18"/>
  <c r="I296" i="18"/>
  <c r="I297" i="18"/>
  <c r="I297" i="1"/>
  <c r="I297" i="17"/>
  <c r="J298" i="1" a="1"/>
  <c r="J298" i="1" s="1"/>
  <c r="K298" i="1"/>
  <c r="J298" i="18" a="1"/>
  <c r="J298" i="18" s="1"/>
  <c r="K298" i="18"/>
  <c r="J298" i="17" a="1"/>
  <c r="J298" i="17" s="1"/>
  <c r="K298" i="17"/>
  <c r="C298" i="1"/>
  <c r="B299" i="1"/>
  <c r="D299" i="1" s="1"/>
  <c r="B299" i="18"/>
  <c r="D299" i="18" s="1"/>
  <c r="C298" i="18"/>
  <c r="B299" i="17"/>
  <c r="D299" i="17" s="1"/>
  <c r="C298" i="17"/>
  <c r="F299" i="1" l="1"/>
  <c r="H299" i="1"/>
  <c r="H298" i="18"/>
  <c r="F298" i="18"/>
  <c r="F299" i="18"/>
  <c r="H299" i="18"/>
  <c r="F299" i="17"/>
  <c r="H299" i="17"/>
  <c r="I298" i="18"/>
  <c r="I298" i="17"/>
  <c r="I298" i="1"/>
  <c r="J299" i="1" a="1"/>
  <c r="J299" i="1" s="1"/>
  <c r="K299" i="1"/>
  <c r="J299" i="17" a="1"/>
  <c r="J299" i="17" s="1"/>
  <c r="K299" i="17"/>
  <c r="J299" i="18" a="1"/>
  <c r="J299" i="18" s="1"/>
  <c r="K299" i="18"/>
  <c r="C299" i="1"/>
  <c r="B300" i="1"/>
  <c r="D300" i="1" s="1"/>
  <c r="C299" i="17"/>
  <c r="B300" i="17"/>
  <c r="D300" i="17" s="1"/>
  <c r="C299" i="18"/>
  <c r="B300" i="18"/>
  <c r="F300" i="1" l="1"/>
  <c r="H300" i="1"/>
  <c r="D300" i="18"/>
  <c r="F300" i="17"/>
  <c r="H300" i="17"/>
  <c r="I299" i="1"/>
  <c r="I299" i="18"/>
  <c r="I299" i="17"/>
  <c r="J300" i="18" a="1"/>
  <c r="J300" i="18" s="1"/>
  <c r="K300" i="18"/>
  <c r="J300" i="17" a="1"/>
  <c r="J300" i="17" s="1"/>
  <c r="K300" i="17"/>
  <c r="J300" i="1" a="1"/>
  <c r="J300" i="1" s="1"/>
  <c r="K300" i="1"/>
  <c r="C300" i="17"/>
  <c r="B301" i="17"/>
  <c r="D301" i="17" s="1"/>
  <c r="C300" i="1"/>
  <c r="B301" i="1"/>
  <c r="D301" i="1" s="1"/>
  <c r="C300" i="18"/>
  <c r="B301" i="18"/>
  <c r="D301" i="18" s="1"/>
  <c r="F301" i="1" l="1"/>
  <c r="H301" i="1"/>
  <c r="H301" i="17"/>
  <c r="F301" i="17"/>
  <c r="H301" i="18"/>
  <c r="F301" i="18"/>
  <c r="F300" i="18"/>
  <c r="H300" i="18"/>
  <c r="I300" i="1"/>
  <c r="I300" i="17"/>
  <c r="J301" i="18" a="1"/>
  <c r="J301" i="18" s="1"/>
  <c r="K301" i="18"/>
  <c r="J301" i="1" a="1"/>
  <c r="J301" i="1" s="1"/>
  <c r="K301" i="1"/>
  <c r="J301" i="17" a="1"/>
  <c r="J301" i="17" s="1"/>
  <c r="K301" i="17"/>
  <c r="B302" i="18"/>
  <c r="C301" i="18"/>
  <c r="C301" i="1"/>
  <c r="B302" i="1"/>
  <c r="D302" i="1" s="1"/>
  <c r="B302" i="17"/>
  <c r="D302" i="17" s="1"/>
  <c r="C301" i="17"/>
  <c r="H302" i="1" l="1"/>
  <c r="F302" i="1"/>
  <c r="H302" i="17"/>
  <c r="F302" i="17"/>
  <c r="D302" i="18"/>
  <c r="I300" i="18"/>
  <c r="I301" i="18"/>
  <c r="I301" i="1"/>
  <c r="I301" i="17"/>
  <c r="J302" i="1" a="1"/>
  <c r="J302" i="1" s="1"/>
  <c r="K302" i="1"/>
  <c r="J302" i="17" a="1"/>
  <c r="J302" i="17" s="1"/>
  <c r="K302" i="17"/>
  <c r="J302" i="18" a="1"/>
  <c r="J302" i="18" s="1"/>
  <c r="K302" i="18"/>
  <c r="C302" i="17"/>
  <c r="B303" i="17"/>
  <c r="D303" i="17" s="1"/>
  <c r="C302" i="1"/>
  <c r="B303" i="1"/>
  <c r="D303" i="1" s="1"/>
  <c r="C302" i="18"/>
  <c r="B303" i="18"/>
  <c r="D303" i="18" s="1"/>
  <c r="H303" i="1" l="1"/>
  <c r="F303" i="1"/>
  <c r="F302" i="18"/>
  <c r="H302" i="18"/>
  <c r="H303" i="17"/>
  <c r="F303" i="17"/>
  <c r="H303" i="18"/>
  <c r="F303" i="18"/>
  <c r="I302" i="1"/>
  <c r="I302" i="17"/>
  <c r="J303" i="18" a="1"/>
  <c r="J303" i="18" s="1"/>
  <c r="K303" i="18"/>
  <c r="J303" i="1" a="1"/>
  <c r="J303" i="1" s="1"/>
  <c r="K303" i="1"/>
  <c r="J303" i="17" a="1"/>
  <c r="J303" i="17" s="1"/>
  <c r="K303" i="17"/>
  <c r="C303" i="1"/>
  <c r="B304" i="1"/>
  <c r="D304" i="1" s="1"/>
  <c r="C303" i="17"/>
  <c r="B304" i="17"/>
  <c r="D304" i="17" s="1"/>
  <c r="B304" i="18"/>
  <c r="D304" i="18" s="1"/>
  <c r="C303" i="18"/>
  <c r="H304" i="1" l="1"/>
  <c r="F304" i="1"/>
  <c r="H304" i="18"/>
  <c r="F304" i="18"/>
  <c r="F304" i="17"/>
  <c r="H304" i="17"/>
  <c r="I302" i="18"/>
  <c r="I303" i="1"/>
  <c r="I303" i="18"/>
  <c r="I303" i="17"/>
  <c r="J304" i="18" a="1"/>
  <c r="J304" i="18" s="1"/>
  <c r="K304" i="18"/>
  <c r="J304" i="17" a="1"/>
  <c r="J304" i="17" s="1"/>
  <c r="K304" i="17"/>
  <c r="J304" i="1" a="1"/>
  <c r="J304" i="1" s="1"/>
  <c r="K304" i="1"/>
  <c r="B305" i="17"/>
  <c r="D305" i="17" s="1"/>
  <c r="C304" i="17"/>
  <c r="C304" i="1"/>
  <c r="B305" i="1"/>
  <c r="D305" i="1" s="1"/>
  <c r="B305" i="18"/>
  <c r="D305" i="18" s="1"/>
  <c r="C304" i="18"/>
  <c r="H305" i="1" l="1"/>
  <c r="F305" i="1"/>
  <c r="H305" i="18"/>
  <c r="F305" i="18"/>
  <c r="H305" i="17"/>
  <c r="F305" i="17"/>
  <c r="I304" i="17"/>
  <c r="J305" i="18" a="1"/>
  <c r="J305" i="18" s="1"/>
  <c r="K305" i="18"/>
  <c r="J305" i="1" a="1"/>
  <c r="J305" i="1" s="1"/>
  <c r="K305" i="1"/>
  <c r="J305" i="17" a="1"/>
  <c r="J305" i="17" s="1"/>
  <c r="K305" i="17"/>
  <c r="C305" i="18"/>
  <c r="B306" i="18"/>
  <c r="D306" i="18" s="1"/>
  <c r="B306" i="1"/>
  <c r="D306" i="1" s="1"/>
  <c r="C305" i="1"/>
  <c r="C305" i="17"/>
  <c r="B306" i="17"/>
  <c r="D306" i="17" s="1"/>
  <c r="H306" i="1" l="1"/>
  <c r="F306" i="1"/>
  <c r="H306" i="17"/>
  <c r="F306" i="17"/>
  <c r="H306" i="18"/>
  <c r="F306" i="18"/>
  <c r="I304" i="1"/>
  <c r="I304" i="18"/>
  <c r="I305" i="17"/>
  <c r="I305" i="18"/>
  <c r="I305" i="1"/>
  <c r="J306" i="1" a="1"/>
  <c r="J306" i="1" s="1"/>
  <c r="K306" i="1"/>
  <c r="J306" i="17" a="1"/>
  <c r="J306" i="17" s="1"/>
  <c r="K306" i="17"/>
  <c r="J306" i="18" a="1"/>
  <c r="J306" i="18" s="1"/>
  <c r="K306" i="18"/>
  <c r="C306" i="1"/>
  <c r="B307" i="1"/>
  <c r="D307" i="1" s="1"/>
  <c r="B307" i="18"/>
  <c r="D307" i="18" s="1"/>
  <c r="C306" i="18"/>
  <c r="B307" i="17"/>
  <c r="D307" i="17" s="1"/>
  <c r="C306" i="17"/>
  <c r="H307" i="1" l="1"/>
  <c r="F307" i="1"/>
  <c r="F307" i="18"/>
  <c r="H307" i="18"/>
  <c r="H307" i="17"/>
  <c r="F307" i="17"/>
  <c r="I306" i="17"/>
  <c r="J307" i="1" a="1"/>
  <c r="J307" i="1" s="1"/>
  <c r="K307" i="1"/>
  <c r="J307" i="17" a="1"/>
  <c r="J307" i="17" s="1"/>
  <c r="K307" i="17"/>
  <c r="J307" i="18" a="1"/>
  <c r="J307" i="18" s="1"/>
  <c r="K307" i="18"/>
  <c r="C307" i="18"/>
  <c r="B308" i="18"/>
  <c r="D308" i="18" s="1"/>
  <c r="C307" i="1"/>
  <c r="B308" i="1"/>
  <c r="D308" i="1" s="1"/>
  <c r="B308" i="17"/>
  <c r="D308" i="17" s="1"/>
  <c r="C307" i="17"/>
  <c r="F308" i="1" l="1"/>
  <c r="H308" i="1"/>
  <c r="F308" i="18"/>
  <c r="H308" i="18"/>
  <c r="H308" i="17"/>
  <c r="F308" i="17"/>
  <c r="I306" i="1"/>
  <c r="I306" i="18"/>
  <c r="I307" i="1"/>
  <c r="I307" i="17"/>
  <c r="J308" i="17" a="1"/>
  <c r="J308" i="17" s="1"/>
  <c r="K308" i="17"/>
  <c r="J308" i="1" a="1"/>
  <c r="J308" i="1" s="1"/>
  <c r="K308" i="1"/>
  <c r="J308" i="18" a="1"/>
  <c r="J308" i="18" s="1"/>
  <c r="K308" i="18"/>
  <c r="C308" i="17"/>
  <c r="B309" i="17"/>
  <c r="D309" i="17" s="1"/>
  <c r="C308" i="1"/>
  <c r="B309" i="1"/>
  <c r="D309" i="1" s="1"/>
  <c r="C308" i="18"/>
  <c r="B309" i="18"/>
  <c r="D309" i="18" s="1"/>
  <c r="F309" i="1" l="1"/>
  <c r="H309" i="1"/>
  <c r="F309" i="18"/>
  <c r="H309" i="18"/>
  <c r="H309" i="17"/>
  <c r="F309" i="17"/>
  <c r="I307" i="18"/>
  <c r="I308" i="18"/>
  <c r="I308" i="17"/>
  <c r="J309" i="18" a="1"/>
  <c r="J309" i="18" s="1"/>
  <c r="K309" i="18"/>
  <c r="J309" i="1" a="1"/>
  <c r="J309" i="1" s="1"/>
  <c r="K309" i="1"/>
  <c r="J309" i="17" a="1"/>
  <c r="J309" i="17" s="1"/>
  <c r="K309" i="17"/>
  <c r="B310" i="18"/>
  <c r="D310" i="18" s="1"/>
  <c r="C309" i="18"/>
  <c r="C309" i="1"/>
  <c r="B310" i="1"/>
  <c r="D310" i="1" s="1"/>
  <c r="B310" i="17"/>
  <c r="D310" i="17" s="1"/>
  <c r="C309" i="17"/>
  <c r="F310" i="1" l="1"/>
  <c r="H310" i="1"/>
  <c r="H310" i="17"/>
  <c r="F310" i="17"/>
  <c r="H310" i="18"/>
  <c r="F310" i="18"/>
  <c r="I308" i="1"/>
  <c r="I309" i="18"/>
  <c r="I309" i="1"/>
  <c r="I309" i="17"/>
  <c r="J310" i="1" a="1"/>
  <c r="J310" i="1" s="1"/>
  <c r="K310" i="1"/>
  <c r="J310" i="17" a="1"/>
  <c r="J310" i="17" s="1"/>
  <c r="K310" i="17"/>
  <c r="J310" i="18" a="1"/>
  <c r="J310" i="18" s="1"/>
  <c r="K310" i="18"/>
  <c r="B311" i="1"/>
  <c r="D311" i="1" s="1"/>
  <c r="C310" i="1"/>
  <c r="C310" i="17"/>
  <c r="B311" i="17"/>
  <c r="D311" i="17" s="1"/>
  <c r="C310" i="18"/>
  <c r="B311" i="18"/>
  <c r="D311" i="18" s="1"/>
  <c r="F311" i="1" l="1"/>
  <c r="H311" i="1"/>
  <c r="F311" i="18"/>
  <c r="H311" i="18"/>
  <c r="H311" i="17"/>
  <c r="F311" i="17"/>
  <c r="I310" i="18"/>
  <c r="I310" i="1"/>
  <c r="J311" i="18" a="1"/>
  <c r="J311" i="18" s="1"/>
  <c r="K311" i="18"/>
  <c r="J311" i="17" a="1"/>
  <c r="J311" i="17" s="1"/>
  <c r="K311" i="17"/>
  <c r="J311" i="1" a="1"/>
  <c r="J311" i="1" s="1"/>
  <c r="K311" i="1"/>
  <c r="B312" i="18"/>
  <c r="D312" i="18" s="1"/>
  <c r="C311" i="18"/>
  <c r="C311" i="17"/>
  <c r="B312" i="17"/>
  <c r="D312" i="17" s="1"/>
  <c r="B312" i="1"/>
  <c r="D312" i="1" s="1"/>
  <c r="C311" i="1"/>
  <c r="F312" i="1" l="1"/>
  <c r="H312" i="1"/>
  <c r="F312" i="17"/>
  <c r="H312" i="17"/>
  <c r="F312" i="18"/>
  <c r="H312" i="18"/>
  <c r="I310" i="17"/>
  <c r="I311" i="17"/>
  <c r="I311" i="1"/>
  <c r="J312" i="17" a="1"/>
  <c r="J312" i="17" s="1"/>
  <c r="K312" i="17"/>
  <c r="J312" i="1" a="1"/>
  <c r="J312" i="1" s="1"/>
  <c r="K312" i="1"/>
  <c r="J312" i="18" a="1"/>
  <c r="J312" i="18" s="1"/>
  <c r="K312" i="18"/>
  <c r="C312" i="1"/>
  <c r="B313" i="1"/>
  <c r="D313" i="1" s="1"/>
  <c r="B313" i="17"/>
  <c r="D313" i="17" s="1"/>
  <c r="C312" i="17"/>
  <c r="C312" i="18"/>
  <c r="B313" i="18"/>
  <c r="D313" i="18" s="1"/>
  <c r="F313" i="1" l="1"/>
  <c r="H313" i="1"/>
  <c r="H313" i="18"/>
  <c r="F313" i="18"/>
  <c r="F313" i="17"/>
  <c r="H313" i="17"/>
  <c r="I311" i="18"/>
  <c r="I312" i="18"/>
  <c r="I312" i="1"/>
  <c r="J313" i="17" a="1"/>
  <c r="J313" i="17" s="1"/>
  <c r="K313" i="17"/>
  <c r="J313" i="18" a="1"/>
  <c r="J313" i="18" s="1"/>
  <c r="K313" i="18"/>
  <c r="J313" i="1" a="1"/>
  <c r="J313" i="1" s="1"/>
  <c r="K313" i="1"/>
  <c r="B314" i="17"/>
  <c r="D314" i="17" s="1"/>
  <c r="C313" i="17"/>
  <c r="C313" i="1"/>
  <c r="B314" i="1"/>
  <c r="D314" i="1" s="1"/>
  <c r="C313" i="18"/>
  <c r="B314" i="18"/>
  <c r="D314" i="18" s="1"/>
  <c r="H314" i="1" l="1"/>
  <c r="F314" i="1"/>
  <c r="F314" i="18"/>
  <c r="H314" i="18"/>
  <c r="F314" i="17"/>
  <c r="H314" i="17"/>
  <c r="I312" i="17"/>
  <c r="I313" i="1"/>
  <c r="I313" i="17"/>
  <c r="J314" i="18" a="1"/>
  <c r="J314" i="18" s="1"/>
  <c r="K314" i="18"/>
  <c r="J314" i="1" a="1"/>
  <c r="J314" i="1" s="1"/>
  <c r="K314" i="1"/>
  <c r="J314" i="17" a="1"/>
  <c r="J314" i="17" s="1"/>
  <c r="K314" i="17"/>
  <c r="C314" i="1"/>
  <c r="B315" i="1"/>
  <c r="B315" i="17"/>
  <c r="D315" i="17" s="1"/>
  <c r="C314" i="17"/>
  <c r="B315" i="18"/>
  <c r="D315" i="18" s="1"/>
  <c r="C314" i="18"/>
  <c r="F315" i="17" l="1"/>
  <c r="H315" i="17"/>
  <c r="F315" i="18"/>
  <c r="H315" i="18"/>
  <c r="D315" i="1"/>
  <c r="I313" i="18"/>
  <c r="I314" i="18"/>
  <c r="I314" i="1"/>
  <c r="J315" i="18" a="1"/>
  <c r="J315" i="18" s="1"/>
  <c r="K315" i="18"/>
  <c r="J315" i="17" a="1"/>
  <c r="J315" i="17" s="1"/>
  <c r="K315" i="17"/>
  <c r="J315" i="1" a="1"/>
  <c r="J315" i="1" s="1"/>
  <c r="K315" i="1"/>
  <c r="C315" i="18"/>
  <c r="B316" i="18"/>
  <c r="C315" i="17"/>
  <c r="B316" i="17"/>
  <c r="D316" i="17" s="1"/>
  <c r="C315" i="1"/>
  <c r="B316" i="1"/>
  <c r="D316" i="1" s="1"/>
  <c r="H315" i="1" l="1"/>
  <c r="F315" i="1"/>
  <c r="H316" i="1"/>
  <c r="F316" i="1"/>
  <c r="F316" i="17"/>
  <c r="H316" i="17"/>
  <c r="D316" i="18"/>
  <c r="I314" i="17"/>
  <c r="I315" i="17"/>
  <c r="J316" i="1" a="1"/>
  <c r="J316" i="1" s="1"/>
  <c r="K316" i="1"/>
  <c r="J316" i="17" a="1"/>
  <c r="J316" i="17" s="1"/>
  <c r="K316" i="17"/>
  <c r="J316" i="18" a="1"/>
  <c r="J316" i="18" s="1"/>
  <c r="K316" i="18"/>
  <c r="C316" i="1"/>
  <c r="B317" i="1"/>
  <c r="B317" i="17"/>
  <c r="D317" i="17" s="1"/>
  <c r="C316" i="17"/>
  <c r="C316" i="18"/>
  <c r="B317" i="18"/>
  <c r="D317" i="18" s="1"/>
  <c r="F317" i="18" l="1"/>
  <c r="H317" i="18"/>
  <c r="H317" i="17"/>
  <c r="F317" i="17"/>
  <c r="D317" i="1"/>
  <c r="H316" i="18"/>
  <c r="F316" i="18"/>
  <c r="I316" i="18" s="1"/>
  <c r="I315" i="1"/>
  <c r="I315" i="18"/>
  <c r="I316" i="1"/>
  <c r="J317" i="1" a="1"/>
  <c r="J317" i="1" s="1"/>
  <c r="K317" i="1"/>
  <c r="J317" i="18" a="1"/>
  <c r="J317" i="18" s="1"/>
  <c r="K317" i="18"/>
  <c r="J317" i="17" a="1"/>
  <c r="J317" i="17" s="1"/>
  <c r="K317" i="17"/>
  <c r="B318" i="18"/>
  <c r="C317" i="18"/>
  <c r="B318" i="17"/>
  <c r="D318" i="17" s="1"/>
  <c r="C317" i="17"/>
  <c r="C317" i="1"/>
  <c r="B318" i="1"/>
  <c r="D318" i="1" s="1"/>
  <c r="H317" i="1" l="1"/>
  <c r="F317" i="1"/>
  <c r="F318" i="1"/>
  <c r="H318" i="1"/>
  <c r="H318" i="17"/>
  <c r="F318" i="17"/>
  <c r="D318" i="18"/>
  <c r="I316" i="17"/>
  <c r="I317" i="18"/>
  <c r="I317" i="17"/>
  <c r="J318" i="1" a="1"/>
  <c r="J318" i="1" s="1"/>
  <c r="K318" i="1"/>
  <c r="J318" i="17" a="1"/>
  <c r="J318" i="17" s="1"/>
  <c r="K318" i="17"/>
  <c r="J318" i="18" a="1"/>
  <c r="J318" i="18" s="1"/>
  <c r="K318" i="18"/>
  <c r="C318" i="17"/>
  <c r="B319" i="17"/>
  <c r="D319" i="17" s="1"/>
  <c r="C318" i="1"/>
  <c r="B319" i="1"/>
  <c r="C318" i="18"/>
  <c r="B319" i="18"/>
  <c r="D319" i="18" s="1"/>
  <c r="F318" i="18" l="1"/>
  <c r="H318" i="18"/>
  <c r="F319" i="18"/>
  <c r="H319" i="18"/>
  <c r="D319" i="1"/>
  <c r="H319" i="17"/>
  <c r="F319" i="17"/>
  <c r="I317" i="1"/>
  <c r="I318" i="18"/>
  <c r="I318" i="17"/>
  <c r="J319" i="18" a="1"/>
  <c r="J319" i="18" s="1"/>
  <c r="K319" i="18"/>
  <c r="J319" i="1" a="1"/>
  <c r="J319" i="1" s="1"/>
  <c r="K319" i="1"/>
  <c r="J319" i="17" a="1"/>
  <c r="J319" i="17" s="1"/>
  <c r="K319" i="17"/>
  <c r="B320" i="18"/>
  <c r="C319" i="18"/>
  <c r="B320" i="1"/>
  <c r="D320" i="1" s="1"/>
  <c r="C319" i="1"/>
  <c r="C319" i="17"/>
  <c r="B320" i="17"/>
  <c r="D320" i="17" s="1"/>
  <c r="F320" i="1" l="1"/>
  <c r="H320" i="1"/>
  <c r="H319" i="1"/>
  <c r="F319" i="1"/>
  <c r="D320" i="18"/>
  <c r="H320" i="17"/>
  <c r="F320" i="17"/>
  <c r="I318" i="1"/>
  <c r="I319" i="18"/>
  <c r="I319" i="17"/>
  <c r="J320" i="17" a="1"/>
  <c r="J320" i="17" s="1"/>
  <c r="K320" i="17"/>
  <c r="J320" i="1" a="1"/>
  <c r="J320" i="1" s="1"/>
  <c r="K320" i="1"/>
  <c r="J320" i="18" a="1"/>
  <c r="J320" i="18" s="1"/>
  <c r="K320" i="18"/>
  <c r="C320" i="1"/>
  <c r="B321" i="1"/>
  <c r="B321" i="18"/>
  <c r="C320" i="18"/>
  <c r="B321" i="17"/>
  <c r="D321" i="17" s="1"/>
  <c r="C320" i="17"/>
  <c r="F320" i="18" l="1"/>
  <c r="H320" i="18"/>
  <c r="H321" i="17"/>
  <c r="F321" i="17"/>
  <c r="D321" i="18"/>
  <c r="D321" i="1"/>
  <c r="I319" i="1"/>
  <c r="I320" i="18"/>
  <c r="J321" i="1" a="1"/>
  <c r="J321" i="1" s="1"/>
  <c r="K321" i="1"/>
  <c r="J321" i="17" a="1"/>
  <c r="J321" i="17" s="1"/>
  <c r="K321" i="17"/>
  <c r="J321" i="18" a="1"/>
  <c r="J321" i="18" s="1"/>
  <c r="K321" i="18"/>
  <c r="C321" i="17"/>
  <c r="B322" i="17"/>
  <c r="D322" i="17" s="1"/>
  <c r="C321" i="18"/>
  <c r="B322" i="18"/>
  <c r="C321" i="1"/>
  <c r="B322" i="1"/>
  <c r="D322" i="1" s="1"/>
  <c r="F321" i="1" l="1"/>
  <c r="H321" i="1"/>
  <c r="F322" i="1"/>
  <c r="H322" i="1"/>
  <c r="H321" i="18"/>
  <c r="F321" i="18"/>
  <c r="I321" i="18" s="1"/>
  <c r="D322" i="18"/>
  <c r="H322" i="17"/>
  <c r="F322" i="17"/>
  <c r="I320" i="17"/>
  <c r="I320" i="1"/>
  <c r="I321" i="17"/>
  <c r="J322" i="1" a="1"/>
  <c r="J322" i="1" s="1"/>
  <c r="K322" i="1"/>
  <c r="J322" i="18" a="1"/>
  <c r="J322" i="18" s="1"/>
  <c r="K322" i="18"/>
  <c r="J322" i="17" a="1"/>
  <c r="J322" i="17" s="1"/>
  <c r="K322" i="17"/>
  <c r="C322" i="1"/>
  <c r="B323" i="1"/>
  <c r="B323" i="18"/>
  <c r="C322" i="18"/>
  <c r="B323" i="17"/>
  <c r="D323" i="17" s="1"/>
  <c r="C322" i="17"/>
  <c r="H322" i="18" l="1"/>
  <c r="F322" i="18"/>
  <c r="I322" i="18" s="1"/>
  <c r="D323" i="18"/>
  <c r="D323" i="1"/>
  <c r="H323" i="17"/>
  <c r="F323" i="17"/>
  <c r="I321" i="1"/>
  <c r="J323" i="1" a="1"/>
  <c r="J323" i="1" s="1"/>
  <c r="K323" i="1"/>
  <c r="J323" i="17" a="1"/>
  <c r="J323" i="17" s="1"/>
  <c r="K323" i="17"/>
  <c r="J323" i="18" a="1"/>
  <c r="J323" i="18" s="1"/>
  <c r="K323" i="18"/>
  <c r="C323" i="18"/>
  <c r="B324" i="18"/>
  <c r="D324" i="18" s="1"/>
  <c r="B324" i="17"/>
  <c r="D324" i="17" s="1"/>
  <c r="C323" i="17"/>
  <c r="C323" i="1"/>
  <c r="B324" i="1"/>
  <c r="F323" i="1" l="1"/>
  <c r="H323" i="1"/>
  <c r="D324" i="1"/>
  <c r="H324" i="17"/>
  <c r="F324" i="17"/>
  <c r="F324" i="18"/>
  <c r="H324" i="18"/>
  <c r="F323" i="18"/>
  <c r="H323" i="18"/>
  <c r="I322" i="17"/>
  <c r="I322" i="1"/>
  <c r="I323" i="17"/>
  <c r="J324" i="18" a="1"/>
  <c r="J324" i="18" s="1"/>
  <c r="K324" i="18"/>
  <c r="J324" i="1" a="1"/>
  <c r="J324" i="1" s="1"/>
  <c r="K324" i="1"/>
  <c r="J324" i="17" a="1"/>
  <c r="J324" i="17" s="1"/>
  <c r="K324" i="17"/>
  <c r="C324" i="17"/>
  <c r="B325" i="17"/>
  <c r="D325" i="17" s="1"/>
  <c r="C324" i="18"/>
  <c r="B325" i="18"/>
  <c r="C324" i="1"/>
  <c r="B325" i="1"/>
  <c r="F324" i="1" l="1"/>
  <c r="H324" i="1"/>
  <c r="I323" i="18"/>
  <c r="H325" i="17"/>
  <c r="F325" i="17"/>
  <c r="D325" i="18"/>
  <c r="D325" i="1"/>
  <c r="I324" i="1"/>
  <c r="I323" i="1"/>
  <c r="I324" i="18"/>
  <c r="J325" i="1" a="1"/>
  <c r="J325" i="1" s="1"/>
  <c r="K325" i="1"/>
  <c r="J325" i="18" a="1"/>
  <c r="J325" i="18" s="1"/>
  <c r="K325" i="18"/>
  <c r="J325" i="17" a="1"/>
  <c r="J325" i="17" s="1"/>
  <c r="K325" i="17"/>
  <c r="B326" i="18"/>
  <c r="D326" i="18" s="1"/>
  <c r="C325" i="18"/>
  <c r="B326" i="17"/>
  <c r="D326" i="17" s="1"/>
  <c r="C325" i="17"/>
  <c r="C325" i="1"/>
  <c r="B326" i="1"/>
  <c r="F325" i="1" l="1"/>
  <c r="I325" i="1" s="1"/>
  <c r="H325" i="1"/>
  <c r="D326" i="1"/>
  <c r="F326" i="18"/>
  <c r="H326" i="18"/>
  <c r="H325" i="18"/>
  <c r="F325" i="18"/>
  <c r="I325" i="18" s="1"/>
  <c r="H326" i="17"/>
  <c r="F326" i="17"/>
  <c r="I324" i="17"/>
  <c r="I325" i="17"/>
  <c r="J326" i="1" a="1"/>
  <c r="J326" i="1" s="1"/>
  <c r="K326" i="1"/>
  <c r="J326" i="17" a="1"/>
  <c r="J326" i="17" s="1"/>
  <c r="K326" i="17"/>
  <c r="J326" i="18" a="1"/>
  <c r="J326" i="18" s="1"/>
  <c r="K326" i="18"/>
  <c r="B327" i="17"/>
  <c r="D327" i="17" s="1"/>
  <c r="C326" i="17"/>
  <c r="C326" i="1"/>
  <c r="B327" i="1"/>
  <c r="D327" i="1" s="1"/>
  <c r="C326" i="18"/>
  <c r="B327" i="18"/>
  <c r="H327" i="1" l="1"/>
  <c r="F327" i="1"/>
  <c r="H326" i="1"/>
  <c r="F326" i="1"/>
  <c r="D327" i="18"/>
  <c r="H327" i="17"/>
  <c r="F327" i="17"/>
  <c r="I326" i="18"/>
  <c r="J327" i="17" a="1"/>
  <c r="J327" i="17" s="1"/>
  <c r="K327" i="17"/>
  <c r="J327" i="18" a="1"/>
  <c r="J327" i="18" s="1"/>
  <c r="K327" i="18"/>
  <c r="J327" i="1" a="1"/>
  <c r="J327" i="1" s="1"/>
  <c r="K327" i="1"/>
  <c r="B328" i="18"/>
  <c r="D328" i="18" s="1"/>
  <c r="C327" i="18"/>
  <c r="C327" i="17"/>
  <c r="B328" i="17"/>
  <c r="D328" i="17" s="1"/>
  <c r="B328" i="1"/>
  <c r="C327" i="1"/>
  <c r="I326" i="1" l="1"/>
  <c r="F328" i="17"/>
  <c r="H328" i="17"/>
  <c r="H328" i="18"/>
  <c r="F328" i="18"/>
  <c r="F327" i="18"/>
  <c r="I327" i="18" s="1"/>
  <c r="H327" i="18"/>
  <c r="D328" i="1"/>
  <c r="I326" i="17"/>
  <c r="I327" i="17"/>
  <c r="I327" i="1"/>
  <c r="J328" i="17" a="1"/>
  <c r="J328" i="17" s="1"/>
  <c r="K328" i="17"/>
  <c r="J328" i="1" a="1"/>
  <c r="J328" i="1" s="1"/>
  <c r="K328" i="1"/>
  <c r="J328" i="18" a="1"/>
  <c r="J328" i="18" s="1"/>
  <c r="K328" i="18"/>
  <c r="B329" i="1"/>
  <c r="D329" i="1" s="1"/>
  <c r="C328" i="1"/>
  <c r="B329" i="17"/>
  <c r="D329" i="17" s="1"/>
  <c r="C328" i="17"/>
  <c r="B329" i="18"/>
  <c r="C328" i="18"/>
  <c r="H328" i="1" l="1"/>
  <c r="F328" i="1"/>
  <c r="H329" i="1"/>
  <c r="F329" i="1"/>
  <c r="H329" i="17"/>
  <c r="F329" i="17"/>
  <c r="D329" i="18"/>
  <c r="I328" i="18"/>
  <c r="I328" i="17"/>
  <c r="I328" i="1"/>
  <c r="J329" i="18" a="1"/>
  <c r="J329" i="18" s="1"/>
  <c r="K329" i="18"/>
  <c r="J329" i="17" a="1"/>
  <c r="J329" i="17" s="1"/>
  <c r="K329" i="17"/>
  <c r="J329" i="1" a="1"/>
  <c r="J329" i="1" s="1"/>
  <c r="K329" i="1"/>
  <c r="C329" i="18"/>
  <c r="B330" i="18"/>
  <c r="D330" i="18" s="1"/>
  <c r="C329" i="17"/>
  <c r="B330" i="17"/>
  <c r="D330" i="17" s="1"/>
  <c r="C329" i="1"/>
  <c r="B330" i="1"/>
  <c r="H330" i="18" l="1"/>
  <c r="F330" i="18"/>
  <c r="D330" i="1"/>
  <c r="H329" i="18"/>
  <c r="F329" i="18"/>
  <c r="I329" i="18" s="1"/>
  <c r="H330" i="17"/>
  <c r="F330" i="17"/>
  <c r="I329" i="17"/>
  <c r="I329" i="1"/>
  <c r="J330" i="1" a="1"/>
  <c r="J330" i="1" s="1"/>
  <c r="K330" i="1"/>
  <c r="J330" i="17" a="1"/>
  <c r="J330" i="17" s="1"/>
  <c r="K330" i="17"/>
  <c r="J330" i="18" a="1"/>
  <c r="J330" i="18" s="1"/>
  <c r="K330" i="18"/>
  <c r="B331" i="1"/>
  <c r="D331" i="1" s="1"/>
  <c r="C330" i="1"/>
  <c r="B331" i="17"/>
  <c r="D331" i="17" s="1"/>
  <c r="C330" i="17"/>
  <c r="B331" i="18"/>
  <c r="D331" i="18" s="1"/>
  <c r="C330" i="18"/>
  <c r="H331" i="1" l="1"/>
  <c r="F331" i="1"/>
  <c r="H330" i="1"/>
  <c r="F330" i="1"/>
  <c r="F331" i="18"/>
  <c r="H331" i="18"/>
  <c r="H331" i="17"/>
  <c r="F331" i="17"/>
  <c r="I330" i="18"/>
  <c r="I330" i="1"/>
  <c r="I330" i="17"/>
  <c r="J331" i="18" a="1"/>
  <c r="J331" i="18" s="1"/>
  <c r="K331" i="18"/>
  <c r="J331" i="17" a="1"/>
  <c r="J331" i="17" s="1"/>
  <c r="K331" i="17"/>
  <c r="J331" i="1" a="1"/>
  <c r="J331" i="1" s="1"/>
  <c r="K331" i="1"/>
  <c r="C331" i="18"/>
  <c r="B332" i="18"/>
  <c r="D332" i="18" s="1"/>
  <c r="B332" i="17"/>
  <c r="D332" i="17" s="1"/>
  <c r="C331" i="17"/>
  <c r="C331" i="1"/>
  <c r="B332" i="1"/>
  <c r="D332" i="1" s="1"/>
  <c r="F332" i="1" l="1"/>
  <c r="H332" i="1"/>
  <c r="H332" i="17"/>
  <c r="F332" i="17"/>
  <c r="F332" i="18"/>
  <c r="H332" i="18"/>
  <c r="I331" i="18"/>
  <c r="I331" i="1"/>
  <c r="J332" i="17" a="1"/>
  <c r="J332" i="17" s="1"/>
  <c r="K332" i="17"/>
  <c r="J332" i="1" a="1"/>
  <c r="J332" i="1" s="1"/>
  <c r="K332" i="1"/>
  <c r="J332" i="18" a="1"/>
  <c r="J332" i="18" s="1"/>
  <c r="K332" i="18"/>
  <c r="C332" i="17"/>
  <c r="B333" i="17"/>
  <c r="D333" i="17" s="1"/>
  <c r="C332" i="18"/>
  <c r="B333" i="18"/>
  <c r="D333" i="18" s="1"/>
  <c r="B333" i="1"/>
  <c r="D333" i="1" s="1"/>
  <c r="C332" i="1"/>
  <c r="F333" i="1" l="1"/>
  <c r="H333" i="1"/>
  <c r="F333" i="18"/>
  <c r="H333" i="18"/>
  <c r="F333" i="17"/>
  <c r="H333" i="17"/>
  <c r="I331" i="17"/>
  <c r="I332" i="18"/>
  <c r="I332" i="1"/>
  <c r="I332" i="17"/>
  <c r="J333" i="18" a="1"/>
  <c r="J333" i="18" s="1"/>
  <c r="K333" i="18"/>
  <c r="J333" i="17" a="1"/>
  <c r="J333" i="17" s="1"/>
  <c r="K333" i="17"/>
  <c r="J333" i="1" a="1"/>
  <c r="J333" i="1" s="1"/>
  <c r="K333" i="1"/>
  <c r="C333" i="1"/>
  <c r="B334" i="1"/>
  <c r="D334" i="1" s="1"/>
  <c r="B334" i="17"/>
  <c r="D334" i="17" s="1"/>
  <c r="C333" i="17"/>
  <c r="B334" i="18"/>
  <c r="D334" i="18" s="1"/>
  <c r="C333" i="18"/>
  <c r="F334" i="1" l="1"/>
  <c r="H334" i="1"/>
  <c r="H334" i="18"/>
  <c r="F334" i="18"/>
  <c r="F334" i="17"/>
  <c r="H334" i="17"/>
  <c r="I333" i="18"/>
  <c r="I333" i="1"/>
  <c r="J334" i="1" a="1"/>
  <c r="J334" i="1" s="1"/>
  <c r="K334" i="1"/>
  <c r="J334" i="18" a="1"/>
  <c r="J334" i="18" s="1"/>
  <c r="K334" i="18"/>
  <c r="J334" i="17" a="1"/>
  <c r="J334" i="17" s="1"/>
  <c r="K334" i="17"/>
  <c r="C334" i="18"/>
  <c r="B335" i="18"/>
  <c r="D335" i="18" s="1"/>
  <c r="C334" i="17"/>
  <c r="B335" i="17"/>
  <c r="D335" i="17" s="1"/>
  <c r="C334" i="1"/>
  <c r="B335" i="1"/>
  <c r="D335" i="1" s="1"/>
  <c r="F335" i="1" l="1"/>
  <c r="H335" i="1"/>
  <c r="F335" i="17"/>
  <c r="H335" i="17"/>
  <c r="H335" i="18"/>
  <c r="F335" i="18"/>
  <c r="I333" i="17"/>
  <c r="I334" i="18"/>
  <c r="I334" i="17"/>
  <c r="I334" i="1"/>
  <c r="J335" i="1" a="1"/>
  <c r="J335" i="1" s="1"/>
  <c r="K335" i="1"/>
  <c r="J335" i="17" a="1"/>
  <c r="J335" i="17" s="1"/>
  <c r="K335" i="17"/>
  <c r="J335" i="18" a="1"/>
  <c r="J335" i="18" s="1"/>
  <c r="K335" i="18"/>
  <c r="C335" i="1"/>
  <c r="B336" i="1"/>
  <c r="D336" i="1" s="1"/>
  <c r="C335" i="17"/>
  <c r="B336" i="17"/>
  <c r="D336" i="17" s="1"/>
  <c r="B336" i="18"/>
  <c r="D336" i="18" s="1"/>
  <c r="C335" i="18"/>
  <c r="F336" i="1" l="1"/>
  <c r="H336" i="1"/>
  <c r="F336" i="18"/>
  <c r="H336" i="18"/>
  <c r="F336" i="17"/>
  <c r="H336" i="17"/>
  <c r="I335" i="18"/>
  <c r="I335" i="1"/>
  <c r="J336" i="17" a="1"/>
  <c r="J336" i="17" s="1"/>
  <c r="K336" i="17"/>
  <c r="J336" i="1" a="1"/>
  <c r="J336" i="1" s="1"/>
  <c r="K336" i="1"/>
  <c r="J336" i="18" a="1"/>
  <c r="J336" i="18" s="1"/>
  <c r="K336" i="18"/>
  <c r="B337" i="18"/>
  <c r="D337" i="18" s="1"/>
  <c r="C336" i="18"/>
  <c r="B337" i="17"/>
  <c r="D337" i="17" s="1"/>
  <c r="C336" i="17"/>
  <c r="B337" i="1"/>
  <c r="D337" i="1" s="1"/>
  <c r="C336" i="1"/>
  <c r="F337" i="1" l="1"/>
  <c r="H337" i="1"/>
  <c r="H337" i="18"/>
  <c r="F337" i="18"/>
  <c r="H337" i="17"/>
  <c r="F337" i="17"/>
  <c r="I335" i="17"/>
  <c r="I336" i="18"/>
  <c r="I336" i="1"/>
  <c r="I336" i="17"/>
  <c r="J337" i="1" a="1"/>
  <c r="J337" i="1" s="1"/>
  <c r="K337" i="1"/>
  <c r="J337" i="17" a="1"/>
  <c r="J337" i="17" s="1"/>
  <c r="K337" i="17"/>
  <c r="J337" i="18" a="1"/>
  <c r="J337" i="18" s="1"/>
  <c r="K337" i="18"/>
  <c r="C337" i="1"/>
  <c r="B338" i="1"/>
  <c r="D338" i="1" s="1"/>
  <c r="C337" i="17"/>
  <c r="B338" i="17"/>
  <c r="D338" i="17" s="1"/>
  <c r="C337" i="18"/>
  <c r="B338" i="18"/>
  <c r="D338" i="18" s="1"/>
  <c r="H338" i="1" l="1"/>
  <c r="F338" i="1"/>
  <c r="F338" i="18"/>
  <c r="H338" i="18"/>
  <c r="H338" i="17"/>
  <c r="F338" i="17"/>
  <c r="I337" i="1"/>
  <c r="I337" i="18"/>
  <c r="J338" i="18" a="1"/>
  <c r="J338" i="18" s="1"/>
  <c r="K338" i="18"/>
  <c r="J338" i="17" a="1"/>
  <c r="J338" i="17" s="1"/>
  <c r="K338" i="17"/>
  <c r="J338" i="1" a="1"/>
  <c r="J338" i="1" s="1"/>
  <c r="K338" i="1"/>
  <c r="B339" i="18"/>
  <c r="D339" i="18" s="1"/>
  <c r="C338" i="18"/>
  <c r="C338" i="17"/>
  <c r="B339" i="17"/>
  <c r="D339" i="17" s="1"/>
  <c r="C338" i="1"/>
  <c r="B339" i="1"/>
  <c r="D339" i="1" s="1"/>
  <c r="H339" i="1" l="1"/>
  <c r="F339" i="1"/>
  <c r="H339" i="17"/>
  <c r="F339" i="17"/>
  <c r="H339" i="18"/>
  <c r="F339" i="18"/>
  <c r="I337" i="17"/>
  <c r="I338" i="18"/>
  <c r="I338" i="1"/>
  <c r="I338" i="17"/>
  <c r="J339" i="1" a="1"/>
  <c r="J339" i="1" s="1"/>
  <c r="K339" i="1"/>
  <c r="J339" i="17" a="1"/>
  <c r="J339" i="17" s="1"/>
  <c r="K339" i="17"/>
  <c r="J339" i="18" a="1"/>
  <c r="J339" i="18" s="1"/>
  <c r="K339" i="18"/>
  <c r="B340" i="1"/>
  <c r="D340" i="1" s="1"/>
  <c r="C339" i="1"/>
  <c r="B340" i="17"/>
  <c r="D340" i="17" s="1"/>
  <c r="C339" i="17"/>
  <c r="B340" i="18"/>
  <c r="D340" i="18" s="1"/>
  <c r="C339" i="18"/>
  <c r="H340" i="1" l="1"/>
  <c r="F340" i="1"/>
  <c r="H340" i="18"/>
  <c r="F340" i="18"/>
  <c r="F340" i="17"/>
  <c r="H340" i="17"/>
  <c r="I339" i="18"/>
  <c r="I339" i="1"/>
  <c r="J340" i="18" a="1"/>
  <c r="J340" i="18" s="1"/>
  <c r="K340" i="18"/>
  <c r="J340" i="17" a="1"/>
  <c r="J340" i="17" s="1"/>
  <c r="K340" i="17"/>
  <c r="J340" i="1" a="1"/>
  <c r="J340" i="1" s="1"/>
  <c r="K340" i="1"/>
  <c r="C340" i="18"/>
  <c r="B341" i="18"/>
  <c r="D341" i="18" s="1"/>
  <c r="B341" i="17"/>
  <c r="D341" i="17" s="1"/>
  <c r="C340" i="17"/>
  <c r="C340" i="1"/>
  <c r="B341" i="1"/>
  <c r="D341" i="1" s="1"/>
  <c r="H341" i="1" l="1"/>
  <c r="F341" i="1"/>
  <c r="H341" i="17"/>
  <c r="F341" i="17"/>
  <c r="H341" i="18"/>
  <c r="F341" i="18"/>
  <c r="I339" i="17"/>
  <c r="I340" i="17"/>
  <c r="I340" i="18"/>
  <c r="I340" i="1"/>
  <c r="J341" i="17" a="1"/>
  <c r="J341" i="17" s="1"/>
  <c r="K341" i="17"/>
  <c r="J341" i="1" a="1"/>
  <c r="J341" i="1" s="1"/>
  <c r="K341" i="1"/>
  <c r="J341" i="18" a="1"/>
  <c r="J341" i="18" s="1"/>
  <c r="K341" i="18"/>
  <c r="C341" i="17"/>
  <c r="B342" i="17"/>
  <c r="D342" i="17" s="1"/>
  <c r="B342" i="18"/>
  <c r="D342" i="18" s="1"/>
  <c r="C341" i="18"/>
  <c r="C341" i="1"/>
  <c r="B342" i="1"/>
  <c r="D342" i="1" s="1"/>
  <c r="F342" i="1" l="1"/>
  <c r="H342" i="1"/>
  <c r="H342" i="17"/>
  <c r="F342" i="17"/>
  <c r="H342" i="18"/>
  <c r="F342" i="18"/>
  <c r="I341" i="18"/>
  <c r="I341" i="1"/>
  <c r="J342" i="17" a="1"/>
  <c r="J342" i="17" s="1"/>
  <c r="K342" i="17"/>
  <c r="J342" i="1" a="1"/>
  <c r="J342" i="1" s="1"/>
  <c r="K342" i="1"/>
  <c r="J342" i="18" a="1"/>
  <c r="J342" i="18" s="1"/>
  <c r="K342" i="18"/>
  <c r="C342" i="18"/>
  <c r="B343" i="18"/>
  <c r="D343" i="18" s="1"/>
  <c r="C342" i="17"/>
  <c r="B343" i="17"/>
  <c r="D343" i="17" s="1"/>
  <c r="B343" i="1"/>
  <c r="C342" i="1"/>
  <c r="D343" i="1" l="1"/>
  <c r="H343" i="18"/>
  <c r="F343" i="18"/>
  <c r="H343" i="17"/>
  <c r="F343" i="17"/>
  <c r="I341" i="17"/>
  <c r="I342" i="17"/>
  <c r="I342" i="1"/>
  <c r="I342" i="18"/>
  <c r="J343" i="1" a="1"/>
  <c r="J343" i="1" s="1"/>
  <c r="K343" i="1"/>
  <c r="J343" i="17" a="1"/>
  <c r="J343" i="17" s="1"/>
  <c r="K343" i="17"/>
  <c r="J343" i="18" a="1"/>
  <c r="J343" i="18" s="1"/>
  <c r="K343" i="18"/>
  <c r="C343" i="1"/>
  <c r="B344" i="1"/>
  <c r="D344" i="1" s="1"/>
  <c r="C343" i="17"/>
  <c r="B344" i="17"/>
  <c r="D344" i="17" s="1"/>
  <c r="B344" i="18"/>
  <c r="C343" i="18"/>
  <c r="F344" i="1" l="1"/>
  <c r="H344" i="1"/>
  <c r="H343" i="1"/>
  <c r="F343" i="1"/>
  <c r="D344" i="18"/>
  <c r="H344" i="17"/>
  <c r="F344" i="17"/>
  <c r="I343" i="18"/>
  <c r="J344" i="18" a="1"/>
  <c r="J344" i="18" s="1"/>
  <c r="K344" i="18"/>
  <c r="J344" i="17" a="1"/>
  <c r="J344" i="17" s="1"/>
  <c r="K344" i="17"/>
  <c r="J344" i="1" a="1"/>
  <c r="J344" i="1" s="1"/>
  <c r="K344" i="1"/>
  <c r="B345" i="18"/>
  <c r="D345" i="18" s="1"/>
  <c r="C344" i="18"/>
  <c r="C344" i="17"/>
  <c r="B345" i="17"/>
  <c r="D345" i="17" s="1"/>
  <c r="B345" i="1"/>
  <c r="C344" i="1"/>
  <c r="D345" i="1" l="1"/>
  <c r="F345" i="18"/>
  <c r="H345" i="18"/>
  <c r="H345" i="17"/>
  <c r="F345" i="17"/>
  <c r="F344" i="18"/>
  <c r="H344" i="18"/>
  <c r="I343" i="1"/>
  <c r="I343" i="17"/>
  <c r="I344" i="1"/>
  <c r="I344" i="17"/>
  <c r="J345" i="1" a="1"/>
  <c r="J345" i="1" s="1"/>
  <c r="K345" i="1"/>
  <c r="J345" i="17" a="1"/>
  <c r="J345" i="17" s="1"/>
  <c r="K345" i="17"/>
  <c r="J345" i="18" a="1"/>
  <c r="J345" i="18" s="1"/>
  <c r="K345" i="18"/>
  <c r="C345" i="1"/>
  <c r="B346" i="1"/>
  <c r="D346" i="1" s="1"/>
  <c r="B346" i="17"/>
  <c r="D346" i="17" s="1"/>
  <c r="C345" i="17"/>
  <c r="C345" i="18"/>
  <c r="B346" i="18"/>
  <c r="F346" i="1" l="1"/>
  <c r="H346" i="1"/>
  <c r="F345" i="1"/>
  <c r="H345" i="1"/>
  <c r="I344" i="18"/>
  <c r="H346" i="17"/>
  <c r="F346" i="17"/>
  <c r="D346" i="18"/>
  <c r="I345" i="18"/>
  <c r="J346" i="17" a="1"/>
  <c r="J346" i="17" s="1"/>
  <c r="K346" i="17"/>
  <c r="J346" i="18" a="1"/>
  <c r="J346" i="18" s="1"/>
  <c r="K346" i="18"/>
  <c r="J346" i="1" a="1"/>
  <c r="J346" i="1" s="1"/>
  <c r="K346" i="1"/>
  <c r="B347" i="18"/>
  <c r="D347" i="18" s="1"/>
  <c r="C346" i="18"/>
  <c r="C346" i="17"/>
  <c r="B347" i="17"/>
  <c r="D347" i="17" s="1"/>
  <c r="B347" i="1"/>
  <c r="C346" i="1"/>
  <c r="H347" i="17" l="1"/>
  <c r="F347" i="17"/>
  <c r="H346" i="18"/>
  <c r="F346" i="18"/>
  <c r="D347" i="1"/>
  <c r="F347" i="18"/>
  <c r="H347" i="18"/>
  <c r="I345" i="1"/>
  <c r="I345" i="17"/>
  <c r="I346" i="17"/>
  <c r="J347" i="1" a="1"/>
  <c r="J347" i="1" s="1"/>
  <c r="K347" i="1"/>
  <c r="J347" i="17" a="1"/>
  <c r="J347" i="17" s="1"/>
  <c r="K347" i="17"/>
  <c r="J347" i="18" a="1"/>
  <c r="J347" i="18" s="1"/>
  <c r="K347" i="18"/>
  <c r="C347" i="1"/>
  <c r="B348" i="1"/>
  <c r="D348" i="1" s="1"/>
  <c r="B348" i="17"/>
  <c r="D348" i="17" s="1"/>
  <c r="C347" i="17"/>
  <c r="C347" i="18"/>
  <c r="B348" i="18"/>
  <c r="I346" i="18" l="1"/>
  <c r="F347" i="1"/>
  <c r="H347" i="1"/>
  <c r="F348" i="1"/>
  <c r="H348" i="1"/>
  <c r="F348" i="17"/>
  <c r="H348" i="17"/>
  <c r="D348" i="18"/>
  <c r="I346" i="1"/>
  <c r="I347" i="18"/>
  <c r="I347" i="1"/>
  <c r="J348" i="17" a="1"/>
  <c r="J348" i="17" s="1"/>
  <c r="K348" i="17"/>
  <c r="J348" i="18" a="1"/>
  <c r="J348" i="18" s="1"/>
  <c r="K348" i="18"/>
  <c r="J348" i="1" a="1"/>
  <c r="J348" i="1" s="1"/>
  <c r="K348" i="1"/>
  <c r="C348" i="18"/>
  <c r="B349" i="18"/>
  <c r="C348" i="17"/>
  <c r="B349" i="17"/>
  <c r="D349" i="17" s="1"/>
  <c r="C348" i="1"/>
  <c r="B349" i="1"/>
  <c r="F349" i="17" l="1"/>
  <c r="H349" i="17"/>
  <c r="F348" i="18"/>
  <c r="H348" i="18"/>
  <c r="D349" i="1"/>
  <c r="D349" i="18"/>
  <c r="I347" i="17"/>
  <c r="I348" i="18"/>
  <c r="I348" i="17"/>
  <c r="J349" i="1" a="1"/>
  <c r="J349" i="1" s="1"/>
  <c r="K349" i="1"/>
  <c r="J349" i="17" a="1"/>
  <c r="J349" i="17" s="1"/>
  <c r="K349" i="17"/>
  <c r="J349" i="18" a="1"/>
  <c r="J349" i="18" s="1"/>
  <c r="K349" i="18"/>
  <c r="B350" i="17"/>
  <c r="D350" i="17" s="1"/>
  <c r="C349" i="17"/>
  <c r="B350" i="18"/>
  <c r="C349" i="18"/>
  <c r="C349" i="1"/>
  <c r="B350" i="1"/>
  <c r="D350" i="1" s="1"/>
  <c r="F349" i="1" l="1"/>
  <c r="H349" i="1"/>
  <c r="H350" i="1"/>
  <c r="F350" i="1"/>
  <c r="H349" i="18"/>
  <c r="F349" i="18"/>
  <c r="D350" i="18"/>
  <c r="F350" i="17"/>
  <c r="H350" i="17"/>
  <c r="I348" i="1"/>
  <c r="I349" i="18"/>
  <c r="J350" i="18" a="1"/>
  <c r="J350" i="18" s="1"/>
  <c r="K350" i="18"/>
  <c r="J350" i="17" a="1"/>
  <c r="J350" i="17" s="1"/>
  <c r="K350" i="17"/>
  <c r="J350" i="1" a="1"/>
  <c r="J350" i="1" s="1"/>
  <c r="K350" i="1"/>
  <c r="B351" i="1"/>
  <c r="C350" i="1"/>
  <c r="C350" i="18"/>
  <c r="B351" i="18"/>
  <c r="C350" i="17"/>
  <c r="B351" i="17"/>
  <c r="D351" i="17" s="1"/>
  <c r="D351" i="18" l="1"/>
  <c r="F350" i="18"/>
  <c r="H350" i="18"/>
  <c r="F351" i="17"/>
  <c r="H351" i="17"/>
  <c r="D351" i="1"/>
  <c r="I349" i="17"/>
  <c r="I349" i="1"/>
  <c r="I350" i="18"/>
  <c r="I350" i="17"/>
  <c r="J351" i="17" a="1"/>
  <c r="J351" i="17" s="1"/>
  <c r="K351" i="17"/>
  <c r="J351" i="18" a="1"/>
  <c r="J351" i="18" s="1"/>
  <c r="K351" i="18"/>
  <c r="J351" i="1" a="1"/>
  <c r="J351" i="1" s="1"/>
  <c r="K351" i="1"/>
  <c r="B352" i="18"/>
  <c r="C351" i="18"/>
  <c r="C351" i="17"/>
  <c r="B352" i="17"/>
  <c r="D352" i="17" s="1"/>
  <c r="C351" i="1"/>
  <c r="B352" i="1"/>
  <c r="D352" i="1" s="1"/>
  <c r="H351" i="1" l="1"/>
  <c r="F351" i="1"/>
  <c r="H352" i="1"/>
  <c r="F352" i="1"/>
  <c r="F352" i="17"/>
  <c r="H352" i="17"/>
  <c r="D352" i="18"/>
  <c r="F351" i="18"/>
  <c r="H351" i="18"/>
  <c r="I350" i="1"/>
  <c r="J352" i="18" a="1"/>
  <c r="J352" i="18" s="1"/>
  <c r="K352" i="18"/>
  <c r="J352" i="1" a="1"/>
  <c r="J352" i="1" s="1"/>
  <c r="K352" i="1"/>
  <c r="J352" i="17" a="1"/>
  <c r="J352" i="17" s="1"/>
  <c r="K352" i="17"/>
  <c r="B353" i="17"/>
  <c r="D353" i="17" s="1"/>
  <c r="C352" i="17"/>
  <c r="B353" i="18"/>
  <c r="C352" i="18"/>
  <c r="C352" i="1"/>
  <c r="B353" i="1"/>
  <c r="I351" i="18" l="1"/>
  <c r="D353" i="18"/>
  <c r="D353" i="1"/>
  <c r="H352" i="18"/>
  <c r="F352" i="18"/>
  <c r="H353" i="17"/>
  <c r="F353" i="17"/>
  <c r="I351" i="17"/>
  <c r="I351" i="1"/>
  <c r="I352" i="1"/>
  <c r="I352" i="17"/>
  <c r="J353" i="1" a="1"/>
  <c r="J353" i="1" s="1"/>
  <c r="K353" i="1"/>
  <c r="J353" i="18" a="1"/>
  <c r="J353" i="18" s="1"/>
  <c r="K353" i="18"/>
  <c r="J353" i="17" a="1"/>
  <c r="J353" i="17" s="1"/>
  <c r="K353" i="17"/>
  <c r="B354" i="1"/>
  <c r="D354" i="1" s="1"/>
  <c r="C353" i="1"/>
  <c r="C353" i="18"/>
  <c r="B354" i="18"/>
  <c r="D354" i="18" s="1"/>
  <c r="C353" i="17"/>
  <c r="B354" i="17"/>
  <c r="D354" i="17" s="1"/>
  <c r="F354" i="1" l="1"/>
  <c r="H354" i="1"/>
  <c r="H353" i="1"/>
  <c r="F353" i="1"/>
  <c r="I352" i="18"/>
  <c r="H354" i="18"/>
  <c r="F354" i="18"/>
  <c r="H354" i="17"/>
  <c r="F354" i="17"/>
  <c r="F353" i="18"/>
  <c r="H353" i="18"/>
  <c r="I353" i="1"/>
  <c r="J354" i="1" a="1"/>
  <c r="J354" i="1" s="1"/>
  <c r="K354" i="1"/>
  <c r="J354" i="17" a="1"/>
  <c r="J354" i="17" s="1"/>
  <c r="K354" i="17"/>
  <c r="J354" i="18" a="1"/>
  <c r="J354" i="18" s="1"/>
  <c r="K354" i="18"/>
  <c r="B355" i="18"/>
  <c r="C354" i="18"/>
  <c r="C354" i="17"/>
  <c r="B355" i="17"/>
  <c r="D355" i="17" s="1"/>
  <c r="C354" i="1"/>
  <c r="B355" i="1"/>
  <c r="D355" i="1" s="1"/>
  <c r="H355" i="1" l="1"/>
  <c r="F355" i="1"/>
  <c r="I353" i="18"/>
  <c r="H355" i="17"/>
  <c r="F355" i="17"/>
  <c r="D355" i="18"/>
  <c r="I353" i="17"/>
  <c r="I354" i="1"/>
  <c r="I354" i="18"/>
  <c r="I354" i="17"/>
  <c r="J355" i="1" a="1"/>
  <c r="J355" i="1" s="1"/>
  <c r="K355" i="1"/>
  <c r="J355" i="17" a="1"/>
  <c r="J355" i="17" s="1"/>
  <c r="K355" i="17"/>
  <c r="J355" i="18" a="1"/>
  <c r="J355" i="18" s="1"/>
  <c r="K355" i="18"/>
  <c r="B356" i="17"/>
  <c r="D356" i="17" s="1"/>
  <c r="C355" i="17"/>
  <c r="C355" i="18"/>
  <c r="B356" i="18"/>
  <c r="D356" i="18" s="1"/>
  <c r="C355" i="1"/>
  <c r="B356" i="1"/>
  <c r="D356" i="1" s="1"/>
  <c r="F356" i="1" l="1"/>
  <c r="H356" i="1"/>
  <c r="H356" i="17"/>
  <c r="F356" i="17"/>
  <c r="F355" i="18"/>
  <c r="H355" i="18"/>
  <c r="I355" i="18" s="1"/>
  <c r="F356" i="18"/>
  <c r="H356" i="18"/>
  <c r="I355" i="1"/>
  <c r="J356" i="17" a="1"/>
  <c r="J356" i="17" s="1"/>
  <c r="K356" i="17"/>
  <c r="J356" i="1" a="1"/>
  <c r="J356" i="1" s="1"/>
  <c r="K356" i="1"/>
  <c r="J356" i="18" a="1"/>
  <c r="J356" i="18" s="1"/>
  <c r="K356" i="18"/>
  <c r="C356" i="1"/>
  <c r="B357" i="1"/>
  <c r="D357" i="1" s="1"/>
  <c r="C356" i="18"/>
  <c r="B357" i="18"/>
  <c r="B357" i="17"/>
  <c r="D357" i="17" s="1"/>
  <c r="C356" i="17"/>
  <c r="F357" i="1" l="1"/>
  <c r="H357" i="1"/>
  <c r="H357" i="17"/>
  <c r="F357" i="17"/>
  <c r="D357" i="18"/>
  <c r="I355" i="17"/>
  <c r="I356" i="1"/>
  <c r="I356" i="18"/>
  <c r="I356" i="17"/>
  <c r="J357" i="18" a="1"/>
  <c r="J357" i="18" s="1"/>
  <c r="K357" i="18"/>
  <c r="J357" i="1" a="1"/>
  <c r="J357" i="1" s="1"/>
  <c r="K357" i="1"/>
  <c r="J357" i="17" a="1"/>
  <c r="J357" i="17" s="1"/>
  <c r="K357" i="17"/>
  <c r="B358" i="17"/>
  <c r="D358" i="17" s="1"/>
  <c r="C357" i="17"/>
  <c r="B358" i="18"/>
  <c r="D358" i="18" s="1"/>
  <c r="C357" i="18"/>
  <c r="C357" i="1"/>
  <c r="B358" i="1"/>
  <c r="D358" i="1" s="1"/>
  <c r="F358" i="1" l="1"/>
  <c r="H358" i="1"/>
  <c r="H358" i="18"/>
  <c r="F358" i="18"/>
  <c r="H358" i="17"/>
  <c r="F358" i="17"/>
  <c r="H357" i="18"/>
  <c r="F357" i="18"/>
  <c r="I357" i="1"/>
  <c r="J358" i="18" a="1"/>
  <c r="J358" i="18" s="1"/>
  <c r="K358" i="18"/>
  <c r="J358" i="17" a="1"/>
  <c r="J358" i="17" s="1"/>
  <c r="K358" i="17"/>
  <c r="J358" i="1" a="1"/>
  <c r="J358" i="1" s="1"/>
  <c r="K358" i="1"/>
  <c r="C358" i="18"/>
  <c r="B359" i="18"/>
  <c r="D359" i="18" s="1"/>
  <c r="B359" i="1"/>
  <c r="D359" i="1" s="1"/>
  <c r="C358" i="1"/>
  <c r="C358" i="17"/>
  <c r="B359" i="17"/>
  <c r="D359" i="17" s="1"/>
  <c r="I357" i="18" l="1"/>
  <c r="F359" i="1"/>
  <c r="H359" i="1"/>
  <c r="H359" i="17"/>
  <c r="F359" i="17"/>
  <c r="H359" i="18"/>
  <c r="F359" i="18"/>
  <c r="I357" i="17"/>
  <c r="I358" i="17"/>
  <c r="I358" i="1"/>
  <c r="I358" i="18"/>
  <c r="J359" i="17" a="1"/>
  <c r="J359" i="17" s="1"/>
  <c r="K359" i="17"/>
  <c r="J359" i="18" a="1"/>
  <c r="J359" i="18" s="1"/>
  <c r="K359" i="18"/>
  <c r="J359" i="1" a="1"/>
  <c r="J359" i="1" s="1"/>
  <c r="K359" i="1"/>
  <c r="B360" i="18"/>
  <c r="D360" i="18" s="1"/>
  <c r="C359" i="18"/>
  <c r="B360" i="1"/>
  <c r="D360" i="1" s="1"/>
  <c r="C359" i="1"/>
  <c r="B360" i="17"/>
  <c r="D360" i="17" s="1"/>
  <c r="C359" i="17"/>
  <c r="F360" i="1" l="1"/>
  <c r="H360" i="1"/>
  <c r="H360" i="17"/>
  <c r="F360" i="17"/>
  <c r="F360" i="18"/>
  <c r="H360" i="18"/>
  <c r="I359" i="18"/>
  <c r="I359" i="1"/>
  <c r="J360" i="17" a="1"/>
  <c r="J360" i="17" s="1"/>
  <c r="K360" i="17"/>
  <c r="J360" i="1" a="1"/>
  <c r="J360" i="1" s="1"/>
  <c r="K360" i="1"/>
  <c r="J360" i="18" a="1"/>
  <c r="J360" i="18" s="1"/>
  <c r="K360" i="18"/>
  <c r="B361" i="17"/>
  <c r="D361" i="17" s="1"/>
  <c r="C360" i="17"/>
  <c r="B361" i="1"/>
  <c r="D361" i="1" s="1"/>
  <c r="C360" i="1"/>
  <c r="B361" i="18"/>
  <c r="D361" i="18" s="1"/>
  <c r="C360" i="18"/>
  <c r="F361" i="1" l="1"/>
  <c r="H361" i="1"/>
  <c r="H361" i="18"/>
  <c r="F361" i="18"/>
  <c r="H361" i="17"/>
  <c r="F361" i="17"/>
  <c r="I359" i="17"/>
  <c r="I360" i="1"/>
  <c r="I360" i="18"/>
  <c r="I360" i="17"/>
  <c r="J361" i="18" a="1"/>
  <c r="J361" i="18" s="1"/>
  <c r="K361" i="18"/>
  <c r="J361" i="1" a="1"/>
  <c r="J361" i="1" s="1"/>
  <c r="K361" i="1"/>
  <c r="J361" i="17" a="1"/>
  <c r="J361" i="17" s="1"/>
  <c r="K361" i="17"/>
  <c r="C361" i="18"/>
  <c r="B362" i="18"/>
  <c r="D362" i="18" s="1"/>
  <c r="B362" i="1"/>
  <c r="D362" i="1" s="1"/>
  <c r="C361" i="1"/>
  <c r="C361" i="17"/>
  <c r="B362" i="17"/>
  <c r="D362" i="17" s="1"/>
  <c r="H362" i="1" l="1"/>
  <c r="F362" i="1"/>
  <c r="F362" i="18"/>
  <c r="H362" i="18"/>
  <c r="H362" i="17"/>
  <c r="F362" i="17"/>
  <c r="I361" i="1"/>
  <c r="I361" i="18"/>
  <c r="J362" i="1" a="1"/>
  <c r="J362" i="1" s="1"/>
  <c r="K362" i="1"/>
  <c r="J362" i="17" a="1"/>
  <c r="J362" i="17" s="1"/>
  <c r="K362" i="17"/>
  <c r="J362" i="18" a="1"/>
  <c r="J362" i="18" s="1"/>
  <c r="K362" i="18"/>
  <c r="B363" i="18"/>
  <c r="D363" i="18" s="1"/>
  <c r="C362" i="18"/>
  <c r="C362" i="1"/>
  <c r="B363" i="1"/>
  <c r="D363" i="1" s="1"/>
  <c r="B363" i="17"/>
  <c r="D363" i="17" s="1"/>
  <c r="C362" i="17"/>
  <c r="H363" i="1" l="1"/>
  <c r="F363" i="1"/>
  <c r="H363" i="17"/>
  <c r="F363" i="17"/>
  <c r="H363" i="18"/>
  <c r="F363" i="18"/>
  <c r="I361" i="17"/>
  <c r="I362" i="1"/>
  <c r="I362" i="18"/>
  <c r="I362" i="17"/>
  <c r="J363" i="1" a="1"/>
  <c r="J363" i="1" s="1"/>
  <c r="K363" i="1"/>
  <c r="J363" i="17" a="1"/>
  <c r="J363" i="17" s="1"/>
  <c r="K363" i="17"/>
  <c r="J363" i="18" a="1"/>
  <c r="J363" i="18" s="1"/>
  <c r="K363" i="18"/>
  <c r="B364" i="17"/>
  <c r="D364" i="17" s="1"/>
  <c r="C363" i="17"/>
  <c r="B364" i="1"/>
  <c r="D364" i="1" s="1"/>
  <c r="C363" i="1"/>
  <c r="C363" i="18"/>
  <c r="B364" i="18"/>
  <c r="D364" i="18" s="1"/>
  <c r="H364" i="1" l="1"/>
  <c r="F364" i="1"/>
  <c r="F364" i="17"/>
  <c r="H364" i="17"/>
  <c r="H364" i="18"/>
  <c r="F364" i="18"/>
  <c r="I363" i="18"/>
  <c r="I363" i="1"/>
  <c r="J364" i="1" a="1"/>
  <c r="J364" i="1" s="1"/>
  <c r="K364" i="1"/>
  <c r="J364" i="17" a="1"/>
  <c r="J364" i="17" s="1"/>
  <c r="K364" i="17"/>
  <c r="J364" i="18" a="1"/>
  <c r="J364" i="18" s="1"/>
  <c r="K364" i="18"/>
  <c r="B365" i="1"/>
  <c r="D365" i="1" s="1"/>
  <c r="C364" i="1"/>
  <c r="C364" i="18"/>
  <c r="B365" i="18"/>
  <c r="D365" i="18" s="1"/>
  <c r="B365" i="17"/>
  <c r="D365" i="17" s="1"/>
  <c r="C364" i="17"/>
  <c r="H365" i="1" l="1"/>
  <c r="F365" i="1"/>
  <c r="H365" i="17"/>
  <c r="F365" i="17"/>
  <c r="F365" i="18"/>
  <c r="H365" i="18"/>
  <c r="I363" i="17"/>
  <c r="I364" i="1"/>
  <c r="I364" i="18"/>
  <c r="I364" i="17"/>
  <c r="J365" i="18" a="1"/>
  <c r="J365" i="18" s="1"/>
  <c r="K365" i="18"/>
  <c r="J365" i="17" a="1"/>
  <c r="J365" i="17" s="1"/>
  <c r="K365" i="17"/>
  <c r="J365" i="1" a="1"/>
  <c r="J365" i="1" s="1"/>
  <c r="K365" i="1"/>
  <c r="C365" i="18"/>
  <c r="B366" i="18"/>
  <c r="D366" i="18" s="1"/>
  <c r="C365" i="17"/>
  <c r="B366" i="17"/>
  <c r="D366" i="17" s="1"/>
  <c r="C365" i="1"/>
  <c r="B366" i="1"/>
  <c r="D366" i="1" s="1"/>
  <c r="F366" i="1" l="1"/>
  <c r="H366" i="1"/>
  <c r="H366" i="17"/>
  <c r="F366" i="17"/>
  <c r="H366" i="18"/>
  <c r="F366" i="18"/>
  <c r="I365" i="18"/>
  <c r="I365" i="1"/>
  <c r="J366" i="1" a="1"/>
  <c r="J366" i="1" s="1"/>
  <c r="K366" i="1"/>
  <c r="J366" i="17" a="1"/>
  <c r="J366" i="17" s="1"/>
  <c r="K366" i="17"/>
  <c r="J366" i="18" a="1"/>
  <c r="J366" i="18" s="1"/>
  <c r="K366" i="18"/>
  <c r="C366" i="18"/>
  <c r="B367" i="18"/>
  <c r="D367" i="18" s="1"/>
  <c r="C366" i="17"/>
  <c r="B367" i="17"/>
  <c r="D367" i="17" s="1"/>
  <c r="B367" i="1"/>
  <c r="D367" i="1" s="1"/>
  <c r="C366" i="1"/>
  <c r="H367" i="1" l="1"/>
  <c r="F367" i="1"/>
  <c r="H367" i="17"/>
  <c r="F367" i="17"/>
  <c r="H367" i="18"/>
  <c r="F367" i="18"/>
  <c r="I365" i="17"/>
  <c r="I366" i="17"/>
  <c r="I366" i="1"/>
  <c r="I366" i="18"/>
  <c r="J367" i="17" a="1"/>
  <c r="J367" i="17" s="1"/>
  <c r="K367" i="17"/>
  <c r="J367" i="18" a="1"/>
  <c r="J367" i="18" s="1"/>
  <c r="K367" i="18"/>
  <c r="J367" i="1" a="1"/>
  <c r="J367" i="1" s="1"/>
  <c r="K367" i="1"/>
  <c r="B368" i="18"/>
  <c r="D368" i="18" s="1"/>
  <c r="C367" i="18"/>
  <c r="C367" i="1"/>
  <c r="B368" i="1"/>
  <c r="D368" i="1" s="1"/>
  <c r="C367" i="17"/>
  <c r="B368" i="17"/>
  <c r="D368" i="17" s="1"/>
  <c r="F368" i="1" l="1"/>
  <c r="H368" i="1"/>
  <c r="H368" i="17"/>
  <c r="F368" i="17"/>
  <c r="F368" i="18"/>
  <c r="H368" i="18"/>
  <c r="I367" i="18"/>
  <c r="I367" i="17"/>
  <c r="I367" i="1"/>
  <c r="J368" i="18" a="1"/>
  <c r="J368" i="18" s="1"/>
  <c r="K368" i="18"/>
  <c r="J368" i="17" a="1"/>
  <c r="J368" i="17" s="1"/>
  <c r="K368" i="17"/>
  <c r="J368" i="1" a="1"/>
  <c r="J368" i="1" s="1"/>
  <c r="K368" i="1"/>
  <c r="C368" i="17"/>
  <c r="B369" i="17"/>
  <c r="D369" i="17" s="1"/>
  <c r="C368" i="1"/>
  <c r="B369" i="1"/>
  <c r="D369" i="1" s="1"/>
  <c r="B369" i="18"/>
  <c r="D369" i="18" s="1"/>
  <c r="C368" i="18"/>
  <c r="F369" i="1" l="1"/>
  <c r="H369" i="1"/>
  <c r="F369" i="17"/>
  <c r="H369" i="17"/>
  <c r="H369" i="18"/>
  <c r="F369" i="18"/>
  <c r="I368" i="1"/>
  <c r="I368" i="17"/>
  <c r="I368" i="18"/>
  <c r="J369" i="1" a="1"/>
  <c r="J369" i="1" s="1"/>
  <c r="K369" i="1"/>
  <c r="J369" i="17" a="1"/>
  <c r="J369" i="17" s="1"/>
  <c r="K369" i="17"/>
  <c r="J369" i="18" a="1"/>
  <c r="J369" i="18" s="1"/>
  <c r="K369" i="18"/>
  <c r="C369" i="18"/>
  <c r="B370" i="18"/>
  <c r="D370" i="18" s="1"/>
  <c r="C369" i="1"/>
  <c r="B370" i="1"/>
  <c r="D370" i="1" s="1"/>
  <c r="C369" i="17"/>
  <c r="B370" i="17"/>
  <c r="D370" i="17" s="1"/>
  <c r="F370" i="1" l="1"/>
  <c r="H370" i="1"/>
  <c r="F370" i="17"/>
  <c r="H370" i="17"/>
  <c r="H370" i="18"/>
  <c r="F370" i="18"/>
  <c r="I369" i="18"/>
  <c r="I369" i="1"/>
  <c r="J370" i="17" a="1"/>
  <c r="J370" i="17" s="1"/>
  <c r="K370" i="17"/>
  <c r="J370" i="1" a="1"/>
  <c r="J370" i="1" s="1"/>
  <c r="K370" i="1"/>
  <c r="J370" i="18" a="1"/>
  <c r="J370" i="18" s="1"/>
  <c r="K370" i="18"/>
  <c r="B371" i="17"/>
  <c r="D371" i="17" s="1"/>
  <c r="C370" i="17"/>
  <c r="C370" i="1"/>
  <c r="B371" i="1"/>
  <c r="D371" i="1" s="1"/>
  <c r="C370" i="18"/>
  <c r="B371" i="18"/>
  <c r="D371" i="18" s="1"/>
  <c r="F371" i="1" l="1"/>
  <c r="H371" i="1"/>
  <c r="F371" i="18"/>
  <c r="H371" i="18"/>
  <c r="F371" i="17"/>
  <c r="H371" i="17"/>
  <c r="I369" i="17"/>
  <c r="I370" i="1"/>
  <c r="I370" i="18"/>
  <c r="I370" i="17"/>
  <c r="J371" i="18" a="1"/>
  <c r="J371" i="18" s="1"/>
  <c r="K371" i="18"/>
  <c r="J371" i="1" a="1"/>
  <c r="J371" i="1" s="1"/>
  <c r="K371" i="1"/>
  <c r="J371" i="17" a="1"/>
  <c r="J371" i="17" s="1"/>
  <c r="K371" i="17"/>
  <c r="C371" i="1"/>
  <c r="B372" i="1"/>
  <c r="D372" i="1" s="1"/>
  <c r="C371" i="18"/>
  <c r="B372" i="18"/>
  <c r="D372" i="18" s="1"/>
  <c r="C371" i="17"/>
  <c r="B372" i="17"/>
  <c r="D372" i="17" s="1"/>
  <c r="F372" i="1" l="1"/>
  <c r="H372" i="1"/>
  <c r="F372" i="17"/>
  <c r="H372" i="17"/>
  <c r="F372" i="18"/>
  <c r="H372" i="18"/>
  <c r="I371" i="18"/>
  <c r="I371" i="1"/>
  <c r="J372" i="17" a="1"/>
  <c r="J372" i="17" s="1"/>
  <c r="K372" i="17"/>
  <c r="J372" i="18" a="1"/>
  <c r="J372" i="18" s="1"/>
  <c r="K372" i="18"/>
  <c r="J372" i="1" a="1"/>
  <c r="J372" i="1" s="1"/>
  <c r="K372" i="1"/>
  <c r="C372" i="18"/>
  <c r="B373" i="18"/>
  <c r="D373" i="18" s="1"/>
  <c r="C372" i="1"/>
  <c r="B373" i="1"/>
  <c r="D373" i="1" s="1"/>
  <c r="C372" i="17"/>
  <c r="B373" i="17"/>
  <c r="D373" i="17" s="1"/>
  <c r="F373" i="1" l="1"/>
  <c r="H373" i="1"/>
  <c r="AJ51" i="16"/>
  <c r="H373" i="18"/>
  <c r="F373" i="18"/>
  <c r="H373" i="17"/>
  <c r="F373" i="17"/>
  <c r="I371" i="17"/>
  <c r="I372" i="1"/>
  <c r="I372" i="18"/>
  <c r="I372" i="17"/>
  <c r="J373" i="17" a="1"/>
  <c r="J373" i="17" s="1"/>
  <c r="K373" i="17"/>
  <c r="J373" i="1" a="1"/>
  <c r="J373" i="1" s="1"/>
  <c r="K373" i="1"/>
  <c r="J373" i="18" a="1"/>
  <c r="J373" i="18" s="1"/>
  <c r="K373" i="18"/>
  <c r="AJ51" i="20" s="1"/>
  <c r="B374" i="17"/>
  <c r="C373" i="17"/>
  <c r="C373" i="1"/>
  <c r="B374" i="1"/>
  <c r="B374" i="18"/>
  <c r="C373" i="18"/>
  <c r="D374" i="18" l="1"/>
  <c r="L17" i="19"/>
  <c r="L19" i="19"/>
  <c r="X17" i="19"/>
  <c r="X18" i="19"/>
  <c r="AJ18" i="19"/>
  <c r="X19" i="19"/>
  <c r="AJ17" i="19"/>
  <c r="X20" i="19"/>
  <c r="X21" i="19"/>
  <c r="L22" i="20"/>
  <c r="L20" i="19"/>
  <c r="AJ19" i="19"/>
  <c r="L17" i="20"/>
  <c r="X14" i="19"/>
  <c r="AJ20" i="19"/>
  <c r="L21" i="19"/>
  <c r="L27" i="19"/>
  <c r="L28" i="19"/>
  <c r="L29" i="19"/>
  <c r="X27" i="19"/>
  <c r="L22" i="19"/>
  <c r="X22" i="19"/>
  <c r="L24" i="19"/>
  <c r="L30" i="19"/>
  <c r="L31" i="19"/>
  <c r="AJ27" i="19"/>
  <c r="L32" i="20"/>
  <c r="X28" i="19"/>
  <c r="L18" i="20"/>
  <c r="AJ22" i="20"/>
  <c r="AJ21" i="19"/>
  <c r="AJ22" i="19"/>
  <c r="X29" i="19"/>
  <c r="AJ14" i="19"/>
  <c r="L37" i="19"/>
  <c r="L38" i="19"/>
  <c r="AJ28" i="19"/>
  <c r="L32" i="19"/>
  <c r="AJ29" i="19"/>
  <c r="X37" i="19"/>
  <c r="AJ30" i="19"/>
  <c r="AJ32" i="20"/>
  <c r="AJ37" i="19"/>
  <c r="X31" i="19"/>
  <c r="X39" i="19"/>
  <c r="L39" i="19"/>
  <c r="X38" i="19"/>
  <c r="AJ38" i="19"/>
  <c r="AJ39" i="19"/>
  <c r="AJ31" i="19"/>
  <c r="X40" i="19"/>
  <c r="X30" i="19"/>
  <c r="AJ24" i="19"/>
  <c r="L40" i="19"/>
  <c r="L48" i="19"/>
  <c r="X24" i="19"/>
  <c r="T24" i="19" s="1"/>
  <c r="L49" i="19"/>
  <c r="X41" i="19"/>
  <c r="L47" i="19"/>
  <c r="X32" i="19"/>
  <c r="L41" i="19"/>
  <c r="AJ40" i="19"/>
  <c r="AJ32" i="19"/>
  <c r="L42" i="20"/>
  <c r="X48" i="19"/>
  <c r="L34" i="19"/>
  <c r="X47" i="19"/>
  <c r="X42" i="20"/>
  <c r="AJ47" i="19"/>
  <c r="L42" i="19"/>
  <c r="AJ48" i="19"/>
  <c r="L50" i="19"/>
  <c r="X42" i="19"/>
  <c r="AJ34" i="19"/>
  <c r="L51" i="19"/>
  <c r="X34" i="19"/>
  <c r="AJ49" i="19"/>
  <c r="AJ42" i="19"/>
  <c r="L44" i="19"/>
  <c r="H44" i="19" s="1"/>
  <c r="X50" i="19"/>
  <c r="AJ41" i="19"/>
  <c r="AJ42" i="20"/>
  <c r="X51" i="19"/>
  <c r="L52" i="19"/>
  <c r="X49" i="19"/>
  <c r="X44" i="19"/>
  <c r="T44" i="19" s="1"/>
  <c r="AJ52" i="20"/>
  <c r="AJ50" i="19"/>
  <c r="X52" i="19"/>
  <c r="AJ52" i="19"/>
  <c r="X52" i="20"/>
  <c r="AJ51" i="19"/>
  <c r="AJ44" i="19"/>
  <c r="L21" i="20"/>
  <c r="X17" i="20"/>
  <c r="X22" i="20"/>
  <c r="AJ17" i="20"/>
  <c r="AJ21" i="20"/>
  <c r="L27" i="20"/>
  <c r="L28" i="20"/>
  <c r="L31" i="20"/>
  <c r="X27" i="20"/>
  <c r="X32" i="20"/>
  <c r="AJ27" i="20"/>
  <c r="AJ31" i="20"/>
  <c r="L37" i="20"/>
  <c r="X41" i="20"/>
  <c r="AJ37" i="20"/>
  <c r="AJ41" i="20"/>
  <c r="L47" i="20"/>
  <c r="L48" i="20"/>
  <c r="L52" i="20"/>
  <c r="X47" i="20"/>
  <c r="X51" i="20"/>
  <c r="AJ47" i="20"/>
  <c r="X18" i="10"/>
  <c r="K17" i="10"/>
  <c r="X19" i="10"/>
  <c r="X17" i="10"/>
  <c r="X20" i="10"/>
  <c r="AJ17" i="10"/>
  <c r="L20" i="10"/>
  <c r="L19" i="10"/>
  <c r="L22" i="13"/>
  <c r="X22" i="13"/>
  <c r="X22" i="10"/>
  <c r="L27" i="10"/>
  <c r="AJ18" i="10"/>
  <c r="L17" i="13"/>
  <c r="X21" i="10"/>
  <c r="L22" i="10"/>
  <c r="X14" i="10"/>
  <c r="L21" i="10"/>
  <c r="L28" i="10"/>
  <c r="L32" i="13"/>
  <c r="AJ19" i="10"/>
  <c r="X27" i="10"/>
  <c r="X32" i="13"/>
  <c r="AJ31" i="10"/>
  <c r="X28" i="10"/>
  <c r="L29" i="10"/>
  <c r="AJ30" i="10"/>
  <c r="L38" i="10"/>
  <c r="X37" i="10"/>
  <c r="L31" i="10"/>
  <c r="L30" i="10"/>
  <c r="AJ29" i="10"/>
  <c r="AJ20" i="10"/>
  <c r="AJ21" i="10"/>
  <c r="AJ28" i="10"/>
  <c r="AJ27" i="10"/>
  <c r="L32" i="10"/>
  <c r="L24" i="10"/>
  <c r="AJ32" i="13"/>
  <c r="L37" i="10"/>
  <c r="AJ22" i="10"/>
  <c r="X39" i="10"/>
  <c r="AJ14" i="10"/>
  <c r="AF14" i="10" s="1"/>
  <c r="AJ32" i="10"/>
  <c r="L42" i="13"/>
  <c r="X38" i="10"/>
  <c r="X42" i="13"/>
  <c r="AJ24" i="10"/>
  <c r="AF24" i="10" s="1"/>
  <c r="AJ38" i="10"/>
  <c r="L39" i="10"/>
  <c r="L47" i="10"/>
  <c r="X42" i="10"/>
  <c r="X34" i="10"/>
  <c r="T34" i="10" s="1"/>
  <c r="X30" i="10"/>
  <c r="AJ39" i="10"/>
  <c r="AJ37" i="10"/>
  <c r="X40" i="10"/>
  <c r="X41" i="10"/>
  <c r="L48" i="10"/>
  <c r="AJ41" i="10"/>
  <c r="X29" i="10"/>
  <c r="L52" i="13"/>
  <c r="AJ47" i="10"/>
  <c r="AJ42" i="13"/>
  <c r="L34" i="10"/>
  <c r="H34" i="10" s="1"/>
  <c r="L40" i="10"/>
  <c r="L41" i="10"/>
  <c r="AJ34" i="10"/>
  <c r="AJ40" i="10"/>
  <c r="AJ42" i="10"/>
  <c r="X52" i="13"/>
  <c r="X32" i="10"/>
  <c r="X31" i="10"/>
  <c r="X48" i="10"/>
  <c r="X49" i="10"/>
  <c r="AJ49" i="10"/>
  <c r="X24" i="10"/>
  <c r="AJ48" i="10"/>
  <c r="L42" i="10"/>
  <c r="X52" i="10"/>
  <c r="X51" i="10"/>
  <c r="L49" i="10"/>
  <c r="X50" i="10"/>
  <c r="X47" i="10"/>
  <c r="AJ50" i="10"/>
  <c r="AJ51" i="10"/>
  <c r="L52" i="10"/>
  <c r="L50" i="10"/>
  <c r="AJ52" i="10"/>
  <c r="L21" i="13"/>
  <c r="X44" i="10"/>
  <c r="T44" i="10" s="1"/>
  <c r="L51" i="10"/>
  <c r="AJ44" i="10"/>
  <c r="L44" i="10"/>
  <c r="H44" i="10" s="1"/>
  <c r="X17" i="13"/>
  <c r="X18" i="13"/>
  <c r="X21" i="13"/>
  <c r="AJ17" i="13"/>
  <c r="AJ22" i="13"/>
  <c r="L27" i="13"/>
  <c r="L28" i="13"/>
  <c r="L31" i="13"/>
  <c r="X27" i="13"/>
  <c r="AJ27" i="13"/>
  <c r="AJ31" i="13"/>
  <c r="L37" i="13"/>
  <c r="K38" i="13"/>
  <c r="L41" i="13"/>
  <c r="X37" i="13"/>
  <c r="AJ37" i="13"/>
  <c r="AJ41" i="13"/>
  <c r="L47" i="13"/>
  <c r="L51" i="13"/>
  <c r="X47" i="13"/>
  <c r="X48" i="13"/>
  <c r="X51" i="13"/>
  <c r="AJ47" i="13"/>
  <c r="AJ52" i="13"/>
  <c r="D374" i="17"/>
  <c r="L17" i="15"/>
  <c r="L21" i="15"/>
  <c r="X17" i="15"/>
  <c r="L20" i="15"/>
  <c r="L19" i="15"/>
  <c r="X18" i="15"/>
  <c r="L17" i="16"/>
  <c r="X22" i="16"/>
  <c r="L22" i="16"/>
  <c r="L22" i="15"/>
  <c r="X19" i="15"/>
  <c r="AJ18" i="15"/>
  <c r="AJ17" i="15"/>
  <c r="X20" i="15"/>
  <c r="AJ22" i="16"/>
  <c r="AJ29" i="15"/>
  <c r="AJ19" i="15"/>
  <c r="L27" i="15"/>
  <c r="X30" i="15"/>
  <c r="L28" i="15"/>
  <c r="X29" i="15"/>
  <c r="AJ28" i="15"/>
  <c r="L37" i="15"/>
  <c r="X27" i="15"/>
  <c r="L32" i="16"/>
  <c r="X21" i="15"/>
  <c r="L38" i="15"/>
  <c r="AJ30" i="15"/>
  <c r="X28" i="15"/>
  <c r="L18" i="16"/>
  <c r="L29" i="15"/>
  <c r="AJ31" i="15"/>
  <c r="AJ24" i="15"/>
  <c r="AJ27" i="15"/>
  <c r="AJ20" i="15"/>
  <c r="X14" i="15"/>
  <c r="X22" i="15"/>
  <c r="X24" i="15"/>
  <c r="L31" i="15"/>
  <c r="L30" i="15"/>
  <c r="X37" i="15"/>
  <c r="X39" i="15"/>
  <c r="L24" i="15"/>
  <c r="L39" i="15"/>
  <c r="L40" i="15"/>
  <c r="X38" i="15"/>
  <c r="X40" i="15"/>
  <c r="AJ32" i="16"/>
  <c r="AJ32" i="15"/>
  <c r="X32" i="15"/>
  <c r="AJ21" i="15"/>
  <c r="L41" i="15"/>
  <c r="AJ14" i="15"/>
  <c r="AJ22" i="15"/>
  <c r="L32" i="15"/>
  <c r="X31" i="15"/>
  <c r="AJ37" i="15"/>
  <c r="X41" i="15"/>
  <c r="X42" i="15"/>
  <c r="X34" i="15"/>
  <c r="L42" i="16"/>
  <c r="X48" i="15"/>
  <c r="L50" i="15"/>
  <c r="L47" i="15"/>
  <c r="L49" i="15"/>
  <c r="L48" i="15"/>
  <c r="L42" i="15"/>
  <c r="L34" i="15"/>
  <c r="AJ42" i="16"/>
  <c r="AJ39" i="15"/>
  <c r="L51" i="15"/>
  <c r="X49" i="15"/>
  <c r="X47" i="15"/>
  <c r="L52" i="16"/>
  <c r="L44" i="15"/>
  <c r="AJ38" i="15"/>
  <c r="AJ47" i="15"/>
  <c r="AJ48" i="15"/>
  <c r="AJ40" i="15"/>
  <c r="X52" i="15"/>
  <c r="L52" i="15"/>
  <c r="AJ41" i="15"/>
  <c r="X51" i="15"/>
  <c r="X52" i="16"/>
  <c r="AJ50" i="15"/>
  <c r="X50" i="15"/>
  <c r="AJ49" i="15"/>
  <c r="X51" i="16"/>
  <c r="AJ52" i="15"/>
  <c r="AJ34" i="15"/>
  <c r="AJ44" i="15"/>
  <c r="AJ42" i="15"/>
  <c r="X44" i="15"/>
  <c r="AJ52" i="16"/>
  <c r="L21" i="16"/>
  <c r="AJ51" i="15"/>
  <c r="X17" i="16"/>
  <c r="AJ17" i="16"/>
  <c r="AJ21" i="16"/>
  <c r="L27" i="16"/>
  <c r="L31" i="16"/>
  <c r="X27" i="16"/>
  <c r="X28" i="16"/>
  <c r="X32" i="16"/>
  <c r="AJ27" i="16"/>
  <c r="AJ31" i="16"/>
  <c r="L37" i="16"/>
  <c r="L41" i="16"/>
  <c r="X37" i="16"/>
  <c r="X38" i="16"/>
  <c r="X42" i="16"/>
  <c r="AJ37" i="16"/>
  <c r="AJ41" i="16"/>
  <c r="L47" i="16"/>
  <c r="D374" i="1"/>
  <c r="W17" i="13"/>
  <c r="W18" i="13"/>
  <c r="K29" i="13"/>
  <c r="K28" i="10"/>
  <c r="K19" i="13"/>
  <c r="W17" i="10"/>
  <c r="K20" i="13"/>
  <c r="AI17" i="13"/>
  <c r="W18" i="10"/>
  <c r="W19" i="13"/>
  <c r="W21" i="13"/>
  <c r="W19" i="10"/>
  <c r="K19" i="10"/>
  <c r="AI18" i="13"/>
  <c r="W20" i="13"/>
  <c r="K21" i="13"/>
  <c r="AI19" i="13"/>
  <c r="K20" i="10"/>
  <c r="K27" i="13"/>
  <c r="W22" i="13"/>
  <c r="K28" i="13"/>
  <c r="AI20" i="13"/>
  <c r="K22" i="13"/>
  <c r="AI17" i="10"/>
  <c r="W20" i="10"/>
  <c r="K27" i="10"/>
  <c r="AI21" i="13"/>
  <c r="W21" i="10"/>
  <c r="W27" i="13"/>
  <c r="W28" i="13"/>
  <c r="K30" i="13"/>
  <c r="W22" i="10"/>
  <c r="AI22" i="13"/>
  <c r="W29" i="13"/>
  <c r="AI27" i="13"/>
  <c r="K22" i="10"/>
  <c r="K31" i="13"/>
  <c r="K21" i="10"/>
  <c r="W27" i="10"/>
  <c r="AI18" i="10"/>
  <c r="K29" i="10"/>
  <c r="AI28" i="13"/>
  <c r="K30" i="10"/>
  <c r="K32" i="13"/>
  <c r="AI27" i="10"/>
  <c r="W29" i="10"/>
  <c r="AI29" i="13"/>
  <c r="K37" i="13"/>
  <c r="W30" i="13"/>
  <c r="W28" i="10"/>
  <c r="AI19" i="10"/>
  <c r="W30" i="10"/>
  <c r="AI30" i="13"/>
  <c r="AI28" i="10"/>
  <c r="K31" i="10"/>
  <c r="W31" i="13"/>
  <c r="W32" i="13"/>
  <c r="K32" i="10"/>
  <c r="AI29" i="10"/>
  <c r="AI20" i="10"/>
  <c r="W32" i="10"/>
  <c r="K37" i="10"/>
  <c r="K39" i="13"/>
  <c r="W37" i="13"/>
  <c r="AI31" i="13"/>
  <c r="W31" i="10"/>
  <c r="W38" i="13"/>
  <c r="K38" i="10"/>
  <c r="AI31" i="10"/>
  <c r="K39" i="10"/>
  <c r="K41" i="13"/>
  <c r="AI21" i="10"/>
  <c r="AI37" i="13"/>
  <c r="AI32" i="13"/>
  <c r="K40" i="13"/>
  <c r="AI30" i="10"/>
  <c r="W39" i="13"/>
  <c r="W37" i="10"/>
  <c r="AI22" i="10"/>
  <c r="K48" i="13"/>
  <c r="K49" i="13"/>
  <c r="W40" i="13"/>
  <c r="K47" i="13"/>
  <c r="K40" i="10"/>
  <c r="K41" i="10"/>
  <c r="W39" i="10"/>
  <c r="AI38" i="13"/>
  <c r="W38" i="10"/>
  <c r="K42" i="13"/>
  <c r="W47" i="13"/>
  <c r="W41" i="13"/>
  <c r="AI32" i="10"/>
  <c r="AI37" i="10"/>
  <c r="AI39" i="13"/>
  <c r="AI38" i="10"/>
  <c r="AI39" i="10"/>
  <c r="K42" i="10"/>
  <c r="W48" i="13"/>
  <c r="K47" i="10"/>
  <c r="AI40" i="13"/>
  <c r="W40" i="10"/>
  <c r="W42" i="13"/>
  <c r="K50" i="13"/>
  <c r="AI47" i="13"/>
  <c r="K48" i="10"/>
  <c r="W41" i="10"/>
  <c r="K52" i="13"/>
  <c r="K51" i="13"/>
  <c r="AI41" i="13"/>
  <c r="AI40" i="10"/>
  <c r="W49" i="13"/>
  <c r="W42" i="10"/>
  <c r="AI48" i="13"/>
  <c r="K49" i="10"/>
  <c r="W47" i="10"/>
  <c r="W50" i="13"/>
  <c r="AI41" i="10"/>
  <c r="AI42" i="13"/>
  <c r="W51" i="13"/>
  <c r="AI49" i="13"/>
  <c r="AI42" i="10"/>
  <c r="W52" i="13"/>
  <c r="K51" i="10"/>
  <c r="K50" i="10"/>
  <c r="W48" i="10"/>
  <c r="AI50" i="13"/>
  <c r="K52" i="10"/>
  <c r="W50" i="10"/>
  <c r="AI51" i="13"/>
  <c r="AI48" i="10"/>
  <c r="W49" i="10"/>
  <c r="AI47" i="10"/>
  <c r="AI52" i="13"/>
  <c r="W52" i="10"/>
  <c r="W51" i="10"/>
  <c r="AI49" i="10"/>
  <c r="AI50" i="10"/>
  <c r="AI51" i="10"/>
  <c r="AI52" i="10"/>
  <c r="H34" i="19"/>
  <c r="AF14" i="19"/>
  <c r="T14" i="19"/>
  <c r="AF34" i="19"/>
  <c r="AF24" i="19"/>
  <c r="T34" i="19"/>
  <c r="H24" i="19"/>
  <c r="AF44" i="19"/>
  <c r="W28" i="19"/>
  <c r="W32" i="19"/>
  <c r="K47" i="19"/>
  <c r="K51" i="19"/>
  <c r="AI41" i="19"/>
  <c r="AI19" i="19"/>
  <c r="W30" i="19"/>
  <c r="AI47" i="19"/>
  <c r="K22" i="19"/>
  <c r="AI17" i="19"/>
  <c r="K18" i="19"/>
  <c r="W27" i="19"/>
  <c r="K32" i="19"/>
  <c r="M32" i="19" s="1" a="1"/>
  <c r="M32" i="19" s="1"/>
  <c r="K42" i="19"/>
  <c r="AI20" i="19"/>
  <c r="AI38" i="19"/>
  <c r="W18" i="19"/>
  <c r="K17" i="19"/>
  <c r="W21" i="19"/>
  <c r="K38" i="19"/>
  <c r="W41" i="19"/>
  <c r="AI21" i="19"/>
  <c r="K19" i="19"/>
  <c r="W31" i="19"/>
  <c r="K50" i="19"/>
  <c r="AI40" i="19"/>
  <c r="K30" i="19"/>
  <c r="W17" i="19"/>
  <c r="W48" i="19"/>
  <c r="AI49" i="19"/>
  <c r="AI48" i="19"/>
  <c r="K28" i="19"/>
  <c r="K31" i="19"/>
  <c r="K40" i="19"/>
  <c r="AI51" i="19"/>
  <c r="W39" i="19"/>
  <c r="W49" i="19"/>
  <c r="AI52" i="19"/>
  <c r="K37" i="19"/>
  <c r="W19" i="19"/>
  <c r="AI27" i="19"/>
  <c r="AI31" i="19"/>
  <c r="K49" i="19"/>
  <c r="K20" i="19"/>
  <c r="W37" i="19"/>
  <c r="W47" i="19"/>
  <c r="K48" i="19"/>
  <c r="W20" i="19"/>
  <c r="W38" i="19"/>
  <c r="AI32" i="19"/>
  <c r="AK32" i="19" s="1" a="1"/>
  <c r="AK32" i="19" s="1"/>
  <c r="K52" i="19"/>
  <c r="K27" i="19"/>
  <c r="AI28" i="19"/>
  <c r="K41" i="19"/>
  <c r="W52" i="19"/>
  <c r="W22" i="19"/>
  <c r="K21" i="19"/>
  <c r="AI29" i="19"/>
  <c r="W42" i="19"/>
  <c r="AI50" i="19"/>
  <c r="AI37" i="19"/>
  <c r="AI30" i="19"/>
  <c r="W50" i="19"/>
  <c r="K29" i="19"/>
  <c r="K39" i="19"/>
  <c r="AI39" i="19"/>
  <c r="W51" i="19"/>
  <c r="AI18" i="19"/>
  <c r="W29" i="19"/>
  <c r="AI22" i="19"/>
  <c r="AI42" i="19"/>
  <c r="AK42" i="19" s="1" a="1"/>
  <c r="AK42" i="19" s="1"/>
  <c r="K17" i="20"/>
  <c r="M17" i="20" s="1" a="1"/>
  <c r="M17" i="20" s="1"/>
  <c r="W17" i="20"/>
  <c r="K18" i="20"/>
  <c r="W18" i="20"/>
  <c r="K19" i="20"/>
  <c r="W19" i="20"/>
  <c r="K20" i="20"/>
  <c r="AI17" i="20"/>
  <c r="W20" i="20"/>
  <c r="K21" i="20"/>
  <c r="W21" i="20"/>
  <c r="K22" i="20"/>
  <c r="AI18" i="20"/>
  <c r="W22" i="20"/>
  <c r="AI19" i="20"/>
  <c r="K27" i="20"/>
  <c r="W27" i="20"/>
  <c r="AI20" i="20"/>
  <c r="K28" i="20"/>
  <c r="K29" i="20"/>
  <c r="AI21" i="20"/>
  <c r="K30" i="20"/>
  <c r="AI22" i="20"/>
  <c r="W28" i="20"/>
  <c r="W29" i="20"/>
  <c r="K31" i="20"/>
  <c r="W30" i="20"/>
  <c r="AI27" i="20"/>
  <c r="K32" i="20"/>
  <c r="AI28" i="20"/>
  <c r="W31" i="20"/>
  <c r="W32" i="20"/>
  <c r="K37" i="20"/>
  <c r="AI29" i="20"/>
  <c r="AI30" i="20"/>
  <c r="K38" i="20"/>
  <c r="K39" i="20"/>
  <c r="AI31" i="20"/>
  <c r="W37" i="20"/>
  <c r="W38" i="20"/>
  <c r="AI32" i="20"/>
  <c r="K40" i="20"/>
  <c r="K41" i="20"/>
  <c r="AI37" i="20"/>
  <c r="W39" i="20"/>
  <c r="AI38" i="20"/>
  <c r="W40" i="20"/>
  <c r="K42" i="20"/>
  <c r="K47" i="20"/>
  <c r="W41" i="20"/>
  <c r="AI39" i="20"/>
  <c r="W42" i="20"/>
  <c r="AI40" i="20"/>
  <c r="K48" i="20"/>
  <c r="K49" i="20"/>
  <c r="AI41" i="20"/>
  <c r="W47" i="20"/>
  <c r="K50" i="20"/>
  <c r="W48" i="20"/>
  <c r="AI42" i="20"/>
  <c r="W49" i="20"/>
  <c r="K51" i="20"/>
  <c r="AI47" i="20"/>
  <c r="K52" i="20"/>
  <c r="W50" i="20"/>
  <c r="AI48" i="20"/>
  <c r="W52" i="20"/>
  <c r="W51" i="20"/>
  <c r="AI49" i="20"/>
  <c r="AI50" i="20"/>
  <c r="AI52" i="20"/>
  <c r="AI51" i="20"/>
  <c r="W17" i="15"/>
  <c r="K17" i="16"/>
  <c r="W18" i="15"/>
  <c r="K19" i="15"/>
  <c r="W19" i="15"/>
  <c r="K20" i="15"/>
  <c r="AI17" i="15"/>
  <c r="W17" i="16"/>
  <c r="K18" i="16"/>
  <c r="K19" i="16"/>
  <c r="W18" i="16"/>
  <c r="W20" i="15"/>
  <c r="K21" i="15"/>
  <c r="AI18" i="15"/>
  <c r="AI17" i="16"/>
  <c r="AI19" i="15"/>
  <c r="K22" i="15"/>
  <c r="W21" i="15"/>
  <c r="W19" i="16"/>
  <c r="K20" i="16"/>
  <c r="K27" i="15"/>
  <c r="W22" i="15"/>
  <c r="AI18" i="16"/>
  <c r="K21" i="16"/>
  <c r="K28" i="15"/>
  <c r="W20" i="16"/>
  <c r="AI20" i="15"/>
  <c r="AI21" i="15"/>
  <c r="AI19" i="16"/>
  <c r="K29" i="15"/>
  <c r="K22" i="16"/>
  <c r="W21" i="16"/>
  <c r="K27" i="16"/>
  <c r="W27" i="15"/>
  <c r="K28" i="16"/>
  <c r="W22" i="16"/>
  <c r="K30" i="15"/>
  <c r="AI27" i="15"/>
  <c r="AI22" i="15"/>
  <c r="W28" i="15"/>
  <c r="AI20" i="16"/>
  <c r="W29" i="15"/>
  <c r="W27" i="16"/>
  <c r="W30" i="15"/>
  <c r="AI21" i="16"/>
  <c r="K31" i="15"/>
  <c r="AI28" i="15"/>
  <c r="K29" i="16"/>
  <c r="AI29" i="15"/>
  <c r="K32" i="15"/>
  <c r="W31" i="15"/>
  <c r="K37" i="15"/>
  <c r="W29" i="16"/>
  <c r="AI22" i="16"/>
  <c r="K38" i="15"/>
  <c r="K30" i="16"/>
  <c r="K31" i="16"/>
  <c r="W28" i="16"/>
  <c r="AI27" i="16"/>
  <c r="AI30" i="15"/>
  <c r="W32" i="15"/>
  <c r="K39" i="15"/>
  <c r="AI31" i="15"/>
  <c r="W37" i="15"/>
  <c r="W30" i="16"/>
  <c r="K38" i="16"/>
  <c r="W31" i="16"/>
  <c r="W38" i="15"/>
  <c r="AI29" i="16"/>
  <c r="K37" i="16"/>
  <c r="AI32" i="15"/>
  <c r="K40" i="15"/>
  <c r="AI28" i="16"/>
  <c r="K32" i="16"/>
  <c r="W40" i="15"/>
  <c r="K39" i="16"/>
  <c r="W32" i="16"/>
  <c r="W37" i="16"/>
  <c r="W39" i="15"/>
  <c r="AI30" i="16"/>
  <c r="K41" i="15"/>
  <c r="AI37" i="15"/>
  <c r="K40" i="16"/>
  <c r="AI31" i="16"/>
  <c r="AI38" i="15"/>
  <c r="K42" i="15"/>
  <c r="W38" i="16"/>
  <c r="AI39" i="15"/>
  <c r="AI32" i="16"/>
  <c r="W41" i="15"/>
  <c r="K41" i="16"/>
  <c r="K47" i="15"/>
  <c r="AI37" i="16"/>
  <c r="W39" i="16"/>
  <c r="AI38" i="16"/>
  <c r="K42" i="16"/>
  <c r="AI40" i="15"/>
  <c r="W40" i="16"/>
  <c r="K48" i="15"/>
  <c r="W42" i="15"/>
  <c r="W41" i="16"/>
  <c r="AI39" i="16"/>
  <c r="K47" i="16"/>
  <c r="W47" i="15"/>
  <c r="K49" i="15"/>
  <c r="AI41" i="15"/>
  <c r="K48" i="16"/>
  <c r="W48" i="15"/>
  <c r="K50" i="15"/>
  <c r="AI42" i="15"/>
  <c r="AI40" i="16"/>
  <c r="W42" i="16"/>
  <c r="W49" i="15"/>
  <c r="AI47" i="15"/>
  <c r="K49" i="16"/>
  <c r="K51" i="15"/>
  <c r="AI41" i="16"/>
  <c r="W47" i="16"/>
  <c r="AI42" i="16"/>
  <c r="W50" i="15"/>
  <c r="W48" i="16"/>
  <c r="K52" i="15"/>
  <c r="K50" i="16"/>
  <c r="AI48" i="15"/>
  <c r="W51" i="15"/>
  <c r="K51" i="16"/>
  <c r="AI49" i="15"/>
  <c r="AI47" i="16"/>
  <c r="W49" i="16"/>
  <c r="AI50" i="15"/>
  <c r="W52" i="15"/>
  <c r="K52" i="16"/>
  <c r="AI51" i="15"/>
  <c r="W50" i="16"/>
  <c r="W51" i="16"/>
  <c r="AI48" i="16"/>
  <c r="AI49" i="16"/>
  <c r="AI52" i="15"/>
  <c r="AI50" i="16"/>
  <c r="W52" i="16"/>
  <c r="AI51" i="16"/>
  <c r="AI52" i="16"/>
  <c r="H24" i="15"/>
  <c r="J374" i="18" a="1"/>
  <c r="J374" i="18" s="1"/>
  <c r="K374" i="18"/>
  <c r="J374" i="17" a="1"/>
  <c r="J374" i="17" s="1"/>
  <c r="K374" i="17"/>
  <c r="J374" i="1" a="1"/>
  <c r="J374" i="1" s="1"/>
  <c r="K374" i="1"/>
  <c r="C374" i="1"/>
  <c r="C374" i="18"/>
  <c r="C374" i="17"/>
  <c r="H374" i="1" l="1"/>
  <c r="F374" i="1"/>
  <c r="W40" i="19"/>
  <c r="W43" i="19" s="1"/>
  <c r="Q34" i="19" s="1"/>
  <c r="L18" i="19"/>
  <c r="Q10" i="10"/>
  <c r="L17" i="10"/>
  <c r="M17" i="10" s="1" a="1"/>
  <c r="M17" i="10" s="1"/>
  <c r="L18" i="10"/>
  <c r="L14" i="10"/>
  <c r="H14" i="10" s="1"/>
  <c r="H374" i="17"/>
  <c r="F374" i="17"/>
  <c r="L18" i="15"/>
  <c r="L14" i="15"/>
  <c r="F374" i="18"/>
  <c r="L14" i="19" s="1"/>
  <c r="H14" i="19" s="1"/>
  <c r="H374" i="18"/>
  <c r="L14" i="13"/>
  <c r="L18" i="13"/>
  <c r="L19" i="13"/>
  <c r="L20" i="13"/>
  <c r="X14" i="13"/>
  <c r="T14" i="13" s="1"/>
  <c r="X19" i="13"/>
  <c r="X20" i="13"/>
  <c r="AJ14" i="13"/>
  <c r="AF14" i="13" s="1"/>
  <c r="AJ18" i="13"/>
  <c r="AJ19" i="13"/>
  <c r="AJ20" i="13"/>
  <c r="AJ21" i="13"/>
  <c r="L24" i="13"/>
  <c r="H24" i="13" s="1"/>
  <c r="L29" i="13"/>
  <c r="L30" i="13"/>
  <c r="X24" i="13"/>
  <c r="T24" i="13" s="1"/>
  <c r="X28" i="13"/>
  <c r="X29" i="13"/>
  <c r="X30" i="13"/>
  <c r="X31" i="13"/>
  <c r="AJ24" i="13"/>
  <c r="AF24" i="13" s="1"/>
  <c r="AC24" i="13" s="1"/>
  <c r="AJ28" i="13"/>
  <c r="AJ29" i="13"/>
  <c r="AJ30" i="13"/>
  <c r="L34" i="13"/>
  <c r="H34" i="13" s="1"/>
  <c r="L38" i="13"/>
  <c r="L39" i="13"/>
  <c r="L40" i="13"/>
  <c r="M40" i="13" s="1" a="1"/>
  <c r="M40" i="13" s="1"/>
  <c r="X34" i="13"/>
  <c r="T34" i="13" s="1"/>
  <c r="X38" i="13"/>
  <c r="X39" i="13"/>
  <c r="X40" i="13"/>
  <c r="Y40" i="13" s="1" a="1"/>
  <c r="Y40" i="13" s="1"/>
  <c r="X41" i="13"/>
  <c r="Y41" i="13" s="1" a="1"/>
  <c r="Y41" i="13" s="1"/>
  <c r="AJ34" i="13"/>
  <c r="AF34" i="13" s="1"/>
  <c r="AJ38" i="13"/>
  <c r="AK38" i="13" s="1" a="1"/>
  <c r="AK38" i="13" s="1"/>
  <c r="AJ39" i="13"/>
  <c r="AJ40" i="13"/>
  <c r="L44" i="13"/>
  <c r="H44" i="13" s="1"/>
  <c r="L48" i="13"/>
  <c r="L49" i="13"/>
  <c r="L50" i="13"/>
  <c r="X44" i="13"/>
  <c r="T44" i="13" s="1"/>
  <c r="X49" i="13"/>
  <c r="X50" i="13"/>
  <c r="AJ44" i="13"/>
  <c r="AF44" i="13" s="1"/>
  <c r="AJ48" i="13"/>
  <c r="AJ49" i="13"/>
  <c r="AJ50" i="13"/>
  <c r="AJ51" i="13"/>
  <c r="L14" i="20"/>
  <c r="H14" i="20" s="1"/>
  <c r="L19" i="20"/>
  <c r="L20" i="20"/>
  <c r="X18" i="20"/>
  <c r="X14" i="20"/>
  <c r="T14" i="20" s="1"/>
  <c r="X19" i="20"/>
  <c r="X20" i="20"/>
  <c r="X21" i="20"/>
  <c r="AJ14" i="20"/>
  <c r="AF14" i="20" s="1"/>
  <c r="AJ18" i="20"/>
  <c r="AJ19" i="20"/>
  <c r="AJ20" i="20"/>
  <c r="L24" i="20"/>
  <c r="L29" i="20"/>
  <c r="L30" i="20"/>
  <c r="X24" i="20"/>
  <c r="X28" i="20"/>
  <c r="X29" i="20"/>
  <c r="X30" i="20"/>
  <c r="X31" i="20"/>
  <c r="AJ24" i="20"/>
  <c r="AF24" i="20" s="1"/>
  <c r="AJ28" i="20"/>
  <c r="AJ29" i="20"/>
  <c r="AJ30" i="20"/>
  <c r="L38" i="20"/>
  <c r="M38" i="20" s="1" a="1"/>
  <c r="M38" i="20" s="1"/>
  <c r="L34" i="20"/>
  <c r="H34" i="20" s="1"/>
  <c r="L39" i="20"/>
  <c r="L40" i="20"/>
  <c r="L41" i="20"/>
  <c r="M41" i="20" s="1" a="1"/>
  <c r="M41" i="20" s="1"/>
  <c r="X34" i="20"/>
  <c r="X37" i="20"/>
  <c r="X38" i="20"/>
  <c r="X39" i="20"/>
  <c r="Y39" i="20" s="1" a="1"/>
  <c r="Y39" i="20" s="1"/>
  <c r="X40" i="20"/>
  <c r="AJ34" i="20"/>
  <c r="AJ38" i="20"/>
  <c r="AJ39" i="20"/>
  <c r="AJ40" i="20"/>
  <c r="L44" i="20"/>
  <c r="H44" i="20" s="1"/>
  <c r="L49" i="20"/>
  <c r="M49" i="20" s="1" a="1"/>
  <c r="M49" i="20" s="1"/>
  <c r="L50" i="20"/>
  <c r="M50" i="20" s="1" a="1"/>
  <c r="M50" i="20" s="1"/>
  <c r="L51" i="20"/>
  <c r="X44" i="20"/>
  <c r="T44" i="20" s="1"/>
  <c r="X48" i="20"/>
  <c r="Y48" i="20" s="1" a="1"/>
  <c r="Y48" i="20" s="1"/>
  <c r="X49" i="20"/>
  <c r="Y49" i="20" s="1" a="1"/>
  <c r="Y49" i="20" s="1"/>
  <c r="X50" i="20"/>
  <c r="AJ44" i="20"/>
  <c r="AF44" i="20" s="1"/>
  <c r="AC44" i="20" s="1"/>
  <c r="AJ48" i="20"/>
  <c r="AJ49" i="20"/>
  <c r="AK49" i="20" s="1" a="1"/>
  <c r="AK49" i="20" s="1"/>
  <c r="AJ50" i="20"/>
  <c r="AK50" i="20" s="1" a="1"/>
  <c r="AK50" i="20" s="1"/>
  <c r="L14" i="16"/>
  <c r="L19" i="16"/>
  <c r="M19" i="16" s="1" a="1"/>
  <c r="M19" i="16" s="1"/>
  <c r="L20" i="16"/>
  <c r="M20" i="16" s="1" a="1"/>
  <c r="M20" i="16" s="1"/>
  <c r="X14" i="16"/>
  <c r="X18" i="16"/>
  <c r="Y18" i="16" s="1" a="1"/>
  <c r="Y18" i="16" s="1"/>
  <c r="X19" i="16"/>
  <c r="X20" i="16"/>
  <c r="X21" i="16"/>
  <c r="AJ14" i="16"/>
  <c r="AJ18" i="16"/>
  <c r="AK18" i="16" s="1" a="1"/>
  <c r="AK18" i="16" s="1"/>
  <c r="AJ19" i="16"/>
  <c r="AK19" i="16" s="1" a="1"/>
  <c r="AK19" i="16" s="1"/>
  <c r="AJ20" i="16"/>
  <c r="L24" i="16"/>
  <c r="H24" i="16" s="1"/>
  <c r="L28" i="16"/>
  <c r="M28" i="16" s="1" a="1"/>
  <c r="M28" i="16" s="1"/>
  <c r="L29" i="16"/>
  <c r="M29" i="16" s="1" a="1"/>
  <c r="M29" i="16" s="1"/>
  <c r="L30" i="16"/>
  <c r="X24" i="16"/>
  <c r="T24" i="16" s="1"/>
  <c r="X29" i="16"/>
  <c r="X30" i="16"/>
  <c r="Y30" i="16" s="1" a="1"/>
  <c r="Y30" i="16" s="1"/>
  <c r="X31" i="16"/>
  <c r="AJ24" i="16"/>
  <c r="AJ28" i="16"/>
  <c r="AK28" i="16" s="1" a="1"/>
  <c r="AK28" i="16" s="1"/>
  <c r="AJ29" i="16"/>
  <c r="AK29" i="16" s="1" a="1"/>
  <c r="AK29" i="16" s="1"/>
  <c r="AJ30" i="16"/>
  <c r="AK30" i="16" s="1" a="1"/>
  <c r="AK30" i="16" s="1"/>
  <c r="L34" i="16"/>
  <c r="H34" i="16" s="1"/>
  <c r="E34" i="16" s="1"/>
  <c r="L38" i="16"/>
  <c r="M38" i="16" s="1" a="1"/>
  <c r="M38" i="16" s="1"/>
  <c r="L39" i="16"/>
  <c r="M39" i="16" s="1" a="1"/>
  <c r="M39" i="16" s="1"/>
  <c r="L40" i="16"/>
  <c r="X34" i="16"/>
  <c r="T34" i="16" s="1"/>
  <c r="X39" i="16"/>
  <c r="Y39" i="16" s="1" a="1"/>
  <c r="Y39" i="16" s="1"/>
  <c r="X40" i="16"/>
  <c r="Y40" i="16" s="1" a="1"/>
  <c r="Y40" i="16" s="1"/>
  <c r="X41" i="16"/>
  <c r="AJ34" i="16"/>
  <c r="AF34" i="16" s="1"/>
  <c r="AJ38" i="16"/>
  <c r="AJ39" i="16"/>
  <c r="AK39" i="16" s="1" a="1"/>
  <c r="AK39" i="16" s="1"/>
  <c r="AJ40" i="16"/>
  <c r="L44" i="16"/>
  <c r="H44" i="16" s="1"/>
  <c r="L48" i="16"/>
  <c r="M48" i="16" s="1" a="1"/>
  <c r="M48" i="16" s="1"/>
  <c r="L49" i="16"/>
  <c r="M49" i="16" s="1" a="1"/>
  <c r="M49" i="16" s="1"/>
  <c r="L50" i="16"/>
  <c r="M50" i="16" s="1" a="1"/>
  <c r="M50" i="16" s="1"/>
  <c r="L51" i="16"/>
  <c r="M51" i="16" s="1" a="1"/>
  <c r="M51" i="16" s="1"/>
  <c r="X44" i="16"/>
  <c r="T44" i="16" s="1"/>
  <c r="X47" i="16"/>
  <c r="Y47" i="16" s="1" a="1"/>
  <c r="Y47" i="16" s="1"/>
  <c r="X48" i="16"/>
  <c r="X49" i="16"/>
  <c r="Y49" i="16" s="1" a="1"/>
  <c r="Y49" i="16" s="1"/>
  <c r="X50" i="16"/>
  <c r="Y50" i="16" s="1" a="1"/>
  <c r="Y50" i="16" s="1"/>
  <c r="AJ47" i="16"/>
  <c r="AK47" i="16" s="1" a="1"/>
  <c r="AK47" i="16" s="1"/>
  <c r="AJ44" i="16"/>
  <c r="AF44" i="16" s="1"/>
  <c r="AJ48" i="16"/>
  <c r="AK48" i="16" s="1" a="1"/>
  <c r="AK48" i="16" s="1"/>
  <c r="AJ49" i="16"/>
  <c r="AK49" i="16" s="1" a="1"/>
  <c r="AK49" i="16" s="1"/>
  <c r="AJ50" i="16"/>
  <c r="AK50" i="16" s="1" a="1"/>
  <c r="AK50" i="16" s="1"/>
  <c r="M32" i="20" a="1"/>
  <c r="M32" i="20" s="1"/>
  <c r="AK22" i="16" a="1"/>
  <c r="AK22" i="16" s="1"/>
  <c r="AK22" i="10" a="1"/>
  <c r="AK22" i="10" s="1"/>
  <c r="M52" i="13" a="1"/>
  <c r="M52" i="13" s="1"/>
  <c r="AK42" i="13" a="1"/>
  <c r="AK42" i="13" s="1"/>
  <c r="M18" i="16" a="1"/>
  <c r="M18" i="16" s="1"/>
  <c r="Y20" i="16" a="1"/>
  <c r="Y20" i="16" s="1"/>
  <c r="Y21" i="16" a="1"/>
  <c r="Y21" i="16" s="1"/>
  <c r="AK20" i="16" a="1"/>
  <c r="AK20" i="16" s="1"/>
  <c r="Y29" i="16" a="1"/>
  <c r="Y29" i="16" s="1"/>
  <c r="Y31" i="16" a="1"/>
  <c r="Y31" i="16" s="1"/>
  <c r="M40" i="16" a="1"/>
  <c r="M40" i="16" s="1"/>
  <c r="Y38" i="16" a="1"/>
  <c r="Y38" i="16" s="1"/>
  <c r="Y41" i="16" a="1"/>
  <c r="Y41" i="16" s="1"/>
  <c r="AK38" i="16" a="1"/>
  <c r="AK38" i="16" s="1"/>
  <c r="AK40" i="16" a="1"/>
  <c r="AK40" i="16" s="1"/>
  <c r="Y48" i="16" a="1"/>
  <c r="Y48" i="16" s="1"/>
  <c r="Y18" i="15" a="1"/>
  <c r="Y18" i="15" s="1"/>
  <c r="AK17" i="15" a="1"/>
  <c r="AK17" i="15" s="1"/>
  <c r="AK18" i="15" a="1"/>
  <c r="AK18" i="15" s="1"/>
  <c r="AK19" i="15" a="1"/>
  <c r="AK19" i="15" s="1"/>
  <c r="AK20" i="15" a="1"/>
  <c r="AK20" i="15" s="1"/>
  <c r="M28" i="15" a="1"/>
  <c r="M28" i="15" s="1"/>
  <c r="M29" i="15" a="1"/>
  <c r="M29" i="15" s="1"/>
  <c r="M30" i="15" a="1"/>
  <c r="M30" i="15" s="1"/>
  <c r="Y28" i="15" a="1"/>
  <c r="Y28" i="15" s="1"/>
  <c r="Y29" i="15" a="1"/>
  <c r="Y29" i="15" s="1"/>
  <c r="AK28" i="15" a="1"/>
  <c r="AK28" i="15" s="1"/>
  <c r="AK29" i="15" a="1"/>
  <c r="AK29" i="15" s="1"/>
  <c r="AK30" i="15" a="1"/>
  <c r="AK30" i="15" s="1"/>
  <c r="M38" i="15" a="1"/>
  <c r="M38" i="15" s="1"/>
  <c r="M39" i="15" a="1"/>
  <c r="M39" i="15" s="1"/>
  <c r="M40" i="15" a="1"/>
  <c r="M40" i="15" s="1"/>
  <c r="Y38" i="15" a="1"/>
  <c r="Y38" i="15" s="1"/>
  <c r="Y39" i="15" a="1"/>
  <c r="Y39" i="15" s="1"/>
  <c r="Y40" i="15" a="1"/>
  <c r="Y40" i="15" s="1"/>
  <c r="Y41" i="15" a="1"/>
  <c r="Y41" i="15" s="1"/>
  <c r="AK38" i="15" a="1"/>
  <c r="AK38" i="15" s="1"/>
  <c r="AK39" i="15" a="1"/>
  <c r="AK39" i="15" s="1"/>
  <c r="AK40" i="15" a="1"/>
  <c r="AK40" i="15" s="1"/>
  <c r="M48" i="15" a="1"/>
  <c r="M48" i="15" s="1"/>
  <c r="M49" i="15" a="1"/>
  <c r="M49" i="15" s="1"/>
  <c r="AF44" i="15"/>
  <c r="AK48" i="15" a="1"/>
  <c r="AK48" i="15" s="1"/>
  <c r="AK49" i="15" a="1"/>
  <c r="AK49" i="15" s="1"/>
  <c r="AK50" i="15" a="1"/>
  <c r="AK50" i="15" s="1"/>
  <c r="W53" i="15"/>
  <c r="AI53" i="15"/>
  <c r="T14" i="10"/>
  <c r="Q9" i="13"/>
  <c r="Y39" i="13" a="1"/>
  <c r="Y39" i="13" s="1"/>
  <c r="Q9" i="16"/>
  <c r="M30" i="16" a="1"/>
  <c r="M30" i="16" s="1"/>
  <c r="Q9" i="20"/>
  <c r="Y30" i="20" a="1"/>
  <c r="Y30" i="20" s="1"/>
  <c r="Y31" i="20" a="1"/>
  <c r="Y31" i="20" s="1"/>
  <c r="M48" i="20" a="1"/>
  <c r="M48" i="20" s="1"/>
  <c r="Y50" i="20" a="1"/>
  <c r="Y50" i="20" s="1"/>
  <c r="AK48" i="20" a="1"/>
  <c r="AK48" i="20" s="1"/>
  <c r="Q9" i="10"/>
  <c r="M48" i="10" a="1"/>
  <c r="M48" i="10" s="1"/>
  <c r="M49" i="10" a="1"/>
  <c r="M49" i="10" s="1"/>
  <c r="Q9" i="19"/>
  <c r="M39" i="19" a="1"/>
  <c r="M39" i="19" s="1"/>
  <c r="M40" i="19" a="1"/>
  <c r="M40" i="19" s="1"/>
  <c r="M41" i="19" a="1"/>
  <c r="M41" i="19" s="1"/>
  <c r="AK38" i="19" a="1"/>
  <c r="AK38" i="19" s="1"/>
  <c r="M49" i="19" a="1"/>
  <c r="M49" i="19" s="1"/>
  <c r="M50" i="19" a="1"/>
  <c r="M50" i="19" s="1"/>
  <c r="Y48" i="19" a="1"/>
  <c r="Y48" i="19" s="1"/>
  <c r="Y49" i="19" a="1"/>
  <c r="Y49" i="19" s="1"/>
  <c r="Y50" i="19" a="1"/>
  <c r="Y50" i="19" s="1"/>
  <c r="AK48" i="19" a="1"/>
  <c r="AK48" i="19" s="1"/>
  <c r="AK49" i="19" a="1"/>
  <c r="AK49" i="19" s="1"/>
  <c r="AK50" i="19" a="1"/>
  <c r="AK50" i="19" s="1"/>
  <c r="Q9" i="15"/>
  <c r="M20" i="15" a="1"/>
  <c r="M20" i="15" s="1"/>
  <c r="T14" i="15"/>
  <c r="AF14" i="15"/>
  <c r="M50" i="15" a="1"/>
  <c r="M50" i="15" s="1"/>
  <c r="M51" i="15" a="1"/>
  <c r="M51" i="15" s="1"/>
  <c r="Y47" i="15" a="1"/>
  <c r="Y47" i="15" s="1"/>
  <c r="Y48" i="15" a="1"/>
  <c r="Y48" i="15" s="1"/>
  <c r="Y49" i="15" a="1"/>
  <c r="Y49" i="15" s="1"/>
  <c r="Y50" i="15" a="1"/>
  <c r="Y50" i="15" s="1"/>
  <c r="AK47" i="15" a="1"/>
  <c r="AK47" i="15" s="1"/>
  <c r="AK31" i="19" a="1"/>
  <c r="AK31" i="19" s="1"/>
  <c r="AK42" i="10" a="1"/>
  <c r="AK42" i="10" s="1"/>
  <c r="Y42" i="16" a="1"/>
  <c r="Y42" i="16" s="1"/>
  <c r="Y28" i="16" a="1"/>
  <c r="Y28" i="16" s="1"/>
  <c r="M21" i="19" a="1"/>
  <c r="M21" i="19" s="1"/>
  <c r="Y22" i="13" a="1"/>
  <c r="Y22" i="13" s="1"/>
  <c r="Y32" i="13" a="1"/>
  <c r="Y32" i="13" s="1"/>
  <c r="Y22" i="19" a="1"/>
  <c r="Y22" i="19" s="1"/>
  <c r="Y20" i="15" a="1"/>
  <c r="Y20" i="15" s="1"/>
  <c r="AK40" i="10" a="1"/>
  <c r="AK40" i="10" s="1"/>
  <c r="AK22" i="19" a="1"/>
  <c r="AK22" i="19" s="1"/>
  <c r="M32" i="10" a="1"/>
  <c r="M32" i="10" s="1"/>
  <c r="Y51" i="19" a="1"/>
  <c r="Y51" i="19" s="1"/>
  <c r="Y52" i="19" a="1"/>
  <c r="Y52" i="19" s="1"/>
  <c r="AK32" i="13" a="1"/>
  <c r="AK32" i="13" s="1"/>
  <c r="AK42" i="16" a="1"/>
  <c r="AK42" i="16" s="1"/>
  <c r="AK22" i="13" a="1"/>
  <c r="AK22" i="13" s="1"/>
  <c r="AK41" i="15" a="1"/>
  <c r="AK41" i="15" s="1"/>
  <c r="M22" i="16" a="1"/>
  <c r="M22" i="16" s="1"/>
  <c r="AK42" i="15" a="1"/>
  <c r="AK42" i="15" s="1"/>
  <c r="AK22" i="15" a="1"/>
  <c r="AK22" i="15" s="1"/>
  <c r="AK31" i="13" a="1"/>
  <c r="AK31" i="13" s="1"/>
  <c r="M41" i="16" a="1"/>
  <c r="M41" i="16" s="1"/>
  <c r="M42" i="13" a="1"/>
  <c r="M42" i="13" s="1"/>
  <c r="M21" i="15" a="1"/>
  <c r="M21" i="15" s="1"/>
  <c r="AK18" i="20" a="1"/>
  <c r="AK18" i="20" s="1"/>
  <c r="M22" i="20" a="1"/>
  <c r="M22" i="20" s="1"/>
  <c r="Y52" i="15" a="1"/>
  <c r="Y52" i="15" s="1"/>
  <c r="M52" i="15" a="1"/>
  <c r="M52" i="15" s="1"/>
  <c r="Y42" i="15" a="1"/>
  <c r="Y42" i="15" s="1"/>
  <c r="M22" i="15" a="1"/>
  <c r="M22" i="15" s="1"/>
  <c r="M51" i="20" a="1"/>
  <c r="M51" i="20" s="1"/>
  <c r="AK42" i="20" a="1"/>
  <c r="AK42" i="20" s="1"/>
  <c r="Y42" i="19" a="1"/>
  <c r="Y42" i="19" s="1"/>
  <c r="M31" i="10" a="1"/>
  <c r="M31" i="10" s="1"/>
  <c r="Y19" i="15" a="1"/>
  <c r="Y19" i="15" s="1"/>
  <c r="AK32" i="15" a="1"/>
  <c r="AK32" i="15" s="1"/>
  <c r="AK32" i="10" a="1"/>
  <c r="AK32" i="10" s="1"/>
  <c r="M32" i="16" a="1"/>
  <c r="M32" i="16" s="1"/>
  <c r="AK27" i="16" a="1"/>
  <c r="AK27" i="16" s="1"/>
  <c r="Y19" i="16" a="1"/>
  <c r="Y19" i="16" s="1"/>
  <c r="M40" i="20" a="1"/>
  <c r="M40" i="20" s="1"/>
  <c r="M31" i="20" a="1"/>
  <c r="M31" i="20" s="1"/>
  <c r="AK22" i="20" a="1"/>
  <c r="AK22" i="20" s="1"/>
  <c r="Y27" i="20" a="1"/>
  <c r="Y27" i="20" s="1"/>
  <c r="Y22" i="20" a="1"/>
  <c r="Y22" i="20" s="1"/>
  <c r="AK52" i="16" a="1"/>
  <c r="AK52" i="16" s="1"/>
  <c r="AK41" i="16" a="1"/>
  <c r="AK41" i="16" s="1"/>
  <c r="AK41" i="13" a="1"/>
  <c r="AK41" i="13" s="1"/>
  <c r="M51" i="13" a="1"/>
  <c r="M51" i="13" s="1"/>
  <c r="AK52" i="15" a="1"/>
  <c r="AK52" i="15" s="1"/>
  <c r="AK31" i="15" a="1"/>
  <c r="AK31" i="15" s="1"/>
  <c r="Y32" i="15" a="1"/>
  <c r="Y32" i="15" s="1"/>
  <c r="Y52" i="10" a="1"/>
  <c r="Y52" i="10" s="1"/>
  <c r="Y42" i="10" a="1"/>
  <c r="Y42" i="10" s="1"/>
  <c r="M41" i="10" a="1"/>
  <c r="M41" i="10" s="1"/>
  <c r="K17" i="13"/>
  <c r="K18" i="13"/>
  <c r="Q10" i="16"/>
  <c r="Q10" i="20"/>
  <c r="AI53" i="16"/>
  <c r="Y51" i="15" a="1"/>
  <c r="Y51" i="15" s="1"/>
  <c r="AK37" i="16" a="1"/>
  <c r="AK37" i="16" s="1"/>
  <c r="AI43" i="16"/>
  <c r="AI33" i="16"/>
  <c r="AK32" i="16" a="1"/>
  <c r="AK32" i="16" s="1"/>
  <c r="M41" i="15" a="1"/>
  <c r="M41" i="15" s="1"/>
  <c r="Y32" i="16" a="1"/>
  <c r="Y32" i="16" s="1"/>
  <c r="M31" i="16" a="1"/>
  <c r="M31" i="16" s="1"/>
  <c r="M37" i="15" a="1"/>
  <c r="M37" i="15" s="1"/>
  <c r="K43" i="15"/>
  <c r="AK21" i="16" a="1"/>
  <c r="AK21" i="16" s="1"/>
  <c r="Y30" i="15" a="1"/>
  <c r="Y30" i="15" s="1"/>
  <c r="M27" i="16" a="1"/>
  <c r="M27" i="16" s="1"/>
  <c r="K33" i="16"/>
  <c r="AK21" i="15" a="1"/>
  <c r="AK21" i="15" s="1"/>
  <c r="Y22" i="15" a="1"/>
  <c r="Y22" i="15" s="1"/>
  <c r="Y21" i="15" a="1"/>
  <c r="Y21" i="15" s="1"/>
  <c r="Y17" i="16" a="1"/>
  <c r="Y17" i="16" s="1"/>
  <c r="W23" i="16"/>
  <c r="M17" i="16" a="1"/>
  <c r="M17" i="16" s="1"/>
  <c r="K23" i="16"/>
  <c r="AK51" i="20" a="1"/>
  <c r="AK51" i="20" s="1"/>
  <c r="AK52" i="20" a="1"/>
  <c r="AK52" i="20" s="1"/>
  <c r="Y51" i="20" a="1"/>
  <c r="Y51" i="20" s="1"/>
  <c r="Y52" i="20" a="1"/>
  <c r="Y52" i="20" s="1"/>
  <c r="M52" i="20" a="1"/>
  <c r="M52" i="20" s="1"/>
  <c r="AK47" i="20" a="1"/>
  <c r="AK47" i="20" s="1"/>
  <c r="AI53" i="20"/>
  <c r="Y47" i="20" a="1"/>
  <c r="Y47" i="20" s="1"/>
  <c r="W53" i="20"/>
  <c r="Y42" i="20" a="1"/>
  <c r="Y42" i="20" s="1"/>
  <c r="Y41" i="20" a="1"/>
  <c r="Y41" i="20" s="1"/>
  <c r="M42" i="20" a="1"/>
  <c r="M42" i="20" s="1"/>
  <c r="AK32" i="20" a="1"/>
  <c r="AK32" i="20" s="1"/>
  <c r="W43" i="20"/>
  <c r="AK31" i="20" a="1"/>
  <c r="AK31" i="20" s="1"/>
  <c r="AK30" i="20" a="1"/>
  <c r="AK30" i="20" s="1"/>
  <c r="M37" i="20" a="1"/>
  <c r="M37" i="20" s="1"/>
  <c r="K43" i="20"/>
  <c r="AK21" i="20" a="1"/>
  <c r="AK21" i="20" s="1"/>
  <c r="M21" i="20" a="1"/>
  <c r="M21" i="20" s="1"/>
  <c r="M19" i="20" a="1"/>
  <c r="M19" i="20" s="1"/>
  <c r="Y18" i="20" a="1"/>
  <c r="Y18" i="20" s="1"/>
  <c r="K23" i="20"/>
  <c r="M27" i="19" a="1"/>
  <c r="M27" i="19" s="1"/>
  <c r="K33" i="19"/>
  <c r="E24" i="19" s="1"/>
  <c r="M37" i="19" a="1"/>
  <c r="M37" i="19" s="1"/>
  <c r="K43" i="19"/>
  <c r="E34" i="19" s="1"/>
  <c r="AI53" i="19"/>
  <c r="AC44" i="19" s="1"/>
  <c r="AK52" i="19" a="1"/>
  <c r="AK52" i="19" s="1"/>
  <c r="Y41" i="19" a="1"/>
  <c r="Y41" i="19" s="1"/>
  <c r="M42" i="19" a="1"/>
  <c r="M42" i="19" s="1"/>
  <c r="Y27" i="19" a="1"/>
  <c r="Y27" i="19" s="1"/>
  <c r="W33" i="19"/>
  <c r="Q24" i="19" s="1"/>
  <c r="AK17" i="19" a="1"/>
  <c r="AK17" i="19" s="1"/>
  <c r="AI23" i="19"/>
  <c r="AC14" i="19" s="1"/>
  <c r="M22" i="19" a="1"/>
  <c r="M22" i="19" s="1"/>
  <c r="AK47" i="19" a="1"/>
  <c r="AK47" i="19" s="1"/>
  <c r="Y32" i="19" a="1"/>
  <c r="Y32" i="19" s="1"/>
  <c r="AK52" i="10" a="1"/>
  <c r="AK52" i="10" s="1"/>
  <c r="Y51" i="10" a="1"/>
  <c r="Y51" i="10" s="1"/>
  <c r="AK52" i="13" a="1"/>
  <c r="AK52" i="13" s="1"/>
  <c r="AK47" i="10" a="1"/>
  <c r="AK47" i="10" s="1"/>
  <c r="AI53" i="10"/>
  <c r="M52" i="10" a="1"/>
  <c r="M52" i="10" s="1"/>
  <c r="Y52" i="13" a="1"/>
  <c r="Y52" i="13" s="1"/>
  <c r="Y51" i="13" a="1"/>
  <c r="Y51" i="13" s="1"/>
  <c r="AK41" i="10" a="1"/>
  <c r="AK41" i="10" s="1"/>
  <c r="W43" i="13"/>
  <c r="Y42" i="13" a="1"/>
  <c r="Y42" i="13" s="1"/>
  <c r="M47" i="10" a="1"/>
  <c r="M47" i="10" s="1"/>
  <c r="K53" i="10"/>
  <c r="E44" i="10" s="1"/>
  <c r="M42" i="10" a="1"/>
  <c r="M42" i="10" s="1"/>
  <c r="Y47" i="13" a="1"/>
  <c r="Y47" i="13" s="1"/>
  <c r="W53" i="13"/>
  <c r="Y37" i="10" a="1"/>
  <c r="Y37" i="10" s="1"/>
  <c r="W43" i="10"/>
  <c r="Q34" i="10" s="1"/>
  <c r="AK37" i="13" a="1"/>
  <c r="AK37" i="13" s="1"/>
  <c r="AI43" i="13"/>
  <c r="M41" i="13" a="1"/>
  <c r="M41" i="13" s="1"/>
  <c r="AK31" i="10" a="1"/>
  <c r="AK31" i="10" s="1"/>
  <c r="Y37" i="13" a="1"/>
  <c r="Y37" i="13" s="1"/>
  <c r="M37" i="10" a="1"/>
  <c r="M37" i="10" s="1"/>
  <c r="K43" i="10"/>
  <c r="E34" i="10" s="1"/>
  <c r="M37" i="13" a="1"/>
  <c r="M37" i="13" s="1"/>
  <c r="K43" i="13"/>
  <c r="Y22" i="10" a="1"/>
  <c r="Y22" i="10" s="1"/>
  <c r="AK17" i="10" a="1"/>
  <c r="AK17" i="10" s="1"/>
  <c r="AI23" i="10"/>
  <c r="AC14" i="10" s="1"/>
  <c r="AK17" i="13" a="1"/>
  <c r="AK17" i="13" s="1"/>
  <c r="AI23" i="13"/>
  <c r="Y18" i="13" a="1"/>
  <c r="Y18" i="13" s="1"/>
  <c r="K18" i="10"/>
  <c r="Q10" i="15"/>
  <c r="K17" i="15"/>
  <c r="K18" i="15"/>
  <c r="Q10" i="19"/>
  <c r="AK51" i="16" a="1"/>
  <c r="AK51" i="16" s="1"/>
  <c r="Y52" i="16" a="1"/>
  <c r="Y52" i="16" s="1"/>
  <c r="Y51" i="16" a="1"/>
  <c r="Y51" i="16" s="1"/>
  <c r="AK51" i="15" a="1"/>
  <c r="AK51" i="15" s="1"/>
  <c r="M52" i="16" a="1"/>
  <c r="M52" i="16" s="1"/>
  <c r="W53" i="16"/>
  <c r="M47" i="16" a="1"/>
  <c r="M47" i="16" s="1"/>
  <c r="K53" i="16"/>
  <c r="M42" i="16" a="1"/>
  <c r="M42" i="16" s="1"/>
  <c r="M47" i="15" a="1"/>
  <c r="M47" i="15" s="1"/>
  <c r="K53" i="15"/>
  <c r="M42" i="15" a="1"/>
  <c r="M42" i="15" s="1"/>
  <c r="AK31" i="16" a="1"/>
  <c r="AK31" i="16" s="1"/>
  <c r="AK37" i="15" a="1"/>
  <c r="AK37" i="15" s="1"/>
  <c r="AI43" i="15"/>
  <c r="Y37" i="16" a="1"/>
  <c r="Y37" i="16" s="1"/>
  <c r="W43" i="16"/>
  <c r="M37" i="16" a="1"/>
  <c r="M37" i="16" s="1"/>
  <c r="K43" i="16"/>
  <c r="Y37" i="15" a="1"/>
  <c r="Y37" i="15" s="1"/>
  <c r="W43" i="15"/>
  <c r="Y31" i="15" a="1"/>
  <c r="Y31" i="15" s="1"/>
  <c r="M32" i="15" a="1"/>
  <c r="M32" i="15" s="1"/>
  <c r="M31" i="15" a="1"/>
  <c r="M31" i="15" s="1"/>
  <c r="Y27" i="16" a="1"/>
  <c r="Y27" i="16" s="1"/>
  <c r="W33" i="16"/>
  <c r="AK27" i="15" a="1"/>
  <c r="AK27" i="15" s="1"/>
  <c r="AI33" i="15"/>
  <c r="Y22" i="16" a="1"/>
  <c r="Y22" i="16" s="1"/>
  <c r="Y27" i="15" a="1"/>
  <c r="Y27" i="15" s="1"/>
  <c r="W33" i="15"/>
  <c r="M21" i="16" a="1"/>
  <c r="M21" i="16" s="1"/>
  <c r="M27" i="15" a="1"/>
  <c r="M27" i="15" s="1"/>
  <c r="K33" i="15"/>
  <c r="E24" i="15" s="1"/>
  <c r="AK17" i="16" a="1"/>
  <c r="AK17" i="16" s="1"/>
  <c r="AI23" i="16"/>
  <c r="AI23" i="15"/>
  <c r="M19" i="15" a="1"/>
  <c r="M19" i="15" s="1"/>
  <c r="Y17" i="15" a="1"/>
  <c r="Y17" i="15" s="1"/>
  <c r="W23" i="15"/>
  <c r="AK41" i="20" a="1"/>
  <c r="AK41" i="20" s="1"/>
  <c r="M47" i="20" a="1"/>
  <c r="M47" i="20" s="1"/>
  <c r="K53" i="20"/>
  <c r="AK37" i="20" a="1"/>
  <c r="AK37" i="20" s="1"/>
  <c r="AI43" i="20"/>
  <c r="Y38" i="20" a="1"/>
  <c r="Y38" i="20" s="1"/>
  <c r="W33" i="20"/>
  <c r="Y32" i="20" a="1"/>
  <c r="Y32" i="20" s="1"/>
  <c r="AK27" i="20" a="1"/>
  <c r="AK27" i="20" s="1"/>
  <c r="AI33" i="20"/>
  <c r="M27" i="20" a="1"/>
  <c r="M27" i="20" s="1"/>
  <c r="K33" i="20"/>
  <c r="AK17" i="20" a="1"/>
  <c r="AK17" i="20" s="1"/>
  <c r="AI23" i="20"/>
  <c r="Y17" i="20" a="1"/>
  <c r="Y17" i="20" s="1"/>
  <c r="W23" i="20"/>
  <c r="AK37" i="19" a="1"/>
  <c r="AK37" i="19" s="1"/>
  <c r="AI43" i="19"/>
  <c r="AC34" i="19" s="1"/>
  <c r="M52" i="19" a="1"/>
  <c r="M52" i="19" s="1"/>
  <c r="Y47" i="19" a="1"/>
  <c r="Y47" i="19" s="1"/>
  <c r="W53" i="19"/>
  <c r="Q44" i="19" s="1"/>
  <c r="AK27" i="19" a="1"/>
  <c r="AK27" i="19" s="1"/>
  <c r="AI33" i="19"/>
  <c r="AC24" i="19" s="1"/>
  <c r="AK51" i="19" a="1"/>
  <c r="AK51" i="19" s="1"/>
  <c r="M31" i="19" a="1"/>
  <c r="M31" i="19" s="1"/>
  <c r="Y17" i="19" a="1"/>
  <c r="Y17" i="19" s="1"/>
  <c r="W23" i="19"/>
  <c r="Q14" i="19" s="1"/>
  <c r="M19" i="19" a="1"/>
  <c r="M19" i="19" s="1"/>
  <c r="AK21" i="19" a="1"/>
  <c r="AK21" i="19" s="1"/>
  <c r="M17" i="19" a="1"/>
  <c r="M17" i="19" s="1"/>
  <c r="K23" i="19"/>
  <c r="Y18" i="19" a="1"/>
  <c r="Y18" i="19" s="1"/>
  <c r="AK41" i="19" a="1"/>
  <c r="AK41" i="19" s="1"/>
  <c r="M47" i="19" a="1"/>
  <c r="M47" i="19" s="1"/>
  <c r="K53" i="19"/>
  <c r="E44" i="19" s="1"/>
  <c r="M51" i="10" a="1"/>
  <c r="M51" i="10" s="1"/>
  <c r="Y47" i="10" a="1"/>
  <c r="Y47" i="10" s="1"/>
  <c r="W53" i="10"/>
  <c r="Q44" i="10" s="1"/>
  <c r="AK47" i="13" a="1"/>
  <c r="AK47" i="13" s="1"/>
  <c r="AI53" i="13"/>
  <c r="AI43" i="10"/>
  <c r="M47" i="13" a="1"/>
  <c r="M47" i="13" s="1"/>
  <c r="K53" i="13"/>
  <c r="Y32" i="10" a="1"/>
  <c r="Y32" i="10" s="1"/>
  <c r="AI33" i="10"/>
  <c r="AC24" i="10" s="1"/>
  <c r="M32" i="13" a="1"/>
  <c r="M32" i="13" s="1"/>
  <c r="Y27" i="10" a="1"/>
  <c r="Y27" i="10" s="1"/>
  <c r="W33" i="10"/>
  <c r="M21" i="10" a="1"/>
  <c r="M21" i="10" s="1"/>
  <c r="M31" i="13" a="1"/>
  <c r="M31" i="13" s="1"/>
  <c r="M22" i="10" a="1"/>
  <c r="M22" i="10" s="1"/>
  <c r="AI33" i="13"/>
  <c r="Y27" i="13" a="1"/>
  <c r="Y27" i="13" s="1"/>
  <c r="W33" i="13"/>
  <c r="Y21" i="10" a="1"/>
  <c r="Y21" i="10" s="1"/>
  <c r="M27" i="10" a="1"/>
  <c r="M27" i="10" s="1"/>
  <c r="K33" i="10"/>
  <c r="M22" i="13" a="1"/>
  <c r="M22" i="13" s="1"/>
  <c r="M27" i="13" a="1"/>
  <c r="M27" i="13" s="1"/>
  <c r="K33" i="13"/>
  <c r="M21" i="13" a="1"/>
  <c r="M21" i="13" s="1"/>
  <c r="Y21" i="13" a="1"/>
  <c r="Y21" i="13" s="1"/>
  <c r="Y18" i="10" a="1"/>
  <c r="Y18" i="10" s="1"/>
  <c r="Y17" i="10" a="1"/>
  <c r="Y17" i="10" s="1"/>
  <c r="W23" i="10"/>
  <c r="Y17" i="13" a="1"/>
  <c r="Y17" i="13" s="1"/>
  <c r="W23" i="13"/>
  <c r="Q14" i="13" s="1"/>
  <c r="AF24" i="15"/>
  <c r="AC24" i="15" s="1"/>
  <c r="T34" i="20"/>
  <c r="T24" i="20"/>
  <c r="AF24" i="16"/>
  <c r="T44" i="15"/>
  <c r="Q44" i="15" s="1"/>
  <c r="H44" i="15"/>
  <c r="AF44" i="10"/>
  <c r="AC44" i="10" s="1"/>
  <c r="T24" i="10"/>
  <c r="Q24" i="10" s="1"/>
  <c r="AF34" i="15"/>
  <c r="AF34" i="20"/>
  <c r="H24" i="20"/>
  <c r="T34" i="15"/>
  <c r="Q34" i="15" s="1"/>
  <c r="AF14" i="16"/>
  <c r="AC14" i="16" s="1"/>
  <c r="H34" i="15"/>
  <c r="E34" i="15" s="1"/>
  <c r="T14" i="16"/>
  <c r="Q14" i="16" s="1"/>
  <c r="AF34" i="10"/>
  <c r="AC34" i="10" s="1"/>
  <c r="T24" i="15"/>
  <c r="Q24" i="15" s="1"/>
  <c r="Q10" i="13"/>
  <c r="AC34" i="16" l="1"/>
  <c r="AC44" i="13"/>
  <c r="Q34" i="16"/>
  <c r="E44" i="20"/>
  <c r="E34" i="20"/>
  <c r="AC34" i="15"/>
  <c r="AB9" i="19"/>
  <c r="E14" i="19"/>
  <c r="Y40" i="19" a="1"/>
  <c r="Y40" i="19" s="1"/>
  <c r="E24" i="13"/>
  <c r="AC14" i="13"/>
  <c r="Q34" i="13"/>
  <c r="AC34" i="13"/>
  <c r="E44" i="13"/>
  <c r="AC44" i="15"/>
  <c r="E24" i="16"/>
  <c r="Q24" i="20"/>
  <c r="E34" i="13"/>
  <c r="Q44" i="16"/>
  <c r="Q14" i="15"/>
  <c r="E44" i="15"/>
  <c r="Q24" i="16"/>
  <c r="AC44" i="16"/>
  <c r="AC24" i="16"/>
  <c r="AC24" i="20"/>
  <c r="E24" i="20"/>
  <c r="AC34" i="20"/>
  <c r="E14" i="20"/>
  <c r="AP18" i="15"/>
  <c r="AP17" i="15"/>
  <c r="AQ19" i="15"/>
  <c r="AP19" i="15"/>
  <c r="AO20" i="15"/>
  <c r="AO18" i="15"/>
  <c r="AQ20" i="15"/>
  <c r="AQ17" i="15"/>
  <c r="AO19" i="15"/>
  <c r="AP20" i="15"/>
  <c r="AQ18" i="15"/>
  <c r="H14" i="15"/>
  <c r="AB9" i="15"/>
  <c r="Z11" i="15" s="1"/>
  <c r="AP20" i="20"/>
  <c r="AQ20" i="20"/>
  <c r="AO20" i="20"/>
  <c r="AO18" i="16"/>
  <c r="AQ19" i="16"/>
  <c r="AO20" i="16"/>
  <c r="AP20" i="16"/>
  <c r="AO19" i="16"/>
  <c r="AP17" i="16"/>
  <c r="AO17" i="16"/>
  <c r="AP19" i="16"/>
  <c r="AQ18" i="16"/>
  <c r="AP18" i="16"/>
  <c r="AQ20" i="16"/>
  <c r="AQ17" i="16"/>
  <c r="E14" i="10"/>
  <c r="Q24" i="13"/>
  <c r="Q44" i="20"/>
  <c r="Q34" i="20"/>
  <c r="AC14" i="15"/>
  <c r="E44" i="16"/>
  <c r="Q14" i="10"/>
  <c r="M18" i="20" a="1"/>
  <c r="M18" i="20" s="1"/>
  <c r="M20" i="20" a="1"/>
  <c r="M20" i="20" s="1"/>
  <c r="Q14" i="20"/>
  <c r="Y19" i="20" a="1"/>
  <c r="Y19" i="20" s="1"/>
  <c r="Y20" i="20" a="1"/>
  <c r="Y20" i="20" s="1"/>
  <c r="Y21" i="20" a="1"/>
  <c r="Y21" i="20" s="1"/>
  <c r="AC14" i="20"/>
  <c r="AK19" i="20" a="1"/>
  <c r="AK19" i="20" s="1"/>
  <c r="AK20" i="20" a="1"/>
  <c r="AK20" i="20" s="1"/>
  <c r="M28" i="20" a="1"/>
  <c r="M28" i="20" s="1"/>
  <c r="M29" i="20" a="1"/>
  <c r="M29" i="20" s="1"/>
  <c r="M30" i="20" a="1"/>
  <c r="M30" i="20" s="1"/>
  <c r="Y28" i="20" a="1"/>
  <c r="Y28" i="20" s="1"/>
  <c r="Y29" i="20" a="1"/>
  <c r="Y29" i="20" s="1"/>
  <c r="AK28" i="20" a="1"/>
  <c r="AK28" i="20" s="1"/>
  <c r="AK29" i="20" a="1"/>
  <c r="AK29" i="20" s="1"/>
  <c r="M39" i="20" a="1"/>
  <c r="M39" i="20" s="1"/>
  <c r="AO19" i="20" s="1"/>
  <c r="Y37" i="20" a="1"/>
  <c r="Y37" i="20" s="1"/>
  <c r="Y40" i="20" a="1"/>
  <c r="Y40" i="20" s="1"/>
  <c r="AK38" i="20" a="1"/>
  <c r="AK38" i="20" s="1"/>
  <c r="AK39" i="20" a="1"/>
  <c r="AK39" i="20" s="1"/>
  <c r="AK40" i="20" a="1"/>
  <c r="AK40" i="20" s="1"/>
  <c r="M18" i="19" a="1"/>
  <c r="M18" i="19" s="1"/>
  <c r="M20" i="19" a="1"/>
  <c r="M20" i="19" s="1"/>
  <c r="Y19" i="19" a="1"/>
  <c r="Y19" i="19" s="1"/>
  <c r="Y20" i="19" a="1"/>
  <c r="Y20" i="19" s="1"/>
  <c r="Y21" i="19" a="1"/>
  <c r="Y21" i="19" s="1"/>
  <c r="AK18" i="19" a="1"/>
  <c r="AK18" i="19" s="1"/>
  <c r="AK19" i="19" a="1"/>
  <c r="AK19" i="19" s="1"/>
  <c r="AK20" i="19" a="1"/>
  <c r="AK20" i="19" s="1"/>
  <c r="M28" i="19" a="1"/>
  <c r="M28" i="19" s="1"/>
  <c r="M29" i="19" a="1"/>
  <c r="M29" i="19" s="1"/>
  <c r="M30" i="19" a="1"/>
  <c r="M30" i="19" s="1"/>
  <c r="Y28" i="19" a="1"/>
  <c r="Y28" i="19" s="1"/>
  <c r="Y29" i="19" a="1"/>
  <c r="Y29" i="19" s="1"/>
  <c r="Y30" i="19" a="1"/>
  <c r="Y30" i="19" s="1"/>
  <c r="Y31" i="19" a="1"/>
  <c r="Y31" i="19" s="1"/>
  <c r="AK28" i="19" a="1"/>
  <c r="AK28" i="19" s="1"/>
  <c r="AK29" i="19" a="1"/>
  <c r="AK29" i="19" s="1"/>
  <c r="AK30" i="19" a="1"/>
  <c r="AK30" i="19" s="1"/>
  <c r="M38" i="19" a="1"/>
  <c r="M38" i="19" s="1"/>
  <c r="AO19" i="19" s="1"/>
  <c r="Y37" i="19" a="1"/>
  <c r="Y37" i="19" s="1"/>
  <c r="Y38" i="19" a="1"/>
  <c r="Y38" i="19" s="1"/>
  <c r="Y39" i="19" a="1"/>
  <c r="Y39" i="19" s="1"/>
  <c r="AK39" i="19" a="1"/>
  <c r="AK39" i="19" s="1"/>
  <c r="AK40" i="19" a="1"/>
  <c r="AK40" i="19" s="1"/>
  <c r="M48" i="19" a="1"/>
  <c r="M48" i="19" s="1"/>
  <c r="M51" i="19" a="1"/>
  <c r="M51" i="19" s="1"/>
  <c r="Z11" i="19"/>
  <c r="M19" i="13" a="1"/>
  <c r="M19" i="13" s="1"/>
  <c r="M20" i="13" a="1"/>
  <c r="M20" i="13" s="1"/>
  <c r="Y19" i="13" a="1"/>
  <c r="Y19" i="13" s="1"/>
  <c r="Y20" i="13" a="1"/>
  <c r="Y20" i="13" s="1"/>
  <c r="AK18" i="13" a="1"/>
  <c r="AK18" i="13" s="1"/>
  <c r="AK19" i="13" a="1"/>
  <c r="AK19" i="13" s="1"/>
  <c r="AK20" i="13" a="1"/>
  <c r="AK20" i="13" s="1"/>
  <c r="AK21" i="13" a="1"/>
  <c r="AK21" i="13" s="1"/>
  <c r="M28" i="13" a="1"/>
  <c r="M28" i="13" s="1"/>
  <c r="M29" i="13" a="1"/>
  <c r="M29" i="13" s="1"/>
  <c r="M30" i="13" a="1"/>
  <c r="M30" i="13" s="1"/>
  <c r="Y28" i="13" a="1"/>
  <c r="Y28" i="13" s="1"/>
  <c r="Y29" i="13" a="1"/>
  <c r="Y29" i="13" s="1"/>
  <c r="Y30" i="13" a="1"/>
  <c r="Y30" i="13" s="1"/>
  <c r="Y31" i="13" a="1"/>
  <c r="Y31" i="13" s="1"/>
  <c r="AK27" i="13" a="1"/>
  <c r="AK27" i="13" s="1"/>
  <c r="AK28" i="13" a="1"/>
  <c r="AK28" i="13" s="1"/>
  <c r="AK29" i="13" a="1"/>
  <c r="AK29" i="13" s="1"/>
  <c r="AK30" i="13" a="1"/>
  <c r="AK30" i="13" s="1"/>
  <c r="M38" i="13" a="1"/>
  <c r="M38" i="13" s="1"/>
  <c r="M39" i="13" a="1"/>
  <c r="M39" i="13" s="1"/>
  <c r="Y38" i="13" a="1"/>
  <c r="Y38" i="13" s="1"/>
  <c r="AP19" i="13" s="1"/>
  <c r="AK39" i="13" a="1"/>
  <c r="AK39" i="13" s="1"/>
  <c r="AK40" i="13" a="1"/>
  <c r="AK40" i="13" s="1"/>
  <c r="M48" i="13" a="1"/>
  <c r="M48" i="13" s="1"/>
  <c r="M49" i="13" a="1"/>
  <c r="M49" i="13" s="1"/>
  <c r="M50" i="13" a="1"/>
  <c r="M50" i="13" s="1"/>
  <c r="Y48" i="13" a="1"/>
  <c r="Y48" i="13" s="1"/>
  <c r="Y49" i="13" a="1"/>
  <c r="Y49" i="13" s="1"/>
  <c r="Y50" i="13" a="1"/>
  <c r="Y50" i="13" s="1"/>
  <c r="AK48" i="13" a="1"/>
  <c r="AK48" i="13" s="1"/>
  <c r="AK49" i="13" a="1"/>
  <c r="AK49" i="13" s="1"/>
  <c r="AK50" i="13" a="1"/>
  <c r="AK50" i="13" s="1"/>
  <c r="AK51" i="13" a="1"/>
  <c r="AK51" i="13" s="1"/>
  <c r="M18" i="10" a="1"/>
  <c r="M18" i="10" s="1"/>
  <c r="M19" i="10" a="1"/>
  <c r="M19" i="10" s="1"/>
  <c r="M20" i="10" a="1"/>
  <c r="M20" i="10" s="1"/>
  <c r="Y19" i="10" a="1"/>
  <c r="Y19" i="10" s="1"/>
  <c r="Y20" i="10" a="1"/>
  <c r="Y20" i="10" s="1"/>
  <c r="AK18" i="10" a="1"/>
  <c r="AK18" i="10" s="1"/>
  <c r="AK19" i="10" a="1"/>
  <c r="AK19" i="10" s="1"/>
  <c r="AK20" i="10" a="1"/>
  <c r="AK20" i="10" s="1"/>
  <c r="AK21" i="10" a="1"/>
  <c r="AK21" i="10" s="1"/>
  <c r="M28" i="10" a="1"/>
  <c r="M28" i="10" s="1"/>
  <c r="M29" i="10" a="1"/>
  <c r="M29" i="10" s="1"/>
  <c r="M30" i="10" a="1"/>
  <c r="M30" i="10" s="1"/>
  <c r="Y28" i="10" a="1"/>
  <c r="Y28" i="10" s="1"/>
  <c r="Y29" i="10" a="1"/>
  <c r="Y29" i="10" s="1"/>
  <c r="Y30" i="10" a="1"/>
  <c r="Y30" i="10" s="1"/>
  <c r="Y31" i="10" a="1"/>
  <c r="Y31" i="10" s="1"/>
  <c r="AK27" i="10" a="1"/>
  <c r="AK27" i="10" s="1"/>
  <c r="AK28" i="10" a="1"/>
  <c r="AK28" i="10" s="1"/>
  <c r="AK29" i="10" a="1"/>
  <c r="AK29" i="10" s="1"/>
  <c r="AK30" i="10" a="1"/>
  <c r="AK30" i="10" s="1"/>
  <c r="M38" i="10" a="1"/>
  <c r="M38" i="10" s="1"/>
  <c r="M39" i="10" a="1"/>
  <c r="M39" i="10" s="1"/>
  <c r="M40" i="10" a="1"/>
  <c r="M40" i="10" s="1"/>
  <c r="Y38" i="10" a="1"/>
  <c r="Y38" i="10" s="1"/>
  <c r="Y39" i="10" a="1"/>
  <c r="Y39" i="10" s="1"/>
  <c r="Y40" i="10" a="1"/>
  <c r="Y40" i="10" s="1"/>
  <c r="Y41" i="10" a="1"/>
  <c r="Y41" i="10" s="1"/>
  <c r="AK37" i="10" a="1"/>
  <c r="AK37" i="10" s="1"/>
  <c r="AK38" i="10" a="1"/>
  <c r="AK38" i="10" s="1"/>
  <c r="AK39" i="10" a="1"/>
  <c r="AK39" i="10" s="1"/>
  <c r="M50" i="10" a="1"/>
  <c r="M50" i="10" s="1"/>
  <c r="AO20" i="10" s="1"/>
  <c r="Y48" i="10" a="1"/>
  <c r="Y48" i="10" s="1"/>
  <c r="Y49" i="10" a="1"/>
  <c r="Y49" i="10" s="1"/>
  <c r="Y50" i="10" a="1"/>
  <c r="Y50" i="10" s="1"/>
  <c r="AK48" i="10" a="1"/>
  <c r="AK48" i="10" s="1"/>
  <c r="AK49" i="10" a="1"/>
  <c r="AK49" i="10" s="1"/>
  <c r="AK50" i="10" a="1"/>
  <c r="AK50" i="10" s="1"/>
  <c r="AK51" i="10" a="1"/>
  <c r="AK51" i="10" s="1"/>
  <c r="M17" i="13" a="1"/>
  <c r="M17" i="13" s="1"/>
  <c r="K23" i="13"/>
  <c r="AP20" i="19"/>
  <c r="M18" i="15" a="1"/>
  <c r="M18" i="15" s="1"/>
  <c r="M17" i="15" a="1"/>
  <c r="M17" i="15" s="1"/>
  <c r="K23" i="15"/>
  <c r="AQ20" i="19"/>
  <c r="AB9" i="16"/>
  <c r="Z11" i="16" s="1"/>
  <c r="H14" i="16"/>
  <c r="M18" i="13" a="1"/>
  <c r="M18" i="13" s="1"/>
  <c r="K23" i="10"/>
  <c r="AB9" i="13"/>
  <c r="Z11" i="13" s="1"/>
  <c r="H14" i="13"/>
  <c r="Q44" i="13"/>
  <c r="AB9" i="10"/>
  <c r="Z11" i="10" s="1"/>
  <c r="H24" i="10"/>
  <c r="E24" i="10" s="1"/>
  <c r="E14" i="15" l="1"/>
  <c r="AP17" i="13"/>
  <c r="AO18" i="13"/>
  <c r="AP17" i="20"/>
  <c r="AP18" i="13"/>
  <c r="AQ17" i="13"/>
  <c r="AO17" i="15"/>
  <c r="AQ14" i="15" s="1"/>
  <c r="AQ13" i="15" s="1"/>
  <c r="AO19" i="13"/>
  <c r="AQ20" i="13"/>
  <c r="AP20" i="13"/>
  <c r="AQ18" i="13"/>
  <c r="AO20" i="13"/>
  <c r="AO17" i="20"/>
  <c r="AO17" i="13"/>
  <c r="AQ19" i="13"/>
  <c r="AP18" i="20"/>
  <c r="AQ17" i="20"/>
  <c r="AQ18" i="20"/>
  <c r="AB9" i="20"/>
  <c r="Z11" i="20" s="1"/>
  <c r="AO18" i="20"/>
  <c r="AQ19" i="20"/>
  <c r="AP19" i="20"/>
  <c r="AQ14" i="16"/>
  <c r="AQ13" i="16" s="1"/>
  <c r="AO17" i="19"/>
  <c r="AP17" i="19"/>
  <c r="E14" i="13"/>
  <c r="W11" i="13" s="1"/>
  <c r="AO18" i="19"/>
  <c r="E14" i="16"/>
  <c r="W10" i="16" s="1"/>
  <c r="AQ17" i="19"/>
  <c r="AQ17" i="10"/>
  <c r="AO18" i="10"/>
  <c r="AQ19" i="10"/>
  <c r="AP18" i="10"/>
  <c r="AO20" i="19"/>
  <c r="AO19" i="10"/>
  <c r="AQ18" i="10"/>
  <c r="AP17" i="10"/>
  <c r="AQ18" i="19"/>
  <c r="W11" i="20"/>
  <c r="AQ19" i="19"/>
  <c r="AP18" i="19"/>
  <c r="AP19" i="19"/>
  <c r="W11" i="19"/>
  <c r="W10" i="19"/>
  <c r="AQ20" i="10"/>
  <c r="AP20" i="10"/>
  <c r="AP19" i="10"/>
  <c r="W10" i="10"/>
  <c r="W11" i="10"/>
  <c r="W11" i="15"/>
  <c r="W10" i="15"/>
  <c r="AO17" i="10"/>
  <c r="W11" i="16" l="1"/>
  <c r="W9" i="16" s="1"/>
  <c r="W10" i="13"/>
  <c r="W9" i="13" s="1"/>
  <c r="AQ14" i="13"/>
  <c r="AQ13" i="13" s="1"/>
  <c r="G9" i="13" s="1"/>
  <c r="G9" i="16" s="1"/>
  <c r="G10" i="16" s="1"/>
  <c r="G11" i="16" s="1"/>
  <c r="AQ14" i="10"/>
  <c r="AQ13" i="10" s="1"/>
  <c r="G9" i="10" s="1"/>
  <c r="G9" i="15" s="1"/>
  <c r="AQ14" i="20"/>
  <c r="AQ13" i="20" s="1"/>
  <c r="AQ14" i="19"/>
  <c r="AQ13" i="19" s="1"/>
  <c r="W10" i="20"/>
  <c r="W9" i="20" s="1"/>
  <c r="W9" i="19"/>
  <c r="W9" i="15"/>
  <c r="W9" i="10"/>
  <c r="G10" i="13" l="1"/>
  <c r="G11" i="13" s="1"/>
  <c r="G9" i="19"/>
  <c r="G9" i="20"/>
  <c r="G10" i="10"/>
  <c r="G11" i="10" s="1"/>
  <c r="G10" i="15" l="1"/>
  <c r="G11" i="15" s="1"/>
  <c r="G10" i="20" l="1"/>
  <c r="G11" i="20" s="1"/>
  <c r="G10" i="19"/>
  <c r="G11"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G6" authorId="0" shapeId="0" xr:uid="{EE42491F-2CB8-4EC4-8188-1667628F9C69}">
      <text>
        <r>
          <rPr>
            <b/>
            <sz val="9"/>
            <color indexed="81"/>
            <rFont val="MS P ゴシック"/>
            <family val="3"/>
            <charset val="128"/>
          </rPr>
          <t>oa:</t>
        </r>
        <r>
          <rPr>
            <sz val="9"/>
            <color indexed="81"/>
            <rFont val="MS P ゴシック"/>
            <family val="3"/>
            <charset val="128"/>
          </rPr>
          <t xml:space="preserve">
当初計画時点では、対象外（青塗りつぶし）となります。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<sst xmlns="http://schemas.openxmlformats.org/spreadsheetml/2006/main" count="1453" uniqueCount="117">
  <si>
    <t>曜日</t>
    <rPh sb="0" eb="2">
      <t>ヨウビ</t>
    </rPh>
    <phoneticPr fontId="1"/>
  </si>
  <si>
    <t>工期</t>
    <rPh sb="0" eb="2">
      <t>コウキ</t>
    </rPh>
    <phoneticPr fontId="1"/>
  </si>
  <si>
    <t>月</t>
    <rPh sb="0" eb="1">
      <t>ゲツ</t>
    </rPh>
    <phoneticPr fontId="1"/>
  </si>
  <si>
    <t>月</t>
    <rPh sb="0" eb="1">
      <t>ツキ</t>
    </rPh>
    <phoneticPr fontId="1"/>
  </si>
  <si>
    <t>日</t>
    <rPh sb="0" eb="1">
      <t>ニチ</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</si>
  <si>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</si>
  <si>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</si>
  <si>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</si>
  <si>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</si>
  <si>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</si>
  <si>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t>
    <phoneticPr fontId="1"/>
  </si>
  <si>
    <t>凡例</t>
    <rPh sb="0" eb="2">
      <t>ハンレイ</t>
    </rPh>
    <phoneticPr fontId="1"/>
  </si>
  <si>
    <t>年度の初日</t>
    <rPh sb="0" eb="2">
      <t>ネンド</t>
    </rPh>
    <rPh sb="3" eb="5">
      <t>ショニチ</t>
    </rPh>
    <phoneticPr fontId="1"/>
  </si>
  <si>
    <t>月単位</t>
    <rPh sb="0" eb="1">
      <t>ツキ</t>
    </rPh>
    <rPh sb="1" eb="3">
      <t>タンイ</t>
    </rPh>
    <phoneticPr fontId="1"/>
  </si>
  <si>
    <t>月単位</t>
    <phoneticPr fontId="1"/>
  </si>
  <si>
    <t>対象期間</t>
    <rPh sb="0" eb="2">
      <t>タイショウ</t>
    </rPh>
    <rPh sb="2" eb="4">
      <t>キカン</t>
    </rPh>
    <phoneticPr fontId="1"/>
  </si>
  <si>
    <t>着手・完成</t>
    <rPh sb="0" eb="2">
      <t>チャクシュ</t>
    </rPh>
    <rPh sb="3" eb="5">
      <t>カンセイ</t>
    </rPh>
    <phoneticPr fontId="1"/>
  </si>
  <si>
    <t>日</t>
    <rPh sb="0" eb="1">
      <t>ニチ</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</si>
  <si>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</si>
  <si>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</si>
  <si>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</si>
  <si>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</si>
  <si>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工期</t>
    <rPh sb="0" eb="2">
      <t>コウキ</t>
    </rPh>
    <phoneticPr fontId="1"/>
  </si>
  <si>
    <t>月単位の4週8休</t>
    <rPh sb="0" eb="3">
      <t>ツキタンイ</t>
    </rPh>
    <rPh sb="5" eb="6">
      <t>シュウ</t>
    </rPh>
    <rPh sb="7" eb="8">
      <t>ヤス</t>
    </rPh>
    <phoneticPr fontId="1"/>
  </si>
  <si>
    <t>未達成</t>
    <rPh sb="0" eb="3">
      <t>ミタッセイ</t>
    </rPh>
    <phoneticPr fontId="1"/>
  </si>
  <si>
    <t>自動生成</t>
    <rPh sb="0" eb="2">
      <t>ジドウ</t>
    </rPh>
    <rPh sb="2" eb="4">
      <t>セイセイ</t>
    </rPh>
    <phoneticPr fontId="1"/>
  </si>
  <si>
    <t>日</t>
    <rPh sb="0" eb="1">
      <t>ニチ</t>
    </rPh>
    <phoneticPr fontId="1"/>
  </si>
  <si>
    <t>対象期間(単年)</t>
    <rPh sb="0" eb="2">
      <t>タイショウ</t>
    </rPh>
    <rPh sb="2" eb="4">
      <t>キカン</t>
    </rPh>
    <rPh sb="5" eb="7">
      <t>タンネン</t>
    </rPh>
    <phoneticPr fontId="1"/>
  </si>
  <si>
    <t>入力項目</t>
    <rPh sb="0" eb="2">
      <t>ニュウリョク</t>
    </rPh>
    <rPh sb="2" eb="4">
      <t>コウモク</t>
    </rPh>
    <phoneticPr fontId="1"/>
  </si>
  <si>
    <t>※注意事項</t>
    <rPh sb="1" eb="3">
      <t>チュウイ</t>
    </rPh>
    <rPh sb="3" eb="5">
      <t>ジコウ</t>
    </rPh>
    <phoneticPr fontId="1"/>
  </si>
  <si>
    <t>変更</t>
    <rPh sb="0" eb="2">
      <t>ヘンコウ</t>
    </rPh>
    <phoneticPr fontId="1"/>
  </si>
  <si>
    <t>当初</t>
    <rPh sb="0" eb="2">
      <t>トウショ</t>
    </rPh>
    <phoneticPr fontId="1"/>
  </si>
  <si>
    <t>～</t>
  </si>
  <si>
    <t>～</t>
    <phoneticPr fontId="1"/>
  </si>
  <si>
    <t>工事名：</t>
    <rPh sb="0" eb="3">
      <t>コウジメイ</t>
    </rPh>
    <phoneticPr fontId="1"/>
  </si>
  <si>
    <t>施工開始日</t>
    <rPh sb="0" eb="2">
      <t>セコウ</t>
    </rPh>
    <rPh sb="2" eb="5">
      <t>カイシビ</t>
    </rPh>
    <phoneticPr fontId="1"/>
  </si>
  <si>
    <t>施工完了日</t>
    <rPh sb="0" eb="2">
      <t>セコウ</t>
    </rPh>
    <rPh sb="2" eb="4">
      <t>カンリョウ</t>
    </rPh>
    <rPh sb="4" eb="5">
      <t>ヒ</t>
    </rPh>
    <phoneticPr fontId="1"/>
  </si>
  <si>
    <t>受注者：</t>
    <rPh sb="0" eb="3">
      <t>ジュチュウシャ</t>
    </rPh>
    <phoneticPr fontId="1"/>
  </si>
  <si>
    <t>発注者：</t>
    <rPh sb="0" eb="3">
      <t>ハッチュウシャ</t>
    </rPh>
    <phoneticPr fontId="1"/>
  </si>
  <si>
    <t>率</t>
    <rPh sb="0" eb="1">
      <t>リツ</t>
    </rPh>
    <phoneticPr fontId="1"/>
  </si>
  <si>
    <t>全体日数</t>
    <rPh sb="0" eb="2">
      <t>ゼンタイ</t>
    </rPh>
    <rPh sb="2" eb="4">
      <t>ニッスウ</t>
    </rPh>
    <phoneticPr fontId="1"/>
  </si>
  <si>
    <t>工期：</t>
    <rPh sb="0" eb="2">
      <t>コウキ</t>
    </rPh>
    <phoneticPr fontId="1"/>
  </si>
  <si>
    <t>休日</t>
    <rPh sb="0" eb="2">
      <t>キュウジツ</t>
    </rPh>
    <phoneticPr fontId="1"/>
  </si>
  <si>
    <t>達成
状況</t>
    <rPh sb="0" eb="2">
      <t>タッセイ</t>
    </rPh>
    <rPh sb="3" eb="5">
      <t>ジョウキョウ</t>
    </rPh>
    <phoneticPr fontId="1"/>
  </si>
  <si>
    <t>当初設計</t>
    <rPh sb="0" eb="2">
      <t>トウショ</t>
    </rPh>
    <rPh sb="2" eb="4">
      <t>セッケイ</t>
    </rPh>
    <phoneticPr fontId="1"/>
  </si>
  <si>
    <t>達成</t>
    <rPh sb="0" eb="2">
      <t>タッセイ</t>
    </rPh>
    <phoneticPr fontId="1"/>
  </si>
  <si>
    <t>完全週休2日</t>
    <rPh sb="0" eb="2">
      <t>カンゼン</t>
    </rPh>
    <rPh sb="2" eb="6">
      <t>シュウキュウフツカ</t>
    </rPh>
    <phoneticPr fontId="1"/>
  </si>
  <si>
    <t>分</t>
    <rPh sb="0" eb="1">
      <t>ブン</t>
    </rPh>
    <phoneticPr fontId="1"/>
  </si>
  <si>
    <t>完全週休2日</t>
    <rPh sb="0" eb="6">
      <t>カンゼンシュウキュウフツカ</t>
    </rPh>
    <phoneticPr fontId="1"/>
  </si>
  <si>
    <t>準備期間(単年)</t>
    <rPh sb="0" eb="2">
      <t>ジュンビ</t>
    </rPh>
    <rPh sb="2" eb="4">
      <t>キカン</t>
    </rPh>
    <phoneticPr fontId="1"/>
  </si>
  <si>
    <t>対象外(単年)</t>
    <phoneticPr fontId="1"/>
  </si>
  <si>
    <t>計画</t>
    <rPh sb="0" eb="2">
      <t>ケイカク</t>
    </rPh>
    <phoneticPr fontId="1"/>
  </si>
  <si>
    <t>実績</t>
    <rPh sb="0" eb="2">
      <t>ジッセキ</t>
    </rPh>
    <phoneticPr fontId="1"/>
  </si>
  <si>
    <t>祝日</t>
    <rPh sb="0" eb="2">
      <t>シュクジツ</t>
    </rPh>
    <phoneticPr fontId="1"/>
  </si>
  <si>
    <t>完全週休2日確認</t>
    <rPh sb="0" eb="2">
      <t>カンゼン</t>
    </rPh>
    <rPh sb="2" eb="6">
      <t>シュウキュウフツカ</t>
    </rPh>
    <rPh sb="6" eb="8">
      <t>カクニン</t>
    </rPh>
    <phoneticPr fontId="1"/>
  </si>
  <si>
    <t>※消さない</t>
    <rPh sb="1" eb="2">
      <t>ケ</t>
    </rPh>
    <phoneticPr fontId="1"/>
  </si>
  <si>
    <t>4．入力不要箇所は誤操作防止のためパスワードロックがかかっています。</t>
    <rPh sb="2" eb="4">
      <t>ニュウリョク</t>
    </rPh>
    <rPh sb="4" eb="6">
      <t>フヨウ</t>
    </rPh>
    <rPh sb="6" eb="8">
      <t>カショ</t>
    </rPh>
    <rPh sb="9" eb="12">
      <t>ゴソウサ</t>
    </rPh>
    <rPh sb="12" eb="14">
      <t>ボウシ</t>
    </rPh>
    <phoneticPr fontId="1"/>
  </si>
  <si>
    <t>達成状況</t>
    <rPh sb="0" eb="2">
      <t>タッセイ</t>
    </rPh>
    <rPh sb="2" eb="4">
      <t>ジョウキョウ</t>
    </rPh>
    <phoneticPr fontId="1"/>
  </si>
  <si>
    <t/>
  </si>
  <si>
    <t>道路改良工事</t>
    <rPh sb="0" eb="6">
      <t>ドウロカイリョウコウジ</t>
    </rPh>
    <phoneticPr fontId="1"/>
  </si>
  <si>
    <t>〇〇建設</t>
    <rPh sb="2" eb="4">
      <t>ケンセツ</t>
    </rPh>
    <phoneticPr fontId="1"/>
  </si>
  <si>
    <t>△△建設事務所</t>
    <rPh sb="2" eb="7">
      <t>ケンセツジムショ</t>
    </rPh>
    <phoneticPr fontId="1"/>
  </si>
  <si>
    <t>3．本資料は令和7年10月1日以降の単価適用日を使用する週休2日工事に使用することを想定しています。</t>
    <rPh sb="2" eb="5">
      <t>ホンシリョウ</t>
    </rPh>
    <rPh sb="6" eb="8">
      <t>レイワ</t>
    </rPh>
    <rPh sb="9" eb="10">
      <t>ネン</t>
    </rPh>
    <rPh sb="12" eb="13">
      <t>ガツ</t>
    </rPh>
    <rPh sb="14" eb="15">
      <t>ニチ</t>
    </rPh>
    <rPh sb="15" eb="17">
      <t>イコウ</t>
    </rPh>
    <rPh sb="18" eb="23">
      <t>タンカテキヨウビ</t>
    </rPh>
    <rPh sb="24" eb="26">
      <t>シヨウ</t>
    </rPh>
    <rPh sb="28" eb="30">
      <t>シュウキュウ</t>
    </rPh>
    <rPh sb="31" eb="32">
      <t>ニチ</t>
    </rPh>
    <rPh sb="32" eb="34">
      <t>コウジ</t>
    </rPh>
    <rPh sb="35" eb="37">
      <t>シヨウ</t>
    </rPh>
    <rPh sb="42" eb="44">
      <t>ソウテイ</t>
    </rPh>
    <phoneticPr fontId="1"/>
  </si>
  <si>
    <t>完全週休２日（土日）</t>
    <rPh sb="0" eb="4">
      <t>カンゼンシュウキュウ</t>
    </rPh>
    <rPh sb="5" eb="6">
      <t>ニチ</t>
    </rPh>
    <rPh sb="7" eb="9">
      <t>ドニチ</t>
    </rPh>
    <phoneticPr fontId="1"/>
  </si>
  <si>
    <t>月単位の週休２日</t>
    <rPh sb="0" eb="3">
      <t>ツキタンイ</t>
    </rPh>
    <rPh sb="4" eb="6">
      <t>シュウキュウ</t>
    </rPh>
    <rPh sb="7" eb="8">
      <t>ニチ</t>
    </rPh>
    <phoneticPr fontId="1"/>
  </si>
  <si>
    <t>完全週休２日（土日）</t>
    <rPh sb="0" eb="4">
      <t>カンゼンシュウキュウ</t>
    </rPh>
    <rPh sb="5" eb="6">
      <t>ニチ</t>
    </rPh>
    <rPh sb="7" eb="9">
      <t>ドニチ</t>
    </rPh>
    <phoneticPr fontId="1"/>
  </si>
  <si>
    <t>完全週休2日(土日)</t>
    <rPh sb="0" eb="2">
      <t>カンゼン</t>
    </rPh>
    <rPh sb="2" eb="6">
      <t>シュウキュウフツカ</t>
    </rPh>
    <rPh sb="7" eb="9">
      <t>ドニチ</t>
    </rPh>
    <phoneticPr fontId="1"/>
  </si>
  <si>
    <t>※</t>
    <phoneticPr fontId="1"/>
  </si>
  <si>
    <t>※</t>
    <phoneticPr fontId="1"/>
  </si>
  <si>
    <t>工事完成通知書提出日 </t>
  </si>
  <si>
    <t>用語</t>
    <rPh sb="0" eb="2">
      <t>ヨウゴ</t>
    </rPh>
    <phoneticPr fontId="1"/>
  </si>
  <si>
    <t>定義</t>
    <rPh sb="0" eb="2">
      <t>テイギ</t>
    </rPh>
    <phoneticPr fontId="1"/>
  </si>
  <si>
    <t>土曜日、日曜日</t>
    <rPh sb="0" eb="3">
      <t>ドヨウビ</t>
    </rPh>
    <rPh sb="4" eb="7">
      <t>ニチヨウビ</t>
    </rPh>
    <phoneticPr fontId="1"/>
  </si>
  <si>
    <t>現場閉所 </t>
    <phoneticPr fontId="1"/>
  </si>
  <si>
    <t>月単位の週休２日とは、対象期間（第５条）内のすべての月ごとにおいて現場閉所率（現場閉所日数/対象期間日数）が28.5%（４週８休）以上であることをいう。
暦上の土日の現場閉所では28.5%に満たない月は、その月の土日の合計日数以上に現場閉所を行っている場合に、４週８休（28.5%）以上を達成しているものとみなす。</t>
    <phoneticPr fontId="1"/>
  </si>
  <si>
    <t>施工開始日</t>
    <rPh sb="0" eb="4">
      <t>セコウカイシ</t>
    </rPh>
    <rPh sb="4" eb="5">
      <t>ビ</t>
    </rPh>
    <phoneticPr fontId="1"/>
  </si>
  <si>
    <t>巡回パトロールや保守点検等、現場管理上必要な作業を行う場合を除き、現場事務所での事務作業を含めて、１日を通して現場や現場事務所が閉所された状態。（R6年10月以前の要領における「休工」と同義）</t>
    <rPh sb="75" eb="76">
      <t>ネン</t>
    </rPh>
    <rPh sb="78" eb="79">
      <t>ガツ</t>
    </rPh>
    <rPh sb="79" eb="81">
      <t>イゼン</t>
    </rPh>
    <rPh sb="82" eb="84">
      <t>ヨウリョウ</t>
    </rPh>
    <rPh sb="89" eb="91">
      <t>キュウコウ</t>
    </rPh>
    <rPh sb="93" eb="95">
      <t>ドウギ</t>
    </rPh>
    <phoneticPr fontId="1"/>
  </si>
  <si>
    <t>現場閉所率</t>
    <rPh sb="0" eb="5">
      <t>ゲンバヘイショリツ</t>
    </rPh>
    <phoneticPr fontId="1"/>
  </si>
  <si>
    <t>対象期間に占める現場閉所日の割合</t>
    <rPh sb="0" eb="4">
      <t>タイショウキカン</t>
    </rPh>
    <rPh sb="5" eb="6">
      <t>シ</t>
    </rPh>
    <rPh sb="8" eb="12">
      <t>ゲンバヘイショ</t>
    </rPh>
    <rPh sb="12" eb="13">
      <t>ヒ</t>
    </rPh>
    <rPh sb="14" eb="16">
      <t>ワリアイ</t>
    </rPh>
    <phoneticPr fontId="1"/>
  </si>
  <si>
    <t>工事完成日</t>
    <phoneticPr fontId="1"/>
  </si>
  <si>
    <t>※R7.10要領適用工事から祝日は基本の現場閉所日から除かれました</t>
    <rPh sb="14" eb="16">
      <t>シュクジツ</t>
    </rPh>
    <rPh sb="17" eb="19">
      <t>キホン</t>
    </rPh>
    <rPh sb="20" eb="25">
      <t>ゲンバヘイショビ</t>
    </rPh>
    <rPh sb="27" eb="28">
      <t>ノゾ</t>
    </rPh>
    <phoneticPr fontId="1"/>
  </si>
  <si>
    <t>完全週休２日（土日）とは、対象期間（第５条）内において「土曜日」「日曜日」を基本の現場閉所日とすることをいう。
１週間の定義は、「月曜日から日曜日まで」とする。
ただし、地元条件等により、土曜日又は日曜日に作業を行う場合は、同一週で土日に代わる現場閉所日（振替閉所日）を指定するものとする。
また、夜間工事は曜日を跨ぐため、週７回の夜間のうち、土曜日から日曜日へ跨ぐ夜間、日曜日から月曜日へ跨ぐ夜間で現場閉所を行っていれば、完全週休２日（土日）を達成しているとみなす。</t>
    <phoneticPr fontId="1"/>
  </si>
  <si>
    <t>現場閉所日</t>
    <rPh sb="0" eb="2">
      <t>ゲンバ</t>
    </rPh>
    <rPh sb="2" eb="4">
      <t>ヘイショ</t>
    </rPh>
    <rPh sb="4" eb="5">
      <t>ビ</t>
    </rPh>
    <phoneticPr fontId="1"/>
  </si>
  <si>
    <t>現場閉所日</t>
    <rPh sb="0" eb="5">
      <t>ゲンバヘイショヒ</t>
    </rPh>
    <phoneticPr fontId="1"/>
  </si>
  <si>
    <t>現場閉所日数（参考）</t>
    <rPh sb="0" eb="2">
      <t>ゲンバ</t>
    </rPh>
    <rPh sb="2" eb="4">
      <t>ヘイショ</t>
    </rPh>
    <rPh sb="4" eb="6">
      <t>ニッスウ</t>
    </rPh>
    <rPh sb="5" eb="6">
      <t>キュウジツ</t>
    </rPh>
    <rPh sb="7" eb="9">
      <t>サンコウ</t>
    </rPh>
    <phoneticPr fontId="1"/>
  </si>
  <si>
    <t>全体現場閉所率（参考）</t>
    <rPh sb="0" eb="2">
      <t>ゼンタイ</t>
    </rPh>
    <rPh sb="2" eb="6">
      <t>ゲンバヘイショ</t>
    </rPh>
    <rPh sb="6" eb="7">
      <t>リツ</t>
    </rPh>
    <rPh sb="8" eb="10">
      <t>サンコウ</t>
    </rPh>
    <phoneticPr fontId="1"/>
  </si>
  <si>
    <t>※現場閉所率が28.5%以上または土日日数以上で達成</t>
    <rPh sb="1" eb="3">
      <t>ゲンバ</t>
    </rPh>
    <rPh sb="3" eb="5">
      <t>ヘイショ</t>
    </rPh>
    <rPh sb="5" eb="6">
      <t>リツ</t>
    </rPh>
    <rPh sb="12" eb="14">
      <t>イジョウ</t>
    </rPh>
    <rPh sb="17" eb="19">
      <t>ドニチ</t>
    </rPh>
    <rPh sb="19" eb="20">
      <t>ニチ</t>
    </rPh>
    <rPh sb="20" eb="21">
      <t>スウ</t>
    </rPh>
    <rPh sb="21" eb="23">
      <t>イジョウ</t>
    </rPh>
    <rPh sb="24" eb="26">
      <t>タッセイ</t>
    </rPh>
    <phoneticPr fontId="1"/>
  </si>
  <si>
    <t>現場閉所率</t>
    <rPh sb="0" eb="4">
      <t>ゲンバヘイショ</t>
    </rPh>
    <rPh sb="4" eb="5">
      <t>リツ</t>
    </rPh>
    <phoneticPr fontId="1"/>
  </si>
  <si>
    <t>現場閉所</t>
  </si>
  <si>
    <t>現場閉所</t>
    <rPh sb="0" eb="4">
      <t>ゲンバヘイショ</t>
    </rPh>
    <phoneticPr fontId="1"/>
  </si>
  <si>
    <t>現場閉所率</t>
    <phoneticPr fontId="1"/>
  </si>
  <si>
    <t>全体現場閉所率（参考）</t>
    <rPh sb="0" eb="2">
      <t>ゼンタイ</t>
    </rPh>
    <rPh sb="6" eb="7">
      <t>リツ</t>
    </rPh>
    <rPh sb="8" eb="10">
      <t>サンコウ</t>
    </rPh>
    <phoneticPr fontId="1"/>
  </si>
  <si>
    <t>現場閉所日</t>
    <rPh sb="4" eb="5">
      <t>ヒ</t>
    </rPh>
    <phoneticPr fontId="1"/>
  </si>
  <si>
    <t>現場閉所率</t>
    <rPh sb="4" eb="5">
      <t>リツ</t>
    </rPh>
    <phoneticPr fontId="1"/>
  </si>
  <si>
    <t>現場閉所</t>
    <rPh sb="0" eb="2">
      <t>ゲンバ</t>
    </rPh>
    <rPh sb="2" eb="4">
      <t>ヘイショ</t>
    </rPh>
    <phoneticPr fontId="1"/>
  </si>
  <si>
    <t>現場閉所日</t>
    <rPh sb="0" eb="4">
      <t>ゲンバヘイショ</t>
    </rPh>
    <rPh sb="4" eb="5">
      <t>ヒ</t>
    </rPh>
    <phoneticPr fontId="1"/>
  </si>
  <si>
    <t>現場閉所日数（参考）</t>
    <rPh sb="0" eb="4">
      <t>ゲンバヘイショ</t>
    </rPh>
    <rPh sb="4" eb="6">
      <t>ニッスウ</t>
    </rPh>
    <rPh sb="7" eb="9">
      <t>サンコウ</t>
    </rPh>
    <phoneticPr fontId="1"/>
  </si>
  <si>
    <t>現場閉所日</t>
    <rPh sb="0" eb="4">
      <t>ゲンバヘイショ</t>
    </rPh>
    <rPh sb="4" eb="5">
      <t>ビ</t>
    </rPh>
    <phoneticPr fontId="1"/>
  </si>
  <si>
    <t>現場閉所率</t>
    <rPh sb="0" eb="2">
      <t>ゲンバ</t>
    </rPh>
    <rPh sb="2" eb="4">
      <t>ヘイショ</t>
    </rPh>
    <rPh sb="4" eb="5">
      <t>リツ</t>
    </rPh>
    <phoneticPr fontId="1"/>
  </si>
  <si>
    <t>１．「基本情報」シートで黄色着色部分を記入（当初部分のみ）</t>
    <rPh sb="3" eb="5">
      <t>キホン</t>
    </rPh>
    <rPh sb="5" eb="7">
      <t>ジョウホウ</t>
    </rPh>
    <rPh sb="12" eb="14">
      <t>キイロ</t>
    </rPh>
    <rPh sb="14" eb="16">
      <t>チャクショク</t>
    </rPh>
    <rPh sb="16" eb="18">
      <t>ブブン</t>
    </rPh>
    <rPh sb="19" eb="21">
      <t>キニュウ</t>
    </rPh>
    <rPh sb="22" eb="24">
      <t>トウショ</t>
    </rPh>
    <rPh sb="24" eb="26">
      <t>ブブン</t>
    </rPh>
    <phoneticPr fontId="1"/>
  </si>
  <si>
    <t>〇工事着手時の操作</t>
    <rPh sb="1" eb="3">
      <t>コウジ</t>
    </rPh>
    <rPh sb="3" eb="5">
      <t>チャクシュ</t>
    </rPh>
    <rPh sb="5" eb="6">
      <t>ジ</t>
    </rPh>
    <rPh sb="7" eb="9">
      <t>ソウサ</t>
    </rPh>
    <phoneticPr fontId="1"/>
  </si>
  <si>
    <t>（黄色セルを入力してください）</t>
    <rPh sb="1" eb="3">
      <t>キイロ</t>
    </rPh>
    <rPh sb="6" eb="8">
      <t>ニュウリョク</t>
    </rPh>
    <phoneticPr fontId="1"/>
  </si>
  <si>
    <t>１．「基本情報」シート変更部分を記入</t>
    <rPh sb="3" eb="5">
      <t>キホン</t>
    </rPh>
    <rPh sb="5" eb="7">
      <t>ジョウホウ</t>
    </rPh>
    <rPh sb="11" eb="13">
      <t>ヘンコウ</t>
    </rPh>
    <rPh sb="13" eb="15">
      <t>ブブン</t>
    </rPh>
    <rPh sb="16" eb="18">
      <t>キニュウ</t>
    </rPh>
    <phoneticPr fontId="1"/>
  </si>
  <si>
    <t>３．「（計画）」シートにて、計画時点の現場閉所率や達成状況を確認する。</t>
    <rPh sb="14" eb="16">
      <t>ケイカク</t>
    </rPh>
    <rPh sb="16" eb="18">
      <t>ジテン</t>
    </rPh>
    <rPh sb="19" eb="23">
      <t>ゲンバヘイショ</t>
    </rPh>
    <rPh sb="25" eb="29">
      <t>タッセイジョウキョウ</t>
    </rPh>
    <phoneticPr fontId="1"/>
  </si>
  <si>
    <t>３．「（実績）」シートにて現場閉所率や達成状況の実績を確認する。</t>
    <rPh sb="4" eb="6">
      <t>ジッセキ</t>
    </rPh>
    <rPh sb="13" eb="17">
      <t>ゲンバヘイショ</t>
    </rPh>
    <rPh sb="17" eb="18">
      <t>リツ</t>
    </rPh>
    <rPh sb="19" eb="21">
      <t>タッセイ</t>
    </rPh>
    <rPh sb="21" eb="23">
      <t>ジョウキョウ</t>
    </rPh>
    <rPh sb="24" eb="26">
      <t>ジッセキ</t>
    </rPh>
    <phoneticPr fontId="1"/>
  </si>
  <si>
    <t>1．工事着手時に「入力用」シートに記入した現場閉所予定は、変更しないでください。（計画通りの取得が行われたか把握するため）</t>
    <rPh sb="2" eb="4">
      <t>コウジ</t>
    </rPh>
    <rPh sb="4" eb="6">
      <t>チャクシュ</t>
    </rPh>
    <rPh sb="6" eb="7">
      <t>ジ</t>
    </rPh>
    <rPh sb="9" eb="12">
      <t>ニュウリョクヨウ</t>
    </rPh>
    <rPh sb="17" eb="19">
      <t>キニュウ</t>
    </rPh>
    <rPh sb="21" eb="23">
      <t>ゲンバ</t>
    </rPh>
    <rPh sb="23" eb="25">
      <t>ヘイショ</t>
    </rPh>
    <rPh sb="25" eb="27">
      <t>ヨテイ</t>
    </rPh>
    <rPh sb="29" eb="31">
      <t>ヘンコウ</t>
    </rPh>
    <rPh sb="41" eb="43">
      <t>ケイカク</t>
    </rPh>
    <rPh sb="43" eb="44">
      <t>ドオ</t>
    </rPh>
    <rPh sb="46" eb="48">
      <t>シュトク</t>
    </rPh>
    <rPh sb="49" eb="50">
      <t>オコナ</t>
    </rPh>
    <rPh sb="54" eb="56">
      <t>ハアク</t>
    </rPh>
    <phoneticPr fontId="1"/>
  </si>
  <si>
    <t>2．週休2日の達成状況は受発注者間で認識に相違が無いよう留意してください。</t>
    <rPh sb="2" eb="4">
      <t>シュウキュウ</t>
    </rPh>
    <rPh sb="5" eb="6">
      <t>ニチ</t>
    </rPh>
    <rPh sb="7" eb="9">
      <t>タッセイ</t>
    </rPh>
    <rPh sb="9" eb="11">
      <t>ジョウキョウ</t>
    </rPh>
    <rPh sb="12" eb="15">
      <t>ジュハッチュウ</t>
    </rPh>
    <rPh sb="15" eb="16">
      <t>シャ</t>
    </rPh>
    <rPh sb="16" eb="17">
      <t>アイダ</t>
    </rPh>
    <rPh sb="18" eb="20">
      <t>ニンシキ</t>
    </rPh>
    <rPh sb="21" eb="23">
      <t>ソウイ</t>
    </rPh>
    <rPh sb="24" eb="25">
      <t>ナ</t>
    </rPh>
    <rPh sb="28" eb="30">
      <t>リュウイ</t>
    </rPh>
    <phoneticPr fontId="1"/>
  </si>
  <si>
    <t>〇工事施工中～完成時の操作手順</t>
    <rPh sb="1" eb="3">
      <t>コウジ</t>
    </rPh>
    <rPh sb="3" eb="5">
      <t>セコウ</t>
    </rPh>
    <rPh sb="5" eb="6">
      <t>チュウ</t>
    </rPh>
    <rPh sb="7" eb="10">
      <t>カンセイジ</t>
    </rPh>
    <rPh sb="11" eb="13">
      <t>ソウサ</t>
    </rPh>
    <rPh sb="13" eb="15">
      <t>テジュン</t>
    </rPh>
    <phoneticPr fontId="1"/>
  </si>
  <si>
    <t>２．「入力用」シートに非対象期間、現場閉所日を入力する（E列、F列）</t>
    <rPh sb="3" eb="6">
      <t>ニュウリョクヨウ</t>
    </rPh>
    <rPh sb="11" eb="14">
      <t>ヒタイショウ</t>
    </rPh>
    <rPh sb="14" eb="16">
      <t>キカン</t>
    </rPh>
    <rPh sb="17" eb="21">
      <t>ゲンバヘイショ</t>
    </rPh>
    <rPh sb="21" eb="22">
      <t>ヒ</t>
    </rPh>
    <rPh sb="23" eb="25">
      <t>ニュウリョク</t>
    </rPh>
    <rPh sb="29" eb="30">
      <t>レツ</t>
    </rPh>
    <rPh sb="32" eb="33">
      <t>レツ</t>
    </rPh>
    <phoneticPr fontId="1"/>
  </si>
  <si>
    <t>２．「入力用」シートに、実績に応じて非対象期間、現場閉所日を入力する（G列、H列）</t>
    <rPh sb="3" eb="5">
      <t>ニュウリョク</t>
    </rPh>
    <rPh sb="5" eb="6">
      <t>ヨウ</t>
    </rPh>
    <rPh sb="12" eb="14">
      <t>ジッセキ</t>
    </rPh>
    <rPh sb="18" eb="21">
      <t>ヒタイショウ</t>
    </rPh>
    <rPh sb="21" eb="23">
      <t>キカン</t>
    </rPh>
    <rPh sb="24" eb="26">
      <t>ゲンバ</t>
    </rPh>
    <rPh sb="26" eb="28">
      <t>ヘイショ</t>
    </rPh>
    <rPh sb="28" eb="29">
      <t>ビ</t>
    </rPh>
    <rPh sb="30" eb="32">
      <t>ニュウリョク</t>
    </rPh>
    <rPh sb="36" eb="37">
      <t>レツ</t>
    </rPh>
    <rPh sb="39" eb="40">
      <t>レツ</t>
    </rPh>
    <phoneticPr fontId="1"/>
  </si>
  <si>
    <t>非対象期間</t>
    <rPh sb="0" eb="3">
      <t>ヒタイショウ</t>
    </rPh>
    <rPh sb="3" eb="5">
      <t>キカン</t>
    </rPh>
    <phoneticPr fontId="1"/>
  </si>
  <si>
    <t>⑴準備期間（契約締結日の翌日から施工を開始するまでの期間で、現場事務所等の設置、測量はこの期間に含む。）
⑵後片付け期間（施工を完了した日の翌日から工事完成日 までの期間）
⑶夏季休暇（３日間）
⑷年末年始休暇（６日間）
⑸工場製作のみの期間
⑹工事全体を一時中止している期間
⑺発注者が週休2日の対象外とする作業を実施する期間（施工条件や地元条件、災害対応等、受注者の責によらず週６日以上の現場作業を余儀なくされる期間）</t>
    <rPh sb="144" eb="146">
      <t>シュウキュウ</t>
    </rPh>
    <rPh sb="147" eb="148">
      <t>ニチ</t>
    </rPh>
    <phoneticPr fontId="1"/>
  </si>
  <si>
    <t>完全週休２日工事における
基本の現場閉所日（※）</t>
    <rPh sb="0" eb="4">
      <t>カンゼンシュウキュウ</t>
    </rPh>
    <rPh sb="5" eb="8">
      <t>ニチコウジ</t>
    </rPh>
    <rPh sb="13" eb="15">
      <t>キホン</t>
    </rPh>
    <rPh sb="16" eb="20">
      <t>ゲンバヘイショ</t>
    </rPh>
    <rPh sb="20" eb="21">
      <t>ビ</t>
    </rPh>
    <phoneticPr fontId="1"/>
  </si>
  <si>
    <t>非対象期間</t>
    <rPh sb="0" eb="5">
      <t>ヒタイショウキカン</t>
    </rPh>
    <phoneticPr fontId="1"/>
  </si>
  <si>
    <t>このシートは「愛知県週休２日工事実施要領」の内容の抜粋です。
詳しい用語解説や週休２日工事の実施方法については、「愛知県週休２日工事実施要領」を必ずご確認ください。</t>
    <rPh sb="7" eb="12">
      <t>アイチケンシュウキュウ</t>
    </rPh>
    <rPh sb="13" eb="14">
      <t>ニチ</t>
    </rPh>
    <rPh sb="14" eb="16">
      <t>コウジ</t>
    </rPh>
    <rPh sb="16" eb="20">
      <t>ジッシヨウリョウ</t>
    </rPh>
    <rPh sb="22" eb="24">
      <t>ナイヨウ</t>
    </rPh>
    <rPh sb="25" eb="27">
      <t>バッスイ</t>
    </rPh>
    <rPh sb="29" eb="30">
      <t>クワ</t>
    </rPh>
    <rPh sb="32" eb="34">
      <t>ヨウゴ</t>
    </rPh>
    <rPh sb="34" eb="36">
      <t>カイセツ</t>
    </rPh>
    <rPh sb="37" eb="39">
      <t>シュウキュウ</t>
    </rPh>
    <rPh sb="40" eb="41">
      <t>ニチ</t>
    </rPh>
    <rPh sb="41" eb="43">
      <t>コウジ</t>
    </rPh>
    <rPh sb="44" eb="46">
      <t>ジッシ</t>
    </rPh>
    <rPh sb="46" eb="48">
      <t>ホウホウ</t>
    </rPh>
    <rPh sb="55" eb="60">
      <t>アイチケンシュウキュウ</t>
    </rPh>
    <rPh sb="61" eb="62">
      <t>ニチ</t>
    </rPh>
    <rPh sb="62" eb="64">
      <t>コウジ</t>
    </rPh>
    <rPh sb="64" eb="68">
      <t>ジッシヨウリョウ</t>
    </rPh>
    <rPh sb="70" eb="71">
      <t>カナラ</t>
    </rPh>
    <rPh sb="73" eb="75">
      <t>カクニン</t>
    </rPh>
    <phoneticPr fontId="1"/>
  </si>
  <si>
    <t>施工を開始した日、着手日（現場事務所等の設置、測量は対象外期の間⑴準備期間となる）</t>
    <rPh sb="0" eb="2">
      <t>セコウ</t>
    </rPh>
    <rPh sb="3" eb="5">
      <t>カイシ</t>
    </rPh>
    <rPh sb="7" eb="8">
      <t>ヒ</t>
    </rPh>
    <rPh sb="9" eb="12">
      <t>チャクシュビ</t>
    </rPh>
    <rPh sb="26" eb="29">
      <t>タイショウガイ</t>
    </rPh>
    <rPh sb="29" eb="30">
      <t>キ</t>
    </rPh>
    <rPh sb="31" eb="32">
      <t>マ</t>
    </rPh>
    <rPh sb="33" eb="35">
      <t>ジュンビ</t>
    </rPh>
    <rPh sb="35" eb="37">
      <t>キカン</t>
    </rPh>
    <phoneticPr fontId="1"/>
  </si>
  <si>
    <t>施工を完了した日</t>
    <rPh sb="0" eb="2">
      <t>セコウ</t>
    </rPh>
    <rPh sb="3" eb="5">
      <t>カンリョウ</t>
    </rPh>
    <rPh sb="7" eb="8">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</si>
</sst>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d&quot;日&quot;"/>
    <numFmt numFmtId="177" formatCode="d"/>
    <numFmt numFmtId="178" formatCode="0.0%"/>
    <numFmt numFmtId="179" formatCode="[$-F800]dddd\,\ mmmm\ dd\,\ yyyy"/>
  </numFmts>
  <fonts count="23">
    <font>
      <sz val="11"/>
      <color theme="1"/>
      <name val="游ゴシック"/>
      <family val="2"/>
      <charset val="128"/>
      <scheme val="minor"/>
    </font>
    <font>
      <sz val="6"/>
      <name val="游ゴシック"/>
      <family val="2"/>
      <charset val="128"/>
      <scheme val="minor"/>
    </font>
    <font>
      <sz val="11"/>
      <name val="BIZ UDPゴシック"/>
      <family val="3"/>
      <charset val="128"/>
    </font>
    <font>
      <b/>
      <i/>
      <sz val="11"/>
      <name val="BIZ UDPゴシック"/>
      <family val="3"/>
      <charset val="128"/>
    </font>
    <font>
      <sz val="11"/>
      <color rgb="FFFF0000"/>
      <name val="BIZ UDPゴシック"/>
      <family val="3"/>
      <charset val="128"/>
    </font>
    <font>
      <b/>
      <sz val="18"/>
      <color theme="1"/>
      <name val="游ゴシック"/>
      <family val="3"/>
      <charset val="128"/>
      <scheme val="minor"/>
    </font>
    <font>
      <sz val="10"/>
      <color theme="1"/>
      <name val="Verdana"/>
      <family val="2"/>
    </font>
    <font>
      <sz val="11"/>
      <name val="游ゴシック"/>
      <family val="2"/>
      <charset val="128"/>
      <scheme val="minor"/>
    </font>
    <font>
      <b/>
      <sz val="11"/>
      <color rgb="FF00B050"/>
      <name val="BIZ UDPゴシック"/>
      <family val="3"/>
      <charset val="128"/>
    </font>
    <font>
      <sz val="12"/>
      <name val="游ゴシック"/>
      <family val="2"/>
      <charset val="128"/>
      <scheme val="minor"/>
    </font>
    <font>
      <sz val="12"/>
      <name val="BIZ UDPゴシック"/>
      <family val="3"/>
      <charset val="128"/>
    </font>
    <font>
      <sz val="14"/>
      <name val="BIZ UDPゴシック"/>
      <family val="3"/>
      <charset val="128"/>
    </font>
    <font>
      <sz val="10"/>
      <name val="BIZ UDPゴシック"/>
      <family val="3"/>
      <charset val="128"/>
    </font>
    <font>
      <b/>
      <sz val="16"/>
      <name val="BIZ UDPゴシック"/>
      <family val="3"/>
      <charset val="128"/>
    </font>
    <font>
      <sz val="16"/>
      <name val="BIZ UDPゴシック"/>
      <family val="3"/>
      <charset val="128"/>
    </font>
    <font>
      <b/>
      <sz val="14"/>
      <color theme="1"/>
      <name val="游ゴシック"/>
      <family val="3"/>
      <charset val="128"/>
      <scheme val="minor"/>
    </font>
    <font>
      <sz val="12"/>
      <color rgb="FF000000"/>
      <name val="ＭＳ 明朝"/>
      <family val="1"/>
      <charset val="128"/>
    </font>
    <font>
      <sz val="11"/>
      <color theme="1"/>
      <name val="ＭＳ 明朝"/>
      <family val="1"/>
      <charset val="128"/>
    </font>
    <font>
      <sz val="12"/>
      <name val="ＭＳ 明朝"/>
      <family val="1"/>
      <charset val="128"/>
    </font>
    <font>
      <sz val="12"/>
      <color theme="1"/>
      <name val="ＭＳ 明朝"/>
      <family val="1"/>
      <charset val="128"/>
    </font>
    <font>
      <b/>
      <u/>
      <sz val="14"/>
      <color rgb="FFFF0000"/>
      <name val="ＭＳ 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theme="2" tint="-0.24997711111789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FFC000"/>
        <bgColor indexed="64"/>
      </patternFill>
    </fill>
    <fill>
      <patternFill patternType="solid">
        <fgColor theme="8"/>
        <bgColor indexed="64"/>
      </patternFill>
    </fill>
  </fills>
  <borders count="70">
    <border>
      <left/>
      <right/>
      <top/>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medium">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right/>
      <top style="medium">
        <color auto="1"/>
      </top>
      <bottom/>
      <diagonal/>
    </border>
    <border>
      <left/>
      <right style="medium">
        <color indexed="64"/>
      </right>
      <top/>
      <bottom/>
      <diagonal/>
    </border>
    <border>
      <left/>
      <right/>
      <top/>
      <bottom style="medium">
        <color indexed="64"/>
      </bottom>
      <diagonal/>
    </border>
    <border>
      <left style="medium">
        <color auto="1"/>
      </left>
      <right style="dashed">
        <color auto="1"/>
      </right>
      <top style="medium">
        <color auto="1"/>
      </top>
      <bottom/>
      <diagonal/>
    </border>
    <border>
      <left style="medium">
        <color auto="1"/>
      </left>
      <right style="dashed">
        <color auto="1"/>
      </right>
      <top/>
      <bottom/>
      <diagonal/>
    </border>
    <border>
      <left style="medium">
        <color auto="1"/>
      </left>
      <right style="dashed">
        <color auto="1"/>
      </right>
      <top/>
      <bottom style="medium">
        <color auto="1"/>
      </bottom>
      <diagonal/>
    </border>
    <border>
      <left style="thin">
        <color auto="1"/>
      </left>
      <right style="thin">
        <color auto="1"/>
      </right>
      <top style="thin">
        <color auto="1"/>
      </top>
      <bottom style="thin">
        <color auto="1"/>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dotted">
        <color indexed="64"/>
      </left>
      <right style="medium">
        <color auto="1"/>
      </right>
      <top style="medium">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auto="1"/>
      </left>
      <right/>
      <top style="thin">
        <color indexed="64"/>
      </top>
      <bottom style="thin">
        <color auto="1"/>
      </bottom>
      <diagonal/>
    </border>
    <border>
      <left style="thin">
        <color indexed="64"/>
      </left>
      <right style="thin">
        <color indexed="64"/>
      </right>
      <top/>
      <bottom style="thin">
        <color indexed="64"/>
      </bottom>
      <diagonal/>
    </border>
    <border>
      <left style="medium">
        <color indexed="64"/>
      </left>
      <right/>
      <top/>
      <bottom/>
      <diagonal/>
    </border>
    <border>
      <left style="dashed">
        <color auto="1"/>
      </left>
      <right style="medium">
        <color indexed="64"/>
      </right>
      <top style="medium">
        <color indexed="64"/>
      </top>
      <bottom/>
      <diagonal/>
    </border>
    <border>
      <left style="dashed">
        <color auto="1"/>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ashed">
        <color auto="1"/>
      </left>
      <right style="medium">
        <color indexed="64"/>
      </right>
      <top/>
      <bottom/>
      <diagonal/>
    </border>
    <border>
      <left style="thin">
        <color indexed="64"/>
      </left>
      <right style="medium">
        <color indexed="64"/>
      </right>
      <top style="medium">
        <color indexed="64"/>
      </top>
      <bottom style="medium">
        <color indexed="64"/>
      </bottom>
      <diagonal/>
    </border>
    <border>
      <left style="dashed">
        <color auto="1"/>
      </left>
      <right style="dotted">
        <color indexed="64"/>
      </right>
      <top style="medium">
        <color indexed="64"/>
      </top>
      <bottom/>
      <diagonal/>
    </border>
    <border>
      <left style="dashed">
        <color auto="1"/>
      </left>
      <right style="dotted">
        <color indexed="64"/>
      </right>
      <top/>
      <bottom style="medium">
        <color indexed="64"/>
      </bottom>
      <diagonal/>
    </border>
    <border>
      <left style="dashed">
        <color auto="1"/>
      </left>
      <right style="dotted">
        <color indexed="64"/>
      </right>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dashed">
        <color auto="1"/>
      </left>
      <right/>
      <top style="thin">
        <color auto="1"/>
      </top>
      <bottom style="thin">
        <color auto="1"/>
      </bottom>
      <diagonal/>
    </border>
    <border>
      <left style="dashed">
        <color auto="1"/>
      </left>
      <right/>
      <top style="thin">
        <color auto="1"/>
      </top>
      <bottom style="medium">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diagonal/>
    </border>
    <border>
      <left/>
      <right style="medium">
        <color auto="1"/>
      </right>
      <top style="thin">
        <color indexed="64"/>
      </top>
      <bottom/>
      <diagonal/>
    </border>
    <border>
      <left/>
      <right style="medium">
        <color auto="1"/>
      </right>
      <top style="thin">
        <color indexed="64"/>
      </top>
      <bottom style="medium">
        <color auto="1"/>
      </bottom>
      <diagonal/>
    </border>
    <border>
      <left style="thin">
        <color indexed="64"/>
      </left>
      <right style="medium">
        <color auto="1"/>
      </right>
      <top/>
      <bottom/>
      <diagonal/>
    </border>
    <border>
      <left style="thin">
        <color auto="1"/>
      </left>
      <right style="thin">
        <color auto="1"/>
      </right>
      <top style="thin">
        <color auto="1"/>
      </top>
      <bottom style="thick">
        <color rgb="FFFF0000"/>
      </bottom>
      <diagonal/>
    </border>
    <border>
      <left/>
      <right style="thick">
        <color rgb="FFFF0000"/>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64"/>
      </left>
      <right/>
      <top style="thin">
        <color auto="1"/>
      </top>
      <bottom style="medium">
        <color indexed="64"/>
      </bottom>
      <diagonal/>
    </border>
  </borders>
  <cellStyleXfs count="1">
    <xf numFmtId="0" fontId="0" fillId="0" borderId="0">
      <alignment vertical="center"/>
    </xf>
  </cellStyleXfs>
  <cellXfs count="314">
    <xf numFmtId="0" fontId="0" fillId="0" borderId="0" xfId="0">
      <alignment vertical="center"/>
    </xf>
    <xf numFmtId="20" fontId="0" fillId="0" borderId="0" xfId="0" applyNumberFormat="1">
      <alignment vertical="center"/>
    </xf>
    <xf numFmtId="22" fontId="0" fillId="0" borderId="0" xfId="0" applyNumberFormat="1">
      <alignment vertical="center"/>
    </xf>
    <xf numFmtId="0" fontId="0" fillId="0" borderId="0" xfId="0" applyBorder="1">
      <alignment vertical="center"/>
    </xf>
    <xf numFmtId="177" fontId="2" fillId="0" borderId="2" xfId="0" applyNumberFormat="1" applyFont="1" applyFill="1" applyBorder="1" applyAlignment="1">
      <alignment vertical="center" shrinkToFit="1"/>
    </xf>
    <xf numFmtId="0" fontId="0" fillId="0" borderId="15" xfId="0" applyBorder="1">
      <alignment vertical="center"/>
    </xf>
    <xf numFmtId="0" fontId="0" fillId="0" borderId="13" xfId="0" applyBorder="1">
      <alignment vertical="center"/>
    </xf>
    <xf numFmtId="14" fontId="0" fillId="0" borderId="14" xfId="0" applyNumberFormat="1" applyBorder="1">
      <alignment vertical="center"/>
    </xf>
    <xf numFmtId="14" fontId="0" fillId="0" borderId="0" xfId="0" applyNumberFormat="1" applyBorder="1">
      <alignment vertical="center"/>
    </xf>
    <xf numFmtId="14" fontId="0" fillId="0" borderId="15" xfId="0" applyNumberFormat="1" applyBorder="1">
      <alignment vertical="center"/>
    </xf>
    <xf numFmtId="0" fontId="0" fillId="0" borderId="0" xfId="0" applyBorder="1" applyAlignment="1">
      <alignment horizontal="center" vertical="center"/>
    </xf>
    <xf numFmtId="0" fontId="0" fillId="3" borderId="16" xfId="0" applyFill="1" applyBorder="1">
      <alignment vertical="center"/>
    </xf>
    <xf numFmtId="0" fontId="5" fillId="0" borderId="0" xfId="0" applyFont="1">
      <alignment vertical="center"/>
    </xf>
    <xf numFmtId="0" fontId="0" fillId="0" borderId="0" xfId="0" applyBorder="1" applyAlignment="1">
      <alignment horizontal="center" vertical="center"/>
    </xf>
    <xf numFmtId="0" fontId="0" fillId="0" borderId="17" xfId="0" applyBorder="1">
      <alignment vertical="center"/>
    </xf>
    <xf numFmtId="0" fontId="0" fillId="0" borderId="18" xfId="0" applyBorder="1">
      <alignment vertical="center"/>
    </xf>
    <xf numFmtId="14" fontId="0" fillId="3" borderId="21" xfId="0" applyNumberFormat="1" applyFill="1" applyBorder="1">
      <alignment vertical="center"/>
    </xf>
    <xf numFmtId="0" fontId="0" fillId="0" borderId="18" xfId="0" applyBorder="1" applyAlignment="1">
      <alignment horizontal="center" vertical="center"/>
    </xf>
    <xf numFmtId="14" fontId="0" fillId="3" borderId="20" xfId="0" applyNumberFormat="1" applyFill="1" applyBorder="1">
      <alignment vertical="center"/>
    </xf>
    <xf numFmtId="0" fontId="0" fillId="0" borderId="16" xfId="0" applyBorder="1">
      <alignment vertical="center"/>
    </xf>
    <xf numFmtId="0" fontId="0" fillId="0" borderId="24" xfId="0" applyBorder="1">
      <alignment vertical="center"/>
    </xf>
    <xf numFmtId="0" fontId="0" fillId="3" borderId="17" xfId="0" applyFill="1" applyBorder="1">
      <alignment vertical="center"/>
    </xf>
    <xf numFmtId="0" fontId="0" fillId="3" borderId="18" xfId="0" applyFill="1" applyBorder="1">
      <alignment vertical="center"/>
    </xf>
    <xf numFmtId="0" fontId="0" fillId="3" borderId="17" xfId="0" applyFill="1" applyBorder="1" applyAlignment="1">
      <alignment vertical="center"/>
    </xf>
    <xf numFmtId="177" fontId="2" fillId="0" borderId="1" xfId="0" applyNumberFormat="1" applyFont="1" applyFill="1" applyBorder="1" applyAlignment="1">
      <alignment vertical="center" shrinkToFit="1"/>
    </xf>
    <xf numFmtId="177" fontId="2" fillId="0" borderId="4" xfId="0" applyNumberFormat="1" applyFont="1" applyFill="1" applyBorder="1" applyAlignment="1">
      <alignment vertical="center" shrinkToFit="1"/>
    </xf>
    <xf numFmtId="177" fontId="2" fillId="0" borderId="5" xfId="0" applyNumberFormat="1" applyFont="1" applyFill="1" applyBorder="1" applyAlignment="1">
      <alignment vertical="center" shrinkToFit="1"/>
    </xf>
    <xf numFmtId="0" fontId="0" fillId="0" borderId="18" xfId="0" applyBorder="1">
      <alignment vertical="center"/>
    </xf>
    <xf numFmtId="0" fontId="0" fillId="3" borderId="12" xfId="0" applyFill="1" applyBorder="1" applyAlignment="1">
      <alignment horizontal="center" vertical="center"/>
    </xf>
    <xf numFmtId="0" fontId="0" fillId="0" borderId="36" xfId="0" applyBorder="1">
      <alignment vertical="center"/>
    </xf>
    <xf numFmtId="0" fontId="0" fillId="0" borderId="28" xfId="0" applyBorder="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14" fontId="0" fillId="0" borderId="44" xfId="0" applyNumberFormat="1" applyBorder="1">
      <alignment vertical="center"/>
    </xf>
    <xf numFmtId="14" fontId="0" fillId="0" borderId="38" xfId="0" applyNumberFormat="1" applyBorder="1">
      <alignment vertical="center"/>
    </xf>
    <xf numFmtId="0" fontId="0" fillId="0" borderId="12" xfId="0" applyBorder="1" applyAlignment="1">
      <alignment horizontal="center" vertical="center"/>
    </xf>
    <xf numFmtId="14" fontId="0" fillId="0" borderId="37" xfId="0" applyNumberFormat="1"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14" fontId="0" fillId="0" borderId="48" xfId="0" applyNumberFormat="1" applyBorder="1">
      <alignment vertical="center"/>
    </xf>
    <xf numFmtId="14" fontId="0" fillId="0" borderId="47" xfId="0" applyNumberFormat="1" applyBorder="1">
      <alignment vertical="center"/>
    </xf>
    <xf numFmtId="0" fontId="6" fillId="0" borderId="49" xfId="0" applyFont="1" applyBorder="1">
      <alignment vertical="center"/>
    </xf>
    <xf numFmtId="0" fontId="0" fillId="0" borderId="31" xfId="0" applyBorder="1">
      <alignment vertical="center"/>
    </xf>
    <xf numFmtId="0" fontId="0" fillId="0" borderId="50" xfId="0" applyBorder="1">
      <alignment vertical="center"/>
    </xf>
    <xf numFmtId="0" fontId="2" fillId="0" borderId="0" xfId="0" applyFont="1">
      <alignment vertical="center"/>
    </xf>
    <xf numFmtId="0" fontId="9" fillId="0" borderId="17" xfId="0" applyFont="1" applyBorder="1">
      <alignment vertical="center"/>
    </xf>
    <xf numFmtId="0" fontId="9" fillId="0" borderId="18" xfId="0" applyFont="1" applyBorder="1">
      <alignment vertical="center"/>
    </xf>
    <xf numFmtId="0" fontId="7" fillId="0" borderId="18" xfId="0" applyFont="1" applyBorder="1">
      <alignment vertical="center"/>
    </xf>
    <xf numFmtId="0" fontId="2" fillId="0" borderId="0" xfId="0" applyFont="1" applyAlignment="1">
      <alignment vertical="center" shrinkToFit="1"/>
    </xf>
    <xf numFmtId="0" fontId="2" fillId="0" borderId="17" xfId="0" applyFont="1" applyBorder="1" applyAlignment="1">
      <alignment horizontal="left" vertical="center" shrinkToFit="1"/>
    </xf>
    <xf numFmtId="0" fontId="2" fillId="0" borderId="17" xfId="0" applyFont="1" applyBorder="1" applyAlignment="1">
      <alignment horizontal="center" vertical="center" shrinkToFit="1"/>
    </xf>
    <xf numFmtId="0" fontId="2" fillId="0" borderId="0" xfId="0" applyFont="1" applyBorder="1" applyAlignment="1">
      <alignment vertical="center" shrinkToFit="1"/>
    </xf>
    <xf numFmtId="0" fontId="2" fillId="0" borderId="0" xfId="0" applyFont="1" applyBorder="1" applyAlignment="1">
      <alignment horizontal="centerContinuous" vertical="center" shrinkToFit="1"/>
    </xf>
    <xf numFmtId="0" fontId="2" fillId="0" borderId="21" xfId="0" applyFont="1" applyBorder="1" applyAlignment="1">
      <alignment horizontal="centerContinuous" vertical="center" shrinkToFit="1"/>
    </xf>
    <xf numFmtId="0" fontId="2" fillId="0" borderId="30" xfId="0" applyFont="1" applyBorder="1" applyAlignment="1">
      <alignment horizontal="centerContinuous" vertical="center" shrinkToFit="1"/>
    </xf>
    <xf numFmtId="0" fontId="2" fillId="0" borderId="34" xfId="0" applyFont="1" applyBorder="1" applyAlignment="1">
      <alignment horizontal="centerContinuous" vertical="center" shrinkToFit="1"/>
    </xf>
    <xf numFmtId="0" fontId="2" fillId="0" borderId="20" xfId="0" applyFont="1" applyBorder="1" applyAlignment="1">
      <alignment horizontal="centerContinuous" vertical="center" shrinkToFit="1"/>
    </xf>
    <xf numFmtId="0" fontId="2" fillId="0" borderId="25" xfId="0" applyFont="1" applyBorder="1" applyAlignment="1">
      <alignment horizontal="centerContinuous" vertical="center" shrinkToFit="1"/>
    </xf>
    <xf numFmtId="0" fontId="2" fillId="0" borderId="23" xfId="0" applyFont="1" applyBorder="1" applyAlignment="1">
      <alignment horizontal="centerContinuous" vertical="center" shrinkToFit="1"/>
    </xf>
    <xf numFmtId="0" fontId="2" fillId="0" borderId="26" xfId="0" applyFont="1" applyBorder="1" applyAlignment="1">
      <alignment horizontal="centerContinuous" vertical="center" shrinkToFit="1"/>
    </xf>
    <xf numFmtId="0" fontId="2" fillId="0" borderId="26" xfId="0" applyFont="1" applyBorder="1" applyAlignment="1">
      <alignment vertical="center" shrinkToFit="1"/>
    </xf>
    <xf numFmtId="0" fontId="2" fillId="0" borderId="18" xfId="0" applyFont="1" applyBorder="1" applyAlignment="1">
      <alignment horizontal="centerContinuous" vertical="center" shrinkToFit="1"/>
    </xf>
    <xf numFmtId="0" fontId="12" fillId="0" borderId="0" xfId="0" applyFont="1" applyAlignment="1">
      <alignment horizontal="right" vertical="center"/>
    </xf>
    <xf numFmtId="0" fontId="2" fillId="5" borderId="16" xfId="0" applyFont="1" applyFill="1" applyBorder="1" applyAlignment="1">
      <alignment horizontal="center" vertical="center" shrinkToFit="1"/>
    </xf>
    <xf numFmtId="0" fontId="2" fillId="0" borderId="24" xfId="0" applyFont="1" applyBorder="1" applyAlignment="1">
      <alignment horizontal="centerContinuous" vertical="center" shrinkToFit="1"/>
    </xf>
    <xf numFmtId="0" fontId="2" fillId="0" borderId="27" xfId="0" applyFont="1" applyBorder="1" applyAlignment="1">
      <alignment horizontal="centerContinuous" vertical="center" shrinkToFit="1"/>
    </xf>
    <xf numFmtId="0" fontId="2" fillId="0" borderId="27" xfId="0" applyFont="1" applyBorder="1" applyAlignment="1">
      <alignment vertical="center" shrinkToFit="1"/>
    </xf>
    <xf numFmtId="0" fontId="2" fillId="0" borderId="0" xfId="0" applyFont="1" applyAlignment="1">
      <alignment horizontal="centerContinuous" vertical="center" shrinkToFit="1"/>
    </xf>
    <xf numFmtId="0" fontId="2" fillId="0" borderId="0" xfId="0" applyFont="1" applyBorder="1" applyAlignment="1">
      <alignment horizontal="center" vertical="center" shrinkToFit="1"/>
    </xf>
    <xf numFmtId="0" fontId="2" fillId="5" borderId="19" xfId="0" applyFont="1" applyFill="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Continuous" vertical="center" shrinkToFit="1"/>
    </xf>
    <xf numFmtId="0" fontId="2" fillId="0" borderId="17" xfId="0" applyFont="1" applyBorder="1" applyAlignment="1">
      <alignment horizontal="centerContinuous" vertical="center" shrinkToFit="1"/>
    </xf>
    <xf numFmtId="0" fontId="2" fillId="0" borderId="19" xfId="0" applyFont="1" applyBorder="1" applyAlignment="1">
      <alignment horizontal="centerContinuous" vertical="center" shrinkToFit="1"/>
    </xf>
    <xf numFmtId="0" fontId="2" fillId="0" borderId="19" xfId="0" applyFont="1" applyBorder="1" applyAlignment="1">
      <alignment vertical="center" shrinkToFit="1"/>
    </xf>
    <xf numFmtId="0" fontId="2" fillId="0" borderId="0" xfId="0" applyFont="1" applyAlignment="1">
      <alignment horizontal="centerContinuous" vertical="center"/>
    </xf>
    <xf numFmtId="0" fontId="2" fillId="0" borderId="0" xfId="0" applyFont="1" applyFill="1" applyAlignment="1">
      <alignment vertical="center" shrinkToFit="1"/>
    </xf>
    <xf numFmtId="176" fontId="2" fillId="0" borderId="0" xfId="0" applyNumberFormat="1" applyFont="1" applyAlignment="1">
      <alignment vertical="center" shrinkToFit="1"/>
    </xf>
    <xf numFmtId="176" fontId="2" fillId="0" borderId="0" xfId="0" applyNumberFormat="1" applyFont="1" applyAlignment="1">
      <alignment horizontal="center" vertical="center" shrinkToFit="1"/>
    </xf>
    <xf numFmtId="0" fontId="2" fillId="0" borderId="9" xfId="0" applyFont="1" applyBorder="1" applyAlignment="1">
      <alignment vertical="center" shrinkToFit="1"/>
    </xf>
    <xf numFmtId="0" fontId="2" fillId="0" borderId="8" xfId="0" applyFont="1" applyBorder="1" applyAlignment="1">
      <alignment vertical="center" shrinkToFit="1"/>
    </xf>
    <xf numFmtId="176" fontId="2" fillId="0" borderId="0" xfId="0" applyNumberFormat="1" applyFont="1" applyBorder="1" applyAlignment="1">
      <alignment horizontal="center" vertical="center" shrinkToFit="1"/>
    </xf>
    <xf numFmtId="14" fontId="2" fillId="0" borderId="0" xfId="0" applyNumberFormat="1" applyFont="1" applyFill="1" applyAlignment="1">
      <alignment vertical="center" shrinkToFit="1"/>
    </xf>
    <xf numFmtId="0" fontId="2" fillId="0" borderId="0" xfId="0" applyFont="1" applyFill="1" applyBorder="1" applyAlignment="1">
      <alignment horizontal="center" vertical="center" wrapText="1" shrinkToFit="1"/>
    </xf>
    <xf numFmtId="177" fontId="2" fillId="0" borderId="0" xfId="0" applyNumberFormat="1" applyFont="1" applyFill="1" applyAlignment="1">
      <alignment vertical="center" shrinkToFit="1"/>
    </xf>
    <xf numFmtId="0" fontId="2" fillId="0" borderId="0" xfId="0" applyFont="1" applyFill="1" applyBorder="1" applyAlignment="1">
      <alignment horizontal="center" vertical="center" shrinkToFit="1"/>
    </xf>
    <xf numFmtId="176" fontId="2" fillId="0" borderId="0" xfId="0" applyNumberFormat="1" applyFont="1" applyFill="1" applyAlignment="1">
      <alignment vertical="center" shrinkToFit="1"/>
    </xf>
    <xf numFmtId="0" fontId="2" fillId="0" borderId="9" xfId="0" applyFont="1" applyFill="1" applyBorder="1" applyAlignment="1">
      <alignment vertical="center" shrinkToFit="1"/>
    </xf>
    <xf numFmtId="0" fontId="2" fillId="0" borderId="8" xfId="0" applyFont="1" applyFill="1" applyBorder="1" applyAlignment="1">
      <alignment vertical="center" shrinkToFit="1"/>
    </xf>
    <xf numFmtId="0" fontId="2" fillId="0" borderId="0" xfId="0" applyFont="1" applyBorder="1" applyAlignment="1">
      <alignment horizontal="centerContinuous" vertical="center"/>
    </xf>
    <xf numFmtId="0" fontId="2" fillId="0" borderId="0" xfId="0" applyFont="1" applyAlignment="1">
      <alignment horizontal="left" vertical="center"/>
    </xf>
    <xf numFmtId="0" fontId="10" fillId="0" borderId="0" xfId="0" applyFont="1" applyAlignment="1">
      <alignment horizontal="centerContinuous" vertical="center"/>
    </xf>
    <xf numFmtId="14" fontId="2" fillId="0" borderId="0" xfId="0" applyNumberFormat="1" applyFont="1" applyBorder="1" applyAlignment="1">
      <alignment horizontal="center" vertical="center"/>
    </xf>
    <xf numFmtId="14" fontId="2" fillId="0" borderId="0" xfId="0" applyNumberFormat="1" applyFont="1" applyBorder="1" applyAlignment="1">
      <alignment horizontal="center" vertical="center" shrinkToFit="1"/>
    </xf>
    <xf numFmtId="0" fontId="2" fillId="0" borderId="20" xfId="0" applyFont="1" applyBorder="1" applyAlignment="1">
      <alignment vertical="center" shrinkToFit="1"/>
    </xf>
    <xf numFmtId="0" fontId="11" fillId="0" borderId="0" xfId="0" applyFont="1" applyBorder="1" applyAlignment="1">
      <alignment horizontal="right" shrinkToFit="1"/>
    </xf>
    <xf numFmtId="0" fontId="2" fillId="0" borderId="17" xfId="0" applyFont="1" applyBorder="1" applyAlignment="1">
      <alignment vertical="center" shrinkToFit="1"/>
    </xf>
    <xf numFmtId="176" fontId="2" fillId="4" borderId="0" xfId="0" applyNumberFormat="1" applyFont="1" applyFill="1" applyAlignment="1">
      <alignment vertical="center" shrinkToFit="1"/>
    </xf>
    <xf numFmtId="179" fontId="2" fillId="0" borderId="0" xfId="0" applyNumberFormat="1" applyFont="1" applyFill="1" applyAlignment="1">
      <alignment vertical="center" shrinkToFit="1"/>
    </xf>
    <xf numFmtId="0" fontId="2" fillId="0" borderId="0" xfId="0" applyFont="1" applyAlignment="1">
      <alignment vertical="center" shrinkToFit="1"/>
    </xf>
    <xf numFmtId="177" fontId="2" fillId="0" borderId="51" xfId="0" applyNumberFormat="1" applyFont="1" applyFill="1" applyBorder="1" applyAlignment="1">
      <alignment vertical="center" shrinkToFit="1"/>
    </xf>
    <xf numFmtId="177" fontId="2" fillId="0" borderId="52" xfId="0" applyNumberFormat="1" applyFont="1" applyFill="1" applyBorder="1" applyAlignment="1">
      <alignment vertical="center" shrinkToFit="1"/>
    </xf>
    <xf numFmtId="177" fontId="2" fillId="0" borderId="53" xfId="0" applyNumberFormat="1" applyFont="1" applyFill="1" applyBorder="1" applyAlignment="1">
      <alignment vertical="center" shrinkToFit="1"/>
    </xf>
    <xf numFmtId="0" fontId="2" fillId="5" borderId="16" xfId="0" applyFont="1" applyFill="1" applyBorder="1" applyAlignment="1">
      <alignment vertical="center" shrinkToFit="1"/>
    </xf>
    <xf numFmtId="0" fontId="10" fillId="0" borderId="0" xfId="0" applyFont="1" applyAlignment="1">
      <alignment vertical="center" shrinkToFit="1"/>
    </xf>
    <xf numFmtId="0" fontId="2" fillId="0" borderId="16" xfId="0" applyFont="1" applyFill="1" applyBorder="1" applyAlignment="1">
      <alignment vertical="center" shrinkToFit="1"/>
    </xf>
    <xf numFmtId="176" fontId="2" fillId="5" borderId="0" xfId="0" applyNumberFormat="1" applyFont="1" applyFill="1" applyAlignment="1">
      <alignment horizontal="center" vertical="center" shrinkToFit="1"/>
    </xf>
    <xf numFmtId="0" fontId="2" fillId="0" borderId="54" xfId="0" applyFont="1" applyFill="1" applyBorder="1" applyAlignment="1">
      <alignment horizontal="center" vertical="center" wrapText="1" shrinkToFit="1"/>
    </xf>
    <xf numFmtId="0" fontId="2" fillId="0" borderId="55" xfId="0" applyFont="1" applyFill="1" applyBorder="1" applyAlignment="1">
      <alignment horizontal="center" vertical="center" wrapText="1" shrinkToFit="1"/>
    </xf>
    <xf numFmtId="176" fontId="2" fillId="0" borderId="8" xfId="0" applyNumberFormat="1" applyFont="1" applyBorder="1" applyAlignment="1">
      <alignment vertical="center" shrinkToFit="1"/>
    </xf>
    <xf numFmtId="0" fontId="2" fillId="0" borderId="56" xfId="0" applyFont="1" applyFill="1" applyBorder="1" applyAlignment="1">
      <alignment horizontal="center" vertical="center" shrinkToFit="1"/>
    </xf>
    <xf numFmtId="177" fontId="2" fillId="0" borderId="57" xfId="0" applyNumberFormat="1" applyFont="1" applyFill="1" applyBorder="1" applyAlignment="1">
      <alignment vertical="center" shrinkToFit="1"/>
    </xf>
    <xf numFmtId="0" fontId="2" fillId="5" borderId="58" xfId="0" applyFont="1" applyFill="1" applyBorder="1" applyAlignment="1">
      <alignment vertical="center" shrinkToFit="1"/>
    </xf>
    <xf numFmtId="0" fontId="2" fillId="0" borderId="59" xfId="0" applyFont="1" applyFill="1" applyBorder="1" applyAlignment="1">
      <alignment horizontal="center" vertical="center" shrinkToFit="1"/>
    </xf>
    <xf numFmtId="0" fontId="13" fillId="0" borderId="0" xfId="0" applyFont="1" applyAlignment="1">
      <alignment horizontal="left" shrinkToFit="1"/>
    </xf>
    <xf numFmtId="176" fontId="2" fillId="0" borderId="8" xfId="0" applyNumberFormat="1" applyFont="1" applyFill="1" applyBorder="1" applyAlignment="1">
      <alignment vertical="center" shrinkToFit="1"/>
    </xf>
    <xf numFmtId="177" fontId="2" fillId="5" borderId="2" xfId="0" applyNumberFormat="1" applyFont="1" applyFill="1" applyBorder="1" applyAlignment="1">
      <alignment vertical="center" shrinkToFit="1"/>
    </xf>
    <xf numFmtId="177" fontId="2" fillId="5" borderId="52" xfId="0" applyNumberFormat="1" applyFont="1" applyFill="1" applyBorder="1" applyAlignment="1">
      <alignment vertical="center" shrinkToFit="1"/>
    </xf>
    <xf numFmtId="177" fontId="2" fillId="5" borderId="5" xfId="0" applyNumberFormat="1" applyFont="1" applyFill="1" applyBorder="1" applyAlignment="1">
      <alignment vertical="center" shrinkToFit="1"/>
    </xf>
    <xf numFmtId="177" fontId="2" fillId="5" borderId="53" xfId="0" applyNumberFormat="1" applyFont="1" applyFill="1" applyBorder="1" applyAlignment="1">
      <alignment vertical="center" shrinkToFit="1"/>
    </xf>
    <xf numFmtId="0" fontId="2" fillId="5" borderId="0" xfId="0" applyFont="1" applyFill="1" applyAlignment="1">
      <alignment vertical="center" shrinkToFit="1"/>
    </xf>
    <xf numFmtId="0" fontId="2" fillId="5" borderId="9" xfId="0" applyFont="1" applyFill="1" applyBorder="1" applyAlignment="1">
      <alignment vertical="center" shrinkToFit="1"/>
    </xf>
    <xf numFmtId="0" fontId="2" fillId="5" borderId="8" xfId="0" applyFont="1" applyFill="1" applyBorder="1" applyAlignment="1">
      <alignment vertical="center" shrinkToFit="1"/>
    </xf>
    <xf numFmtId="176" fontId="2" fillId="5" borderId="7" xfId="0" applyNumberFormat="1" applyFont="1" applyFill="1" applyBorder="1" applyAlignment="1">
      <alignment vertical="center" shrinkToFit="1"/>
    </xf>
    <xf numFmtId="176" fontId="2" fillId="5" borderId="0" xfId="0" applyNumberFormat="1" applyFont="1" applyFill="1" applyAlignment="1">
      <alignment vertical="center" shrinkToFit="1"/>
    </xf>
    <xf numFmtId="0" fontId="2" fillId="5" borderId="1" xfId="0" applyFont="1" applyFill="1" applyBorder="1" applyAlignment="1">
      <alignment horizontal="center" vertical="center" shrinkToFit="1"/>
    </xf>
    <xf numFmtId="0" fontId="2" fillId="5" borderId="2" xfId="0" applyFont="1" applyFill="1" applyBorder="1" applyAlignment="1">
      <alignment horizontal="center" vertical="center" shrinkToFit="1"/>
    </xf>
    <xf numFmtId="0" fontId="2" fillId="5" borderId="54" xfId="0" applyFont="1" applyFill="1" applyBorder="1" applyAlignment="1">
      <alignment horizontal="center" vertical="center" wrapText="1" shrinkToFit="1"/>
    </xf>
    <xf numFmtId="0" fontId="2" fillId="5" borderId="35" xfId="0" applyFont="1" applyFill="1" applyBorder="1" applyAlignment="1">
      <alignment horizontal="center" vertical="center" wrapText="1" shrinkToFit="1"/>
    </xf>
    <xf numFmtId="0" fontId="2" fillId="5" borderId="55" xfId="0" applyFont="1" applyFill="1" applyBorder="1" applyAlignment="1">
      <alignment horizontal="center" vertical="center" wrapText="1" shrinkToFit="1"/>
    </xf>
    <xf numFmtId="177" fontId="2" fillId="5" borderId="1" xfId="0" applyNumberFormat="1" applyFont="1" applyFill="1" applyBorder="1" applyAlignment="1">
      <alignment vertical="center" shrinkToFit="1"/>
    </xf>
    <xf numFmtId="177" fontId="2" fillId="5" borderId="0" xfId="0" applyNumberFormat="1" applyFont="1" applyFill="1" applyAlignment="1">
      <alignment vertical="center" shrinkToFit="1"/>
    </xf>
    <xf numFmtId="177" fontId="2" fillId="5" borderId="4" xfId="0" applyNumberFormat="1" applyFont="1" applyFill="1" applyBorder="1" applyAlignment="1">
      <alignment vertical="center" shrinkToFit="1"/>
    </xf>
    <xf numFmtId="176" fontId="2" fillId="5" borderId="0" xfId="0" applyNumberFormat="1" applyFont="1" applyFill="1" applyBorder="1" applyAlignment="1">
      <alignment vertical="center" shrinkToFit="1"/>
    </xf>
    <xf numFmtId="0" fontId="2" fillId="5" borderId="0" xfId="0" applyFont="1" applyFill="1" applyAlignment="1">
      <alignment horizontal="centerContinuous" vertical="center" shrinkToFit="1"/>
    </xf>
    <xf numFmtId="176" fontId="2" fillId="5" borderId="0" xfId="0" applyNumberFormat="1" applyFont="1" applyFill="1" applyBorder="1" applyAlignment="1">
      <alignment horizontal="center" vertical="center" shrinkToFit="1"/>
    </xf>
    <xf numFmtId="0" fontId="2" fillId="5" borderId="0" xfId="0" applyFont="1" applyFill="1" applyBorder="1" applyAlignment="1">
      <alignment horizontal="center" vertical="center" wrapText="1" shrinkToFit="1"/>
    </xf>
    <xf numFmtId="0" fontId="2" fillId="5" borderId="0" xfId="0" applyFont="1" applyFill="1" applyBorder="1" applyAlignment="1">
      <alignment horizontal="center" vertical="center" shrinkToFit="1"/>
    </xf>
    <xf numFmtId="0" fontId="2" fillId="5" borderId="0" xfId="0" applyFont="1" applyFill="1" applyBorder="1" applyAlignment="1">
      <alignment vertical="center" shrinkToFit="1"/>
    </xf>
    <xf numFmtId="0" fontId="2" fillId="5" borderId="0" xfId="0" applyFont="1" applyFill="1" applyBorder="1" applyAlignment="1">
      <alignment horizontal="right" vertical="center" shrinkToFit="1"/>
    </xf>
    <xf numFmtId="177" fontId="2" fillId="5" borderId="0" xfId="0" applyNumberFormat="1" applyFont="1" applyFill="1" applyBorder="1" applyAlignment="1">
      <alignment vertical="center" shrinkToFit="1"/>
    </xf>
    <xf numFmtId="177" fontId="2" fillId="5" borderId="3" xfId="0" applyNumberFormat="1" applyFont="1" applyFill="1" applyBorder="1" applyAlignment="1">
      <alignment vertical="center" shrinkToFit="1"/>
    </xf>
    <xf numFmtId="177" fontId="2" fillId="5" borderId="6" xfId="0" applyNumberFormat="1" applyFont="1" applyFill="1" applyBorder="1" applyAlignment="1">
      <alignment vertical="center" shrinkToFit="1"/>
    </xf>
    <xf numFmtId="176" fontId="2" fillId="5" borderId="8" xfId="0" applyNumberFormat="1" applyFont="1" applyFill="1" applyBorder="1" applyAlignment="1">
      <alignment vertical="center" shrinkToFit="1"/>
    </xf>
    <xf numFmtId="0" fontId="2" fillId="5" borderId="52" xfId="0" applyFont="1" applyFill="1" applyBorder="1" applyAlignment="1">
      <alignment horizontal="center" vertical="center" shrinkToFit="1"/>
    </xf>
    <xf numFmtId="177" fontId="2" fillId="5" borderId="51" xfId="0" applyNumberFormat="1" applyFont="1" applyFill="1" applyBorder="1" applyAlignment="1">
      <alignment vertical="center" shrinkToFit="1"/>
    </xf>
    <xf numFmtId="0" fontId="2" fillId="5" borderId="56" xfId="0" applyFont="1" applyFill="1" applyBorder="1" applyAlignment="1">
      <alignment horizontal="center" vertical="center" shrinkToFit="1"/>
    </xf>
    <xf numFmtId="177" fontId="2" fillId="5" borderId="57" xfId="0" applyNumberFormat="1" applyFont="1" applyFill="1" applyBorder="1" applyAlignment="1">
      <alignment vertical="center" shrinkToFit="1"/>
    </xf>
    <xf numFmtId="0" fontId="2" fillId="5" borderId="59" xfId="0" applyFont="1" applyFill="1" applyBorder="1" applyAlignment="1">
      <alignment horizontal="center" vertical="center" shrinkToFit="1"/>
    </xf>
    <xf numFmtId="177" fontId="2" fillId="5" borderId="42" xfId="0" applyNumberFormat="1" applyFont="1" applyFill="1" applyBorder="1" applyAlignment="1">
      <alignment vertical="center" shrinkToFit="1"/>
    </xf>
    <xf numFmtId="177" fontId="2" fillId="5" borderId="60" xfId="0" applyNumberFormat="1" applyFont="1" applyFill="1" applyBorder="1" applyAlignment="1">
      <alignment vertical="center" shrinkToFit="1"/>
    </xf>
    <xf numFmtId="177" fontId="2" fillId="5" borderId="54" xfId="0" applyNumberFormat="1" applyFont="1" applyFill="1" applyBorder="1" applyAlignment="1">
      <alignment vertical="center" shrinkToFit="1"/>
    </xf>
    <xf numFmtId="0" fontId="2" fillId="5" borderId="51" xfId="0" applyFont="1" applyFill="1" applyBorder="1" applyAlignment="1">
      <alignment horizontal="center" vertical="center" wrapText="1" shrinkToFit="1"/>
    </xf>
    <xf numFmtId="0" fontId="2" fillId="5" borderId="56" xfId="0" applyFont="1" applyFill="1" applyBorder="1" applyAlignment="1">
      <alignment horizontal="center" vertical="center" wrapText="1" shrinkToFit="1"/>
    </xf>
    <xf numFmtId="0" fontId="2" fillId="5" borderId="11" xfId="0" applyFont="1" applyFill="1" applyBorder="1" applyAlignment="1">
      <alignment horizontal="center" vertical="center" shrinkToFit="1"/>
    </xf>
    <xf numFmtId="0" fontId="2" fillId="5" borderId="61" xfId="0" applyFont="1" applyFill="1" applyBorder="1" applyAlignment="1">
      <alignment horizontal="center" vertical="center" shrinkToFit="1"/>
    </xf>
    <xf numFmtId="0" fontId="2" fillId="5" borderId="62" xfId="0" applyFont="1" applyFill="1" applyBorder="1" applyAlignment="1">
      <alignment horizontal="center" vertical="center" shrinkToFit="1"/>
    </xf>
    <xf numFmtId="0" fontId="2" fillId="5" borderId="30" xfId="0" applyFont="1" applyFill="1" applyBorder="1" applyAlignment="1">
      <alignment horizontal="center" vertical="center" wrapText="1" shrinkToFit="1"/>
    </xf>
    <xf numFmtId="176" fontId="2" fillId="5" borderId="0" xfId="0" applyNumberFormat="1" applyFont="1" applyFill="1" applyAlignment="1">
      <alignment horizontal="left" vertical="center" shrinkToFit="1"/>
    </xf>
    <xf numFmtId="14" fontId="0" fillId="0" borderId="27" xfId="0" applyNumberFormat="1" applyBorder="1" applyProtection="1">
      <alignment vertical="center"/>
      <protection locked="0"/>
    </xf>
    <xf numFmtId="0" fontId="0" fillId="0" borderId="11" xfId="0" applyBorder="1" applyProtection="1">
      <alignment vertical="center"/>
      <protection locked="0"/>
    </xf>
    <xf numFmtId="14" fontId="0" fillId="0" borderId="41" xfId="0" applyNumberFormat="1" applyBorder="1" applyProtection="1">
      <alignment vertical="center"/>
      <protection locked="0"/>
    </xf>
    <xf numFmtId="14" fontId="0" fillId="0" borderId="42" xfId="0" applyNumberFormat="1" applyBorder="1" applyProtection="1">
      <alignment vertical="center"/>
      <protection locked="0"/>
    </xf>
    <xf numFmtId="0" fontId="0" fillId="0" borderId="40" xfId="0" applyBorder="1" applyProtection="1">
      <alignment vertical="center"/>
      <protection locked="0"/>
    </xf>
    <xf numFmtId="0" fontId="0" fillId="0" borderId="43" xfId="0" applyBorder="1" applyProtection="1">
      <alignment vertical="center"/>
      <protection locked="0"/>
    </xf>
    <xf numFmtId="0" fontId="2" fillId="0" borderId="0" xfId="0" applyFont="1" applyFill="1" applyAlignment="1">
      <alignment vertical="top" shrinkToFit="1"/>
    </xf>
    <xf numFmtId="0" fontId="2" fillId="0" borderId="0" xfId="0" applyFont="1" applyFill="1" applyBorder="1" applyAlignment="1">
      <alignment vertical="top" shrinkToFit="1"/>
    </xf>
    <xf numFmtId="0" fontId="2" fillId="0" borderId="0" xfId="0" applyFont="1" applyFill="1" applyBorder="1" applyAlignment="1">
      <alignment horizontal="right" vertical="top" shrinkToFit="1"/>
    </xf>
    <xf numFmtId="177" fontId="2" fillId="0" borderId="0" xfId="0" applyNumberFormat="1" applyFont="1" applyFill="1" applyBorder="1" applyAlignment="1">
      <alignment vertical="top" shrinkToFit="1"/>
    </xf>
    <xf numFmtId="0" fontId="2" fillId="0" borderId="10" xfId="0" applyFont="1" applyFill="1" applyBorder="1" applyAlignment="1">
      <alignment vertical="top" shrinkToFit="1"/>
    </xf>
    <xf numFmtId="176" fontId="2" fillId="0" borderId="10" xfId="0" applyNumberFormat="1" applyFont="1" applyFill="1" applyBorder="1" applyAlignment="1">
      <alignment vertical="top" shrinkToFit="1"/>
    </xf>
    <xf numFmtId="176" fontId="2" fillId="0" borderId="0" xfId="0" applyNumberFormat="1" applyFont="1" applyFill="1" applyBorder="1" applyAlignment="1">
      <alignment vertical="top" shrinkToFit="1"/>
    </xf>
    <xf numFmtId="0" fontId="2" fillId="0" borderId="0" xfId="0" applyFont="1" applyAlignment="1">
      <alignment vertical="top" shrinkToFit="1"/>
    </xf>
    <xf numFmtId="0" fontId="2" fillId="0" borderId="0" xfId="0" applyFont="1" applyBorder="1" applyAlignment="1">
      <alignment vertical="top" shrinkToFit="1"/>
    </xf>
    <xf numFmtId="0" fontId="2" fillId="0" borderId="10" xfId="0" applyFont="1" applyBorder="1" applyAlignment="1">
      <alignment vertical="top" shrinkToFit="1"/>
    </xf>
    <xf numFmtId="176" fontId="2" fillId="0" borderId="10" xfId="0" applyNumberFormat="1" applyFont="1" applyBorder="1" applyAlignment="1">
      <alignment vertical="top" shrinkToFit="1"/>
    </xf>
    <xf numFmtId="176" fontId="2" fillId="0" borderId="0" xfId="0" applyNumberFormat="1" applyFont="1" applyBorder="1" applyAlignment="1">
      <alignment vertical="top" shrinkToFit="1"/>
    </xf>
    <xf numFmtId="0" fontId="2" fillId="5" borderId="0" xfId="0" applyFont="1" applyFill="1" applyAlignment="1">
      <alignment vertical="top" shrinkToFit="1"/>
    </xf>
    <xf numFmtId="0" fontId="2" fillId="5" borderId="10" xfId="0" applyFont="1" applyFill="1" applyBorder="1" applyAlignment="1">
      <alignment vertical="top" shrinkToFit="1"/>
    </xf>
    <xf numFmtId="176" fontId="2" fillId="5" borderId="10" xfId="0" applyNumberFormat="1" applyFont="1" applyFill="1" applyBorder="1" applyAlignment="1">
      <alignment vertical="top" shrinkToFit="1"/>
    </xf>
    <xf numFmtId="176" fontId="2" fillId="5" borderId="0" xfId="0" applyNumberFormat="1" applyFont="1" applyFill="1" applyBorder="1" applyAlignment="1">
      <alignment vertical="top" shrinkToFit="1"/>
    </xf>
    <xf numFmtId="176" fontId="2" fillId="5" borderId="0" xfId="0" applyNumberFormat="1" applyFont="1" applyFill="1" applyAlignment="1">
      <alignment vertical="top" shrinkToFit="1"/>
    </xf>
    <xf numFmtId="0" fontId="2" fillId="5" borderId="0" xfId="0" applyFont="1" applyFill="1" applyAlignment="1">
      <alignment horizontal="right" vertical="top" shrinkToFit="1"/>
    </xf>
    <xf numFmtId="177" fontId="2" fillId="5" borderId="0" xfId="0" applyNumberFormat="1" applyFont="1" applyFill="1" applyAlignment="1">
      <alignment vertical="top" shrinkToFit="1"/>
    </xf>
    <xf numFmtId="0" fontId="2" fillId="5" borderId="0" xfId="0" applyFont="1" applyFill="1" applyAlignment="1">
      <alignment horizontal="center" vertical="center" shrinkToFit="1"/>
    </xf>
    <xf numFmtId="0" fontId="2" fillId="0" borderId="42" xfId="0" applyFont="1" applyFill="1" applyBorder="1" applyAlignment="1">
      <alignment horizontal="center" vertical="center" wrapText="1" shrinkToFit="1"/>
    </xf>
    <xf numFmtId="0" fontId="2" fillId="0" borderId="63" xfId="0" applyFont="1" applyFill="1" applyBorder="1" applyAlignment="1">
      <alignment horizontal="center" vertical="center" wrapText="1" shrinkToFit="1"/>
    </xf>
    <xf numFmtId="0" fontId="2" fillId="0" borderId="65" xfId="0" applyFont="1" applyBorder="1" applyAlignment="1">
      <alignment vertical="center" shrinkToFit="1"/>
    </xf>
    <xf numFmtId="177" fontId="2" fillId="5" borderId="69" xfId="0" applyNumberFormat="1" applyFont="1" applyFill="1" applyBorder="1" applyAlignment="1">
      <alignment vertical="center" shrinkToFit="1"/>
    </xf>
    <xf numFmtId="0" fontId="15" fillId="0" borderId="0" xfId="0" applyFont="1">
      <alignment vertical="center"/>
    </xf>
    <xf numFmtId="0" fontId="2" fillId="5" borderId="0" xfId="0" applyFont="1" applyFill="1">
      <alignment vertical="center"/>
    </xf>
    <xf numFmtId="0" fontId="9" fillId="5" borderId="17" xfId="0" applyFont="1" applyFill="1" applyBorder="1">
      <alignment vertical="center"/>
    </xf>
    <xf numFmtId="0" fontId="10" fillId="5" borderId="0" xfId="0" applyFont="1" applyFill="1" applyAlignment="1">
      <alignment horizontal="centerContinuous" vertical="center"/>
    </xf>
    <xf numFmtId="0" fontId="9" fillId="5" borderId="18" xfId="0" applyFont="1" applyFill="1" applyBorder="1">
      <alignment vertical="center"/>
    </xf>
    <xf numFmtId="0" fontId="7" fillId="5" borderId="18" xfId="0" applyFont="1" applyFill="1" applyBorder="1">
      <alignment vertical="center"/>
    </xf>
    <xf numFmtId="0" fontId="2" fillId="5" borderId="17" xfId="0" applyFont="1" applyFill="1" applyBorder="1" applyAlignment="1">
      <alignment horizontal="left" vertical="center" shrinkToFit="1"/>
    </xf>
    <xf numFmtId="0" fontId="2" fillId="5" borderId="17" xfId="0" applyFont="1" applyFill="1" applyBorder="1" applyAlignment="1">
      <alignment horizontal="center" vertical="center" shrinkToFit="1"/>
    </xf>
    <xf numFmtId="0" fontId="2" fillId="5" borderId="65" xfId="0" applyFont="1" applyFill="1" applyBorder="1" applyAlignment="1">
      <alignment vertical="center" shrinkToFit="1"/>
    </xf>
    <xf numFmtId="0" fontId="11" fillId="5" borderId="0" xfId="0" applyFont="1" applyFill="1" applyAlignment="1">
      <alignment horizontal="left" shrinkToFit="1"/>
    </xf>
    <xf numFmtId="14" fontId="2" fillId="5" borderId="0" xfId="0" applyNumberFormat="1" applyFont="1" applyFill="1" applyBorder="1" applyAlignment="1">
      <alignment horizontal="center" vertical="center"/>
    </xf>
    <xf numFmtId="14" fontId="2" fillId="5" borderId="0" xfId="0" applyNumberFormat="1" applyFont="1" applyFill="1" applyBorder="1" applyAlignment="1">
      <alignment horizontal="center" vertical="center" shrinkToFit="1"/>
    </xf>
    <xf numFmtId="0" fontId="2" fillId="5" borderId="0" xfId="0" applyFont="1" applyFill="1" applyBorder="1" applyAlignment="1">
      <alignment horizontal="centerContinuous" vertical="center" shrinkToFit="1"/>
    </xf>
    <xf numFmtId="0" fontId="2" fillId="5" borderId="21" xfId="0" applyFont="1" applyFill="1" applyBorder="1" applyAlignment="1">
      <alignment horizontal="centerContinuous" vertical="center" shrinkToFit="1"/>
    </xf>
    <xf numFmtId="0" fontId="2" fillId="5" borderId="30" xfId="0" applyFont="1" applyFill="1" applyBorder="1" applyAlignment="1">
      <alignment horizontal="centerContinuous" vertical="center" shrinkToFit="1"/>
    </xf>
    <xf numFmtId="0" fontId="2" fillId="5" borderId="34" xfId="0" applyFont="1" applyFill="1" applyBorder="1" applyAlignment="1">
      <alignment horizontal="centerContinuous" vertical="center" shrinkToFit="1"/>
    </xf>
    <xf numFmtId="0" fontId="2" fillId="5" borderId="20" xfId="0" applyFont="1" applyFill="1" applyBorder="1" applyAlignment="1">
      <alignment horizontal="centerContinuous" vertical="center" shrinkToFit="1"/>
    </xf>
    <xf numFmtId="0" fontId="2" fillId="5" borderId="25" xfId="0" applyFont="1" applyFill="1" applyBorder="1" applyAlignment="1">
      <alignment horizontal="centerContinuous" vertical="center" shrinkToFit="1"/>
    </xf>
    <xf numFmtId="0" fontId="2" fillId="5" borderId="23" xfId="0" applyFont="1" applyFill="1" applyBorder="1" applyAlignment="1">
      <alignment horizontal="centerContinuous" vertical="center" shrinkToFit="1"/>
    </xf>
    <xf numFmtId="0" fontId="2" fillId="5" borderId="26" xfId="0" applyFont="1" applyFill="1" applyBorder="1" applyAlignment="1">
      <alignment horizontal="centerContinuous" vertical="center" shrinkToFit="1"/>
    </xf>
    <xf numFmtId="0" fontId="2" fillId="5" borderId="26" xfId="0" applyFont="1" applyFill="1" applyBorder="1" applyAlignment="1">
      <alignment vertical="center" shrinkToFit="1"/>
    </xf>
    <xf numFmtId="0" fontId="2" fillId="5" borderId="18" xfId="0" applyFont="1" applyFill="1" applyBorder="1" applyAlignment="1">
      <alignment horizontal="centerContinuous" vertical="center" shrinkToFit="1"/>
    </xf>
    <xf numFmtId="0" fontId="12" fillId="5" borderId="0" xfId="0" applyFont="1" applyFill="1" applyAlignment="1">
      <alignment horizontal="right" vertical="center"/>
    </xf>
    <xf numFmtId="0" fontId="2" fillId="5" borderId="24" xfId="0" applyFont="1" applyFill="1" applyBorder="1" applyAlignment="1">
      <alignment horizontal="centerContinuous" vertical="center" shrinkToFit="1"/>
    </xf>
    <xf numFmtId="0" fontId="2" fillId="5" borderId="27" xfId="0" applyFont="1" applyFill="1" applyBorder="1" applyAlignment="1">
      <alignment horizontal="centerContinuous" vertical="center" shrinkToFit="1"/>
    </xf>
    <xf numFmtId="0" fontId="2" fillId="5" borderId="27" xfId="0" applyFont="1" applyFill="1" applyBorder="1" applyAlignment="1">
      <alignment vertical="center" shrinkToFit="1"/>
    </xf>
    <xf numFmtId="0" fontId="2" fillId="5" borderId="20" xfId="0" applyFont="1" applyFill="1" applyBorder="1" applyAlignment="1">
      <alignment vertical="center" shrinkToFit="1"/>
    </xf>
    <xf numFmtId="0" fontId="2" fillId="5" borderId="27" xfId="0" applyFont="1" applyFill="1" applyBorder="1" applyAlignment="1">
      <alignment horizontal="center" vertical="center" shrinkToFit="1"/>
    </xf>
    <xf numFmtId="0" fontId="2" fillId="5" borderId="22" xfId="0" applyFont="1" applyFill="1" applyBorder="1" applyAlignment="1">
      <alignment horizontal="centerContinuous" vertical="center" shrinkToFit="1"/>
    </xf>
    <xf numFmtId="0" fontId="2" fillId="5" borderId="17" xfId="0" applyFont="1" applyFill="1" applyBorder="1" applyAlignment="1">
      <alignment horizontal="centerContinuous" vertical="center" shrinkToFit="1"/>
    </xf>
    <xf numFmtId="0" fontId="2" fillId="5" borderId="19" xfId="0" applyFont="1" applyFill="1" applyBorder="1" applyAlignment="1">
      <alignment horizontal="centerContinuous" vertical="center" shrinkToFit="1"/>
    </xf>
    <xf numFmtId="0" fontId="2" fillId="5" borderId="19" xfId="0" applyFont="1" applyFill="1" applyBorder="1" applyAlignment="1">
      <alignment vertical="center" shrinkToFit="1"/>
    </xf>
    <xf numFmtId="0" fontId="2" fillId="5" borderId="0" xfId="0" applyFont="1" applyFill="1" applyAlignment="1">
      <alignment horizontal="left" vertical="center"/>
    </xf>
    <xf numFmtId="0" fontId="2" fillId="5" borderId="0" xfId="0" applyFont="1" applyFill="1" applyAlignment="1">
      <alignment horizontal="centerContinuous" vertical="center"/>
    </xf>
    <xf numFmtId="0" fontId="2" fillId="5" borderId="0" xfId="0" applyFont="1" applyFill="1" applyBorder="1" applyAlignment="1">
      <alignment horizontal="centerContinuous" vertical="center"/>
    </xf>
    <xf numFmtId="14" fontId="2" fillId="5" borderId="0" xfId="0" applyNumberFormat="1" applyFont="1" applyFill="1" applyAlignment="1">
      <alignment vertical="center" shrinkToFit="1"/>
    </xf>
    <xf numFmtId="0" fontId="11" fillId="5" borderId="0" xfId="0" applyFont="1" applyFill="1" applyAlignment="1">
      <alignment horizontal="left" wrapText="1" shrinkToFit="1"/>
    </xf>
    <xf numFmtId="14" fontId="2" fillId="5" borderId="0" xfId="0" applyNumberFormat="1" applyFont="1" applyFill="1" applyAlignment="1">
      <alignment horizontal="center" vertical="center"/>
    </xf>
    <xf numFmtId="14" fontId="2" fillId="5" borderId="0" xfId="0" applyNumberFormat="1" applyFont="1" applyFill="1" applyAlignment="1">
      <alignment horizontal="center" vertical="center" shrinkToFit="1"/>
    </xf>
    <xf numFmtId="0" fontId="2" fillId="5" borderId="32" xfId="0" applyFont="1" applyFill="1" applyBorder="1" applyAlignment="1">
      <alignment vertical="center" shrinkToFit="1"/>
    </xf>
    <xf numFmtId="0" fontId="2" fillId="5" borderId="0" xfId="0" applyFont="1" applyFill="1" applyBorder="1" applyAlignment="1">
      <alignment vertical="top" shrinkToFit="1"/>
    </xf>
    <xf numFmtId="0" fontId="2" fillId="5" borderId="0" xfId="0" applyFont="1" applyFill="1" applyBorder="1" applyAlignment="1">
      <alignment horizontal="right" vertical="top" shrinkToFit="1"/>
    </xf>
    <xf numFmtId="177" fontId="2" fillId="5" borderId="0" xfId="0" applyNumberFormat="1" applyFont="1" applyFill="1" applyBorder="1" applyAlignment="1">
      <alignment vertical="top" shrinkToFit="1"/>
    </xf>
    <xf numFmtId="0" fontId="9" fillId="5" borderId="0" xfId="0" applyFont="1" applyFill="1" applyBorder="1">
      <alignment vertical="center"/>
    </xf>
    <xf numFmtId="0" fontId="10" fillId="5" borderId="0" xfId="0" applyFont="1" applyFill="1" applyAlignment="1">
      <alignment horizontal="center" vertical="center"/>
    </xf>
    <xf numFmtId="0" fontId="2" fillId="5" borderId="0" xfId="0" applyFont="1" applyFill="1" applyAlignment="1">
      <alignment horizontal="center" vertical="center"/>
    </xf>
    <xf numFmtId="14" fontId="0" fillId="3" borderId="18" xfId="0" applyNumberFormat="1" applyFill="1" applyBorder="1">
      <alignment vertical="center"/>
    </xf>
    <xf numFmtId="0" fontId="2" fillId="5" borderId="20" xfId="0" applyFont="1" applyFill="1" applyBorder="1" applyAlignment="1">
      <alignment horizontal="center" vertical="center" shrinkToFit="1"/>
    </xf>
    <xf numFmtId="0" fontId="2" fillId="5" borderId="19" xfId="0" applyFont="1" applyFill="1" applyBorder="1" applyAlignment="1">
      <alignment horizontal="center" vertical="center" shrinkToFit="1"/>
    </xf>
    <xf numFmtId="0" fontId="2" fillId="5" borderId="20" xfId="0" applyFont="1" applyFill="1" applyBorder="1" applyAlignment="1">
      <alignment horizontal="center" vertical="center" shrinkToFit="1"/>
    </xf>
    <xf numFmtId="0" fontId="2" fillId="5" borderId="19" xfId="0" applyFont="1" applyFill="1" applyBorder="1" applyAlignment="1">
      <alignment horizontal="center" vertical="center" shrinkToFit="1"/>
    </xf>
    <xf numFmtId="0" fontId="2" fillId="5" borderId="0" xfId="0" applyFont="1" applyFill="1" applyBorder="1" applyAlignment="1">
      <alignment horizontal="center" vertical="center" shrinkToFit="1"/>
    </xf>
    <xf numFmtId="0" fontId="17" fillId="0" borderId="0" xfId="0" applyFont="1">
      <alignment vertical="center"/>
    </xf>
    <xf numFmtId="0" fontId="19" fillId="0" borderId="0" xfId="0" applyFont="1">
      <alignment vertical="center"/>
    </xf>
    <xf numFmtId="0" fontId="19" fillId="0" borderId="0" xfId="0" applyFont="1" applyAlignment="1">
      <alignment vertical="center" wrapText="1"/>
    </xf>
    <xf numFmtId="0" fontId="19" fillId="0" borderId="16" xfId="0" applyFont="1" applyBorder="1">
      <alignment vertical="center"/>
    </xf>
    <xf numFmtId="0" fontId="18" fillId="0" borderId="16" xfId="0" applyFont="1" applyBorder="1" applyAlignment="1">
      <alignment horizontal="justify" vertical="center"/>
    </xf>
    <xf numFmtId="0" fontId="16" fillId="0" borderId="16" xfId="0" applyFont="1" applyBorder="1" applyAlignment="1">
      <alignment horizontal="justify" vertical="center"/>
    </xf>
    <xf numFmtId="0" fontId="19" fillId="0" borderId="16" xfId="0" applyFont="1" applyBorder="1" applyAlignment="1">
      <alignment horizontal="center" vertical="center"/>
    </xf>
    <xf numFmtId="0" fontId="16" fillId="0" borderId="33" xfId="0" applyFont="1" applyBorder="1" applyAlignment="1">
      <alignment horizontal="justify" vertical="center"/>
    </xf>
    <xf numFmtId="0" fontId="19" fillId="0" borderId="35" xfId="0" applyFont="1" applyBorder="1">
      <alignment vertical="center"/>
    </xf>
    <xf numFmtId="0" fontId="19" fillId="0" borderId="16" xfId="0" applyFont="1" applyBorder="1" applyAlignment="1">
      <alignment vertical="center" wrapText="1"/>
    </xf>
    <xf numFmtId="0" fontId="18" fillId="0" borderId="16" xfId="0" applyFont="1" applyBorder="1" applyAlignment="1">
      <alignment vertical="center" wrapText="1"/>
    </xf>
    <xf numFmtId="0" fontId="19" fillId="0" borderId="33" xfId="0" applyFont="1" applyBorder="1" applyAlignment="1">
      <alignment vertical="center" wrapText="1"/>
    </xf>
    <xf numFmtId="0" fontId="19" fillId="0" borderId="35" xfId="0" applyFont="1" applyBorder="1" applyAlignment="1">
      <alignment vertical="center" wrapText="1"/>
    </xf>
    <xf numFmtId="0" fontId="19" fillId="0" borderId="16" xfId="0" applyFont="1" applyBorder="1" applyAlignment="1">
      <alignment horizontal="center" vertical="center" wrapText="1"/>
    </xf>
    <xf numFmtId="0" fontId="2" fillId="5" borderId="0" xfId="0" applyFont="1" applyFill="1" applyAlignment="1">
      <alignment horizontal="center" vertical="center" shrinkToFit="1"/>
    </xf>
    <xf numFmtId="49" fontId="0" fillId="0" borderId="0" xfId="0" applyNumberFormat="1">
      <alignment vertical="center"/>
    </xf>
    <xf numFmtId="0" fontId="0" fillId="0" borderId="0" xfId="0" applyFill="1">
      <alignment vertical="center"/>
    </xf>
    <xf numFmtId="0" fontId="16" fillId="0" borderId="16" xfId="0" applyFont="1" applyBorder="1" applyAlignment="1">
      <alignment horizontal="justify" vertical="center" wrapText="1"/>
    </xf>
    <xf numFmtId="0" fontId="20" fillId="0" borderId="0" xfId="0" applyFont="1" applyAlignment="1">
      <alignment horizontal="left" vertical="center" wrapText="1"/>
    </xf>
    <xf numFmtId="0" fontId="0" fillId="0" borderId="12" xfId="0" applyBorder="1" applyAlignment="1">
      <alignment horizontal="center" vertical="center"/>
    </xf>
    <xf numFmtId="0" fontId="0" fillId="0" borderId="29" xfId="0" applyBorder="1" applyAlignment="1">
      <alignment horizontal="center" vertical="center"/>
    </xf>
    <xf numFmtId="0" fontId="0" fillId="0" borderId="28" xfId="0" applyBorder="1" applyAlignment="1">
      <alignment horizontal="center" vertical="center"/>
    </xf>
    <xf numFmtId="0" fontId="14" fillId="0" borderId="0" xfId="0" applyFont="1" applyBorder="1" applyAlignment="1">
      <alignment horizontal="right" shrinkToFit="1"/>
    </xf>
    <xf numFmtId="0" fontId="2" fillId="0" borderId="0" xfId="0" applyFont="1" applyAlignment="1">
      <alignment horizontal="left" vertical="center" shrinkToFit="1"/>
    </xf>
    <xf numFmtId="0" fontId="2" fillId="0" borderId="12" xfId="0" applyFont="1" applyBorder="1" applyAlignment="1">
      <alignment horizontal="center" vertical="center" shrinkToFit="1"/>
    </xf>
    <xf numFmtId="0" fontId="2" fillId="0" borderId="0" xfId="0" applyFont="1" applyFill="1" applyAlignment="1">
      <alignment horizontal="center" vertical="center" shrinkToFit="1"/>
    </xf>
    <xf numFmtId="0" fontId="2" fillId="0" borderId="0" xfId="0" applyFont="1" applyAlignment="1">
      <alignment horizontal="center" vertical="center" shrinkToFit="1"/>
    </xf>
    <xf numFmtId="178" fontId="2" fillId="0" borderId="12" xfId="0" applyNumberFormat="1" applyFont="1" applyBorder="1" applyAlignment="1">
      <alignment horizontal="center" vertical="center" shrinkToFit="1"/>
    </xf>
    <xf numFmtId="178" fontId="2" fillId="0" borderId="12" xfId="0" applyNumberFormat="1" applyFont="1" applyFill="1" applyBorder="1" applyAlignment="1">
      <alignment horizontal="center" vertic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68" xfId="0" applyFont="1" applyBorder="1" applyAlignment="1">
      <alignment horizontal="center" vertical="center" shrinkToFit="1"/>
    </xf>
    <xf numFmtId="0" fontId="3" fillId="6" borderId="64"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176" fontId="2" fillId="0" borderId="9" xfId="0" applyNumberFormat="1" applyFont="1" applyBorder="1" applyAlignment="1">
      <alignment horizontal="center" vertical="center" shrinkToFit="1"/>
    </xf>
    <xf numFmtId="176" fontId="2" fillId="0" borderId="8" xfId="0" applyNumberFormat="1" applyFont="1" applyBorder="1" applyAlignment="1">
      <alignment horizontal="center" vertical="center" shrinkToFit="1"/>
    </xf>
    <xf numFmtId="176" fontId="2" fillId="0" borderId="7" xfId="0" applyNumberFormat="1" applyFont="1" applyBorder="1" applyAlignment="1">
      <alignment horizontal="center" vertical="center" shrinkToFit="1"/>
    </xf>
    <xf numFmtId="0" fontId="8" fillId="5" borderId="0" xfId="0" applyFont="1" applyFill="1" applyBorder="1" applyAlignment="1">
      <alignment horizontal="center" vertical="center" shrinkToFit="1"/>
    </xf>
    <xf numFmtId="0" fontId="2" fillId="5" borderId="25" xfId="0" applyFont="1" applyFill="1" applyBorder="1" applyAlignment="1">
      <alignment horizontal="center" vertical="center" shrinkToFit="1"/>
    </xf>
    <xf numFmtId="0" fontId="2" fillId="5" borderId="23" xfId="0" applyFont="1" applyFill="1" applyBorder="1" applyAlignment="1">
      <alignment horizontal="center" vertical="center" shrinkToFit="1"/>
    </xf>
    <xf numFmtId="0" fontId="2" fillId="5" borderId="26" xfId="0" applyFont="1" applyFill="1" applyBorder="1" applyAlignment="1">
      <alignment horizontal="center" vertical="center" shrinkToFit="1"/>
    </xf>
    <xf numFmtId="0" fontId="2" fillId="5" borderId="21" xfId="0" applyFont="1" applyFill="1" applyBorder="1" applyAlignment="1">
      <alignment horizontal="center" vertical="center" shrinkToFit="1"/>
    </xf>
    <xf numFmtId="0" fontId="2" fillId="5" borderId="18" xfId="0" applyFont="1" applyFill="1" applyBorder="1" applyAlignment="1">
      <alignment horizontal="center" vertical="center" shrinkToFit="1"/>
    </xf>
    <xf numFmtId="0" fontId="2" fillId="5" borderId="20" xfId="0" applyFont="1" applyFill="1" applyBorder="1" applyAlignment="1">
      <alignment horizontal="center" vertical="center" shrinkToFit="1"/>
    </xf>
    <xf numFmtId="0" fontId="10" fillId="0" borderId="0" xfId="0" applyFont="1" applyAlignment="1">
      <alignment horizontal="center" vertical="center" shrinkToFit="1"/>
    </xf>
    <xf numFmtId="0" fontId="2" fillId="0" borderId="21"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20" xfId="0" applyFont="1" applyBorder="1" applyAlignment="1">
      <alignment horizontal="center" vertical="center" shrinkToFit="1"/>
    </xf>
    <xf numFmtId="14" fontId="2" fillId="0" borderId="17" xfId="0" applyNumberFormat="1" applyFont="1" applyBorder="1" applyAlignment="1">
      <alignment horizontal="center" vertical="center"/>
    </xf>
    <xf numFmtId="14" fontId="2" fillId="0" borderId="17" xfId="0" applyNumberFormat="1" applyFont="1" applyBorder="1" applyAlignment="1">
      <alignment horizontal="center" vertical="center" shrinkToFit="1"/>
    </xf>
    <xf numFmtId="0" fontId="2" fillId="5" borderId="0" xfId="0" applyFont="1" applyFill="1" applyBorder="1" applyAlignment="1">
      <alignment horizontal="center" vertical="center" shrinkToFit="1"/>
    </xf>
    <xf numFmtId="0" fontId="2" fillId="7" borderId="35" xfId="0" applyFont="1" applyFill="1" applyBorder="1" applyAlignment="1">
      <alignment horizontal="center" vertical="center" shrinkToFit="1"/>
    </xf>
    <xf numFmtId="0" fontId="4" fillId="5" borderId="64" xfId="0" applyFont="1" applyFill="1" applyBorder="1" applyAlignment="1">
      <alignment horizontal="center" vertical="center" shrinkToFit="1"/>
    </xf>
    <xf numFmtId="176" fontId="2" fillId="5" borderId="9" xfId="0" applyNumberFormat="1" applyFont="1" applyFill="1" applyBorder="1" applyAlignment="1">
      <alignment horizontal="center" vertical="center" shrinkToFit="1"/>
    </xf>
    <xf numFmtId="176" fontId="2" fillId="5" borderId="8" xfId="0" applyNumberFormat="1" applyFont="1" applyFill="1" applyBorder="1" applyAlignment="1">
      <alignment horizontal="center" vertical="center" shrinkToFit="1"/>
    </xf>
    <xf numFmtId="176" fontId="2" fillId="5" borderId="7" xfId="0" applyNumberFormat="1" applyFont="1" applyFill="1" applyBorder="1" applyAlignment="1">
      <alignment horizontal="center" vertical="center" shrinkToFit="1"/>
    </xf>
    <xf numFmtId="0" fontId="2" fillId="5" borderId="0" xfId="0" applyFont="1" applyFill="1" applyAlignment="1">
      <alignment horizontal="center" vertical="center" shrinkToFit="1"/>
    </xf>
    <xf numFmtId="0" fontId="2" fillId="5" borderId="12" xfId="0" applyFont="1" applyFill="1" applyBorder="1" applyAlignment="1">
      <alignment horizontal="center" vertical="center" shrinkToFit="1"/>
    </xf>
    <xf numFmtId="0" fontId="11" fillId="5" borderId="0" xfId="0" applyFont="1" applyFill="1" applyBorder="1" applyAlignment="1">
      <alignment horizontal="right" shrinkToFit="1"/>
    </xf>
    <xf numFmtId="0" fontId="4" fillId="5" borderId="16" xfId="0" applyFont="1" applyFill="1" applyBorder="1" applyAlignment="1">
      <alignment horizontal="center" vertical="center" shrinkToFit="1"/>
    </xf>
    <xf numFmtId="14" fontId="2" fillId="5" borderId="17" xfId="0" applyNumberFormat="1" applyFont="1" applyFill="1" applyBorder="1" applyAlignment="1">
      <alignment horizontal="center" vertical="center"/>
    </xf>
    <xf numFmtId="14" fontId="2" fillId="5" borderId="17" xfId="0" applyNumberFormat="1" applyFont="1" applyFill="1" applyBorder="1" applyAlignment="1">
      <alignment horizontal="center" vertical="center" shrinkToFit="1"/>
    </xf>
    <xf numFmtId="178" fontId="2" fillId="5" borderId="12" xfId="0" applyNumberFormat="1" applyFont="1" applyFill="1" applyBorder="1" applyAlignment="1">
      <alignment horizontal="center" vertical="center" shrinkToFit="1"/>
    </xf>
    <xf numFmtId="0" fontId="10" fillId="5" borderId="0" xfId="0" applyFont="1" applyFill="1" applyAlignment="1">
      <alignment horizontal="center" vertical="center" shrinkToFit="1"/>
    </xf>
    <xf numFmtId="0" fontId="2" fillId="5" borderId="0" xfId="0" applyFont="1" applyFill="1" applyAlignment="1">
      <alignment horizontal="left" vertical="center" shrinkToFit="1"/>
    </xf>
    <xf numFmtId="0" fontId="11" fillId="5" borderId="0" xfId="0" applyFont="1" applyFill="1" applyAlignment="1">
      <alignment horizontal="right" shrinkToFit="1"/>
    </xf>
    <xf numFmtId="0" fontId="8" fillId="5" borderId="16" xfId="0" applyFont="1" applyFill="1" applyBorder="1" applyAlignment="1">
      <alignment horizontal="center" vertical="center" shrinkToFit="1"/>
    </xf>
    <xf numFmtId="0" fontId="2" fillId="5" borderId="22" xfId="0" applyFont="1" applyFill="1" applyBorder="1" applyAlignment="1">
      <alignment horizontal="center" vertical="center" shrinkToFit="1"/>
    </xf>
    <xf numFmtId="0" fontId="2" fillId="5" borderId="17" xfId="0" applyFont="1" applyFill="1" applyBorder="1" applyAlignment="1">
      <alignment horizontal="center" vertical="center" shrinkToFit="1"/>
    </xf>
    <xf numFmtId="0" fontId="2" fillId="5" borderId="19" xfId="0" applyFont="1" applyFill="1" applyBorder="1" applyAlignment="1">
      <alignment horizontal="center" vertical="center" shrinkToFit="1"/>
    </xf>
    <xf numFmtId="14" fontId="2" fillId="5" borderId="18" xfId="0" applyNumberFormat="1" applyFont="1" applyFill="1" applyBorder="1" applyAlignment="1">
      <alignment horizontal="center" vertical="center"/>
    </xf>
  </cellXfs>
  <cellStyles count="1">
    <cellStyle name="標準" xfId="0" builtinId="0"/>
  </cellStyles>
  <dxfs count="687">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ill>
        <patternFill patternType="solid">
          <bgColor theme="0"/>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fill>
        <patternFill>
          <bgColor theme="8"/>
        </patternFill>
      </fill>
    </dxf>
    <dxf>
      <font>
        <b/>
        <i val="0"/>
        <color rgb="FF00B050"/>
      </font>
      <fill>
        <patternFill patternType="none">
          <bgColor auto="1"/>
        </patternFill>
      </fill>
    </dxf>
    <dxf>
      <font>
        <color theme="2" tint="-0.24994659260841701"/>
      </font>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theme="8"/>
        </patternFill>
      </fill>
    </dxf>
    <dxf>
      <fill>
        <patternFill>
          <bgColor theme="2" tint="-9.9948118533890809E-2"/>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ill>
        <patternFill>
          <bgColor theme="8"/>
        </patternFill>
      </fill>
    </dxf>
    <dxf>
      <font>
        <b/>
        <i val="0"/>
        <color rgb="FF00B050"/>
      </font>
      <fill>
        <patternFill patternType="none">
          <bgColor auto="1"/>
        </patternFill>
      </fill>
    </dxf>
    <dxf>
      <font>
        <color auto="1"/>
      </font>
      <fill>
        <patternFill>
          <bgColor theme="8"/>
        </patternFill>
      </fill>
    </dxf>
    <dxf>
      <fill>
        <patternFill patternType="solid">
          <bgColor theme="0"/>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ont>
        <color auto="1"/>
      </font>
      <fill>
        <patternFill>
          <bgColor theme="8"/>
        </patternFill>
      </fill>
    </dxf>
    <dxf>
      <fill>
        <patternFill patternType="solid">
          <bgColor theme="0"/>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color rgb="FFFF0000"/>
      </font>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2" tint="-9.9948118533890809E-2"/>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ill>
        <patternFill>
          <bgColor theme="8"/>
        </patternFill>
      </fill>
    </dxf>
    <dxf>
      <font>
        <color auto="1"/>
      </font>
      <fill>
        <patternFill>
          <bgColor theme="8"/>
        </patternFill>
      </fill>
    </dxf>
    <dxf>
      <fill>
        <patternFill patternType="solid">
          <bgColor theme="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auto="1"/>
      </font>
    </dxf>
    <dxf>
      <fill>
        <patternFill>
          <bgColor theme="8"/>
        </patternFill>
      </fill>
    </dxf>
    <dxf>
      <fill>
        <patternFill>
          <bgColor theme="2" tint="-9.9948118533890809E-2"/>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b/>
        <i val="0"/>
        <color rgb="FF00B050"/>
      </font>
      <fill>
        <patternFill patternType="none">
          <bgColor auto="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ill>
        <patternFill>
          <bgColor theme="0" tint="-0.2499465926084170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strike val="0"/>
      </font>
      <fill>
        <patternFill>
          <bgColor rgb="FFFFC000"/>
        </patternFill>
      </fill>
      <border>
        <vertical/>
        <horizontal/>
      </border>
    </dxf>
    <dxf>
      <fill>
        <patternFill>
          <bgColor theme="8"/>
        </patternFill>
      </fill>
    </dxf>
    <dxf>
      <fill>
        <patternFill>
          <bgColor theme="0" tint="-0.24994659260841701"/>
        </patternFill>
      </fill>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ont>
        <color auto="1"/>
      </font>
    </dxf>
    <dxf>
      <font>
        <color auto="1"/>
      </font>
    </dxf>
    <dxf>
      <font>
        <color auto="1"/>
      </font>
    </dxf>
    <dxf>
      <font>
        <color auto="1"/>
      </font>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ill>
        <patternFill>
          <bgColor theme="0"/>
        </patternFill>
      </fill>
    </dxf>
    <dxf>
      <fill>
        <patternFill>
          <bgColor theme="8"/>
        </patternFill>
      </fill>
    </dxf>
    <dxf>
      <fill>
        <patternFill>
          <bgColor theme="8"/>
        </patternFill>
      </fill>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strike val="0"/>
      </font>
      <fill>
        <patternFill>
          <bgColor rgb="FFFFC000"/>
        </patternFill>
      </fill>
      <border>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color rgb="FFFF0000"/>
      </font>
      <fill>
        <patternFill patternType="none">
          <bgColor auto="1"/>
        </patternFill>
      </fill>
    </dxf>
    <dxf>
      <font>
        <color theme="2" tint="-0.2499465926084170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b/>
        <i val="0"/>
        <color rgb="FF00B050"/>
      </font>
      <fill>
        <patternFill patternType="none">
          <bgColor auto="1"/>
        </patternFill>
      </fill>
    </dxf>
    <dxf>
      <font>
        <color theme="2" tint="-0.24994659260841701"/>
      </font>
    </dxf>
    <dxf>
      <font>
        <color auto="1"/>
      </font>
    </dxf>
    <dxf>
      <font>
        <b/>
        <i val="0"/>
      </font>
      <fill>
        <patternFill>
          <bgColor rgb="FFFF0000"/>
        </patternFill>
      </fill>
    </dxf>
    <dxf>
      <font>
        <color theme="2" tint="-0.24994659260841701"/>
      </font>
    </dxf>
    <dxf>
      <font>
        <color theme="2" tint="-0.24994659260841701"/>
      </font>
    </dxf>
    <dxf>
      <font>
        <color theme="2" tint="-0.24994659260841701"/>
      </font>
    </dxf>
    <dxf>
      <fill>
        <patternFill>
          <bgColor theme="8"/>
        </patternFill>
      </fill>
    </dxf>
    <dxf>
      <fill>
        <patternFill>
          <bgColor theme="8"/>
        </patternFill>
      </fill>
    </dxf>
    <dxf>
      <fill>
        <patternFill>
          <bgColor theme="0"/>
        </patternFill>
      </fill>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color auto="1"/>
      </font>
    </dxf>
    <dxf>
      <font>
        <color auto="1"/>
      </font>
    </dxf>
    <dxf>
      <font>
        <color auto="1"/>
      </font>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color theme="1"/>
      </font>
      <fill>
        <patternFill>
          <bgColor theme="8"/>
        </patternFill>
      </fill>
    </dxf>
    <dxf>
      <fill>
        <patternFill>
          <bgColor theme="0" tint="-0.24994659260841701"/>
        </patternFill>
      </fill>
    </dxf>
    <dxf>
      <font>
        <b/>
        <i val="0"/>
        <color rgb="FF00B050"/>
      </font>
      <fill>
        <patternFill patternType="none">
          <bgColor auto="1"/>
        </patternFill>
      </fill>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b/>
        <i val="0"/>
      </font>
      <fill>
        <patternFill>
          <bgColor rgb="FFFF0000"/>
        </patternFill>
      </fill>
    </dxf>
    <dxf>
      <font>
        <color auto="1"/>
      </font>
    </dxf>
    <dxf>
      <font>
        <color theme="2" tint="-0.24994659260841701"/>
      </font>
    </dxf>
    <dxf>
      <font>
        <color theme="2" tint="-0.24994659260841701"/>
      </font>
    </dxf>
    <dxf>
      <font>
        <color theme="2" tint="-0.24994659260841701"/>
      </font>
    </dxf>
    <dxf>
      <fill>
        <patternFill>
          <bgColor theme="8"/>
        </patternFill>
      </fill>
    </dxf>
    <dxf>
      <fill>
        <patternFill>
          <bgColor theme="0"/>
        </patternFill>
      </fill>
    </dxf>
    <dxf>
      <fill>
        <patternFill>
          <bgColor theme="8"/>
        </patternFill>
      </fill>
    </dxf>
    <dxf>
      <font>
        <color auto="1"/>
      </font>
    </dxf>
    <dxf>
      <font>
        <b/>
        <i val="0"/>
        <color rgb="FF00B050"/>
      </font>
      <fill>
        <patternFill patternType="none">
          <bgColor auto="1"/>
        </patternFill>
      </fill>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1"/>
      </font>
      <fill>
        <patternFill>
          <bgColor theme="8"/>
        </patternFill>
      </fill>
    </dxf>
    <dxf>
      <fill>
        <patternFill>
          <bgColor theme="0" tint="-0.24994659260841701"/>
        </patternFill>
      </fill>
    </dxf>
    <dxf>
      <font>
        <b/>
        <i val="0"/>
        <color rgb="FF00B050"/>
      </font>
      <fill>
        <patternFill patternType="none">
          <bgColor auto="1"/>
        </patternFill>
      </fill>
    </dxf>
    <dxf>
      <font>
        <color auto="1"/>
      </font>
    </dxf>
    <dxf>
      <font>
        <color auto="1"/>
      </font>
    </dxf>
    <dxf>
      <font>
        <color auto="1"/>
      </font>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color theme="1"/>
      </font>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ill>
        <patternFill>
          <bgColor theme="0" tint="-0.24994659260841701"/>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ill>
        <patternFill patternType="solid">
          <bgColor theme="0"/>
        </patternFill>
      </fill>
    </dxf>
    <dxf>
      <fill>
        <patternFill>
          <bgColor theme="8"/>
        </patternFill>
      </fill>
    </dxf>
    <dxf>
      <font>
        <color auto="1"/>
      </font>
      <fill>
        <patternFill>
          <bgColor theme="8"/>
        </patternFill>
      </fill>
    </dxf>
    <dxf>
      <font>
        <b/>
        <i val="0"/>
        <color rgb="FF00B050"/>
      </font>
      <fill>
        <patternFill patternType="none">
          <bgColor auto="1"/>
        </patternFill>
      </fill>
    </dxf>
    <dxf>
      <fill>
        <patternFill>
          <bgColor theme="0" tint="-0.24994659260841701"/>
        </patternFill>
      </fill>
    </dxf>
    <dxf>
      <font>
        <color theme="1"/>
      </font>
      <fill>
        <patternFill>
          <bgColor theme="8"/>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s>
  <tableStyles count="0" defaultTableStyle="TableStyleMedium2" defaultPivotStyle="PivotStyleLight16"/>
  <colors>
    <mruColors>
      <color rgb="FF0000FF"/>
      <color rgb="FFCBA9E5"/>
      <color rgb="FFFBD0FC"/>
      <color rgb="FFFFCCFF"/>
      <color rgb="FFFCBAFE"/>
      <color rgb="FFF7C9FB"/>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112058</xdr:colOff>
      <xdr:row>6</xdr:row>
      <xdr:rowOff>122463</xdr:rowOff>
    </xdr:from>
    <xdr:to>
      <xdr:col>9</xdr:col>
      <xdr:colOff>84045</xdr:colOff>
      <xdr:row>11</xdr:row>
      <xdr:rowOff>100853</xdr:rowOff>
    </xdr:to>
    <xdr:sp macro="" textlink="">
      <xdr:nvSpPr>
        <xdr:cNvPr id="2" name="正方形/長方形 1">
          <a:extLst>
            <a:ext uri="{FF2B5EF4-FFF2-40B4-BE49-F238E27FC236}">
              <a16:creationId xmlns:a16="http://schemas.microsoft.com/office/drawing/2014/main" id="{2B9E0D60-6D43-0E01-0C69-8CE165A4E273}"/>
            </a:ext>
          </a:extLst>
        </xdr:cNvPr>
        <xdr:cNvSpPr/>
      </xdr:nvSpPr>
      <xdr:spPr>
        <a:xfrm>
          <a:off x="354852" y="1597904"/>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75197</xdr:colOff>
      <xdr:row>6</xdr:row>
      <xdr:rowOff>125329</xdr:rowOff>
    </xdr:from>
    <xdr:to>
      <xdr:col>9</xdr:col>
      <xdr:colOff>77656</xdr:colOff>
      <xdr:row>11</xdr:row>
      <xdr:rowOff>127065</xdr:rowOff>
    </xdr:to>
    <xdr:sp macro="" textlink="">
      <xdr:nvSpPr>
        <xdr:cNvPr id="2" name="正方形/長方形 1">
          <a:extLst>
            <a:ext uri="{FF2B5EF4-FFF2-40B4-BE49-F238E27FC236}">
              <a16:creationId xmlns:a16="http://schemas.microsoft.com/office/drawing/2014/main" id="{D671F96F-0B7C-45BB-BD38-DB9CEAD29ED0}"/>
            </a:ext>
          </a:extLst>
        </xdr:cNvPr>
        <xdr:cNvSpPr/>
      </xdr:nvSpPr>
      <xdr:spPr>
        <a:xfrm>
          <a:off x="275723" y="1641809"/>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7</xdr:col>
      <xdr:colOff>240350</xdr:colOff>
      <xdr:row>11</xdr:row>
      <xdr:rowOff>100854</xdr:rowOff>
    </xdr:to>
    <xdr:sp macro="" textlink="">
      <xdr:nvSpPr>
        <xdr:cNvPr id="3" name="正方形/長方形 2">
          <a:extLst>
            <a:ext uri="{FF2B5EF4-FFF2-40B4-BE49-F238E27FC236}">
              <a16:creationId xmlns:a16="http://schemas.microsoft.com/office/drawing/2014/main" id="{4F538806-BA2D-4F2D-A44C-D0E89602D6EC}"/>
            </a:ext>
          </a:extLst>
        </xdr:cNvPr>
        <xdr:cNvSpPr/>
      </xdr:nvSpPr>
      <xdr:spPr>
        <a:xfrm>
          <a:off x="379114" y="1631974"/>
          <a:ext cx="2184624" cy="1201754"/>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73270</xdr:colOff>
      <xdr:row>6</xdr:row>
      <xdr:rowOff>119062</xdr:rowOff>
    </xdr:from>
    <xdr:to>
      <xdr:col>8</xdr:col>
      <xdr:colOff>212626</xdr:colOff>
      <xdr:row>11</xdr:row>
      <xdr:rowOff>120798</xdr:rowOff>
    </xdr:to>
    <xdr:sp macro="" textlink="">
      <xdr:nvSpPr>
        <xdr:cNvPr id="2" name="正方形/長方形 1">
          <a:extLst>
            <a:ext uri="{FF2B5EF4-FFF2-40B4-BE49-F238E27FC236}">
              <a16:creationId xmlns:a16="http://schemas.microsoft.com/office/drawing/2014/main" id="{8FD4800F-C9D1-41A9-A0A1-B6E914B307E7}"/>
            </a:ext>
          </a:extLst>
        </xdr:cNvPr>
        <xdr:cNvSpPr/>
      </xdr:nvSpPr>
      <xdr:spPr>
        <a:xfrm>
          <a:off x="778486" y="1639399"/>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67235</xdr:colOff>
      <xdr:row>6</xdr:row>
      <xdr:rowOff>112059</xdr:rowOff>
    </xdr:from>
    <xdr:to>
      <xdr:col>10</xdr:col>
      <xdr:colOff>97119</xdr:colOff>
      <xdr:row>11</xdr:row>
      <xdr:rowOff>127802</xdr:rowOff>
    </xdr:to>
    <xdr:sp macro="" textlink="">
      <xdr:nvSpPr>
        <xdr:cNvPr id="4" name="正方形/長方形 3">
          <a:extLst>
            <a:ext uri="{FF2B5EF4-FFF2-40B4-BE49-F238E27FC236}">
              <a16:creationId xmlns:a16="http://schemas.microsoft.com/office/drawing/2014/main" id="{8F7FF0DC-CFD3-446A-8477-09E772E14494}"/>
            </a:ext>
          </a:extLst>
        </xdr:cNvPr>
        <xdr:cNvSpPr/>
      </xdr:nvSpPr>
      <xdr:spPr>
        <a:xfrm>
          <a:off x="358588" y="1602441"/>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77931</xdr:colOff>
      <xdr:row>6</xdr:row>
      <xdr:rowOff>129886</xdr:rowOff>
    </xdr:from>
    <xdr:to>
      <xdr:col>10</xdr:col>
      <xdr:colOff>120039</xdr:colOff>
      <xdr:row>11</xdr:row>
      <xdr:rowOff>109974</xdr:rowOff>
    </xdr:to>
    <xdr:sp macro="" textlink="">
      <xdr:nvSpPr>
        <xdr:cNvPr id="4" name="正方形/長方形 3">
          <a:extLst>
            <a:ext uri="{FF2B5EF4-FFF2-40B4-BE49-F238E27FC236}">
              <a16:creationId xmlns:a16="http://schemas.microsoft.com/office/drawing/2014/main" id="{020B5D91-037D-42DE-A955-39329FA0283D}"/>
            </a:ext>
          </a:extLst>
        </xdr:cNvPr>
        <xdr:cNvSpPr/>
      </xdr:nvSpPr>
      <xdr:spPr>
        <a:xfrm>
          <a:off x="450272" y="1653886"/>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E0090-B8DB-48BD-9C87-A86DEDC27E01}">
  <sheetPr codeName="Sheet4"/>
  <dimension ref="B3:B17"/>
  <sheetViews>
    <sheetView showZeros="0" tabSelected="1" view="pageBreakPreview" zoomScale="108" zoomScaleNormal="100" zoomScaleSheetLayoutView="85" workbookViewId="0">
      <selection activeCell="E11" sqref="E11"/>
    </sheetView>
  </sheetViews>
  <sheetFormatPr defaultRowHeight="18.75"/>
  <cols>
    <col min="1" max="1" width="4.75" customWidth="1"/>
  </cols>
  <sheetData>
    <row r="3" spans="2:2" ht="30">
      <c r="B3" s="12" t="s">
        <v>100</v>
      </c>
    </row>
    <row r="4" spans="2:2">
      <c r="B4" t="s">
        <v>99</v>
      </c>
    </row>
    <row r="5" spans="2:2">
      <c r="B5" t="s">
        <v>108</v>
      </c>
    </row>
    <row r="6" spans="2:2">
      <c r="B6" t="s">
        <v>103</v>
      </c>
    </row>
    <row r="8" spans="2:2" ht="30">
      <c r="B8" s="12" t="s">
        <v>107</v>
      </c>
    </row>
    <row r="9" spans="2:2">
      <c r="B9" t="s">
        <v>102</v>
      </c>
    </row>
    <row r="10" spans="2:2">
      <c r="B10" t="s">
        <v>109</v>
      </c>
    </row>
    <row r="11" spans="2:2">
      <c r="B11" t="s">
        <v>104</v>
      </c>
    </row>
    <row r="13" spans="2:2" ht="24">
      <c r="B13" s="191" t="s">
        <v>29</v>
      </c>
    </row>
    <row r="14" spans="2:2">
      <c r="B14" t="s">
        <v>105</v>
      </c>
    </row>
    <row r="15" spans="2:2">
      <c r="B15" t="s">
        <v>106</v>
      </c>
    </row>
    <row r="16" spans="2:2">
      <c r="B16" t="s">
        <v>62</v>
      </c>
    </row>
    <row r="17" spans="2:2">
      <c r="B17" t="s">
        <v>56</v>
      </c>
    </row>
  </sheetData>
  <phoneticPr fontId="1"/>
  <pageMargins left="0.7" right="0.7" top="0.75" bottom="0.75" header="0.3" footer="0.3"/>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BA39E-2F8E-4480-B457-16008AA8197F}">
  <sheetPr codeName="Sheet10">
    <tabColor theme="8" tint="0.59999389629810485"/>
    <pageSetUpPr fitToPage="1"/>
  </sheetPr>
  <dimension ref="A2:AR59"/>
  <sheetViews>
    <sheetView view="pageBreakPreview" zoomScale="111" zoomScaleNormal="70" zoomScaleSheetLayoutView="65" workbookViewId="0">
      <selection activeCell="AI6" sqref="AI6:AK6"/>
    </sheetView>
  </sheetViews>
  <sheetFormatPr defaultColWidth="9" defaultRowHeight="13.5"/>
  <cols>
    <col min="1" max="1" width="9.25" style="46" bestFit="1" customWidth="1"/>
    <col min="2" max="2" width="9.125" style="192" customWidth="1"/>
    <col min="3" max="3" width="5.375" style="192" customWidth="1"/>
    <col min="4" max="4" width="3.625" style="192" customWidth="1"/>
    <col min="5" max="10" width="3.25" style="192" customWidth="1"/>
    <col min="11" max="11" width="5.125" style="192" bestFit="1" customWidth="1"/>
    <col min="12" max="12" width="5.625" style="192" bestFit="1" customWidth="1"/>
    <col min="13" max="13" width="6.25" style="192" customWidth="1"/>
    <col min="14" max="14" width="2.375" style="192" customWidth="1"/>
    <col min="15" max="15" width="5.625" style="192" customWidth="1"/>
    <col min="16" max="22" width="3.25" style="192" customWidth="1"/>
    <col min="23" max="23" width="6.25" style="192" bestFit="1" customWidth="1"/>
    <col min="24" max="24" width="6.375" style="192" bestFit="1" customWidth="1"/>
    <col min="25" max="25" width="6.5" style="192" customWidth="1"/>
    <col min="26" max="26" width="3" style="192" customWidth="1"/>
    <col min="27" max="27" width="5.625" style="192" customWidth="1"/>
    <col min="28" max="34" width="3.25" style="192" customWidth="1"/>
    <col min="35" max="35" width="5.125" style="46" customWidth="1"/>
    <col min="36" max="36" width="6.375" style="46" customWidth="1"/>
    <col min="37" max="37" width="5.625" style="46" customWidth="1"/>
    <col min="38" max="38" width="1.75" style="192" customWidth="1"/>
    <col min="39" max="39" width="9.375" style="46" hidden="1" customWidth="1"/>
    <col min="40" max="43" width="9" style="46" hidden="1" customWidth="1"/>
    <col min="44" max="16384" width="9" style="46"/>
  </cols>
  <sheetData>
    <row r="2" spans="1:44" ht="19.5">
      <c r="B2" s="193" t="s">
        <v>34</v>
      </c>
      <c r="C2" s="193" t="str">
        <f>基本情報!C2</f>
        <v>道路改良工事</v>
      </c>
      <c r="E2" s="193"/>
      <c r="F2" s="193"/>
      <c r="G2" s="193"/>
      <c r="H2" s="193"/>
      <c r="I2" s="193"/>
      <c r="K2" s="194"/>
      <c r="AI2" s="192"/>
      <c r="AJ2" s="192"/>
      <c r="AK2" s="192"/>
      <c r="AM2" s="192"/>
      <c r="AN2" s="192"/>
      <c r="AO2" s="192"/>
      <c r="AP2" s="192"/>
      <c r="AQ2" s="192"/>
      <c r="AR2" s="192"/>
    </row>
    <row r="3" spans="1:44" ht="19.5">
      <c r="B3" s="195" t="s">
        <v>37</v>
      </c>
      <c r="C3" s="196" t="str">
        <f>基本情報!C4</f>
        <v>〇〇建設</v>
      </c>
      <c r="D3" s="195"/>
      <c r="E3" s="195"/>
      <c r="F3" s="195"/>
      <c r="G3" s="195"/>
      <c r="H3" s="195"/>
      <c r="I3" s="195"/>
      <c r="K3" s="194"/>
      <c r="AF3" s="306" t="s">
        <v>11</v>
      </c>
      <c r="AG3" s="306"/>
      <c r="AH3" s="306"/>
      <c r="AI3" s="276" t="s">
        <v>92</v>
      </c>
      <c r="AJ3" s="276"/>
      <c r="AK3" s="276"/>
    </row>
    <row r="4" spans="1:44" ht="18.75" customHeight="1" thickBot="1">
      <c r="B4" s="195" t="s">
        <v>38</v>
      </c>
      <c r="C4" s="196" t="str">
        <f>基本情報!C5</f>
        <v>△△建設事務所</v>
      </c>
      <c r="D4" s="196"/>
      <c r="E4" s="195"/>
      <c r="F4" s="195"/>
      <c r="G4" s="195"/>
      <c r="H4" s="195"/>
      <c r="I4" s="195"/>
      <c r="K4" s="194"/>
      <c r="AH4" s="122"/>
      <c r="AI4" s="275" t="s">
        <v>16</v>
      </c>
      <c r="AJ4" s="275"/>
      <c r="AK4" s="275"/>
    </row>
    <row r="5" spans="1:44" ht="18.75" customHeight="1" thickTop="1" thickBot="1">
      <c r="B5" s="197" t="s">
        <v>41</v>
      </c>
      <c r="C5" s="197"/>
      <c r="D5" s="303">
        <f>基本情報!C12</f>
        <v>0</v>
      </c>
      <c r="E5" s="303"/>
      <c r="F5" s="303"/>
      <c r="G5" s="303"/>
      <c r="H5" s="198" t="s">
        <v>33</v>
      </c>
      <c r="I5" s="304">
        <f>基本情報!E12</f>
        <v>0</v>
      </c>
      <c r="J5" s="304"/>
      <c r="K5" s="304"/>
      <c r="L5" s="304"/>
      <c r="AH5" s="199"/>
      <c r="AI5" s="272" t="s">
        <v>1</v>
      </c>
      <c r="AJ5" s="273"/>
      <c r="AK5" s="274"/>
    </row>
    <row r="6" spans="1:44" s="50" customFormat="1" ht="29.25" customHeight="1" thickTop="1">
      <c r="B6" s="301" t="str">
        <f>B13</f>
        <v>2025年度</v>
      </c>
      <c r="C6" s="301"/>
      <c r="D6" s="200" t="s">
        <v>47</v>
      </c>
      <c r="E6" s="201"/>
      <c r="F6" s="201"/>
      <c r="G6" s="201"/>
      <c r="H6" s="139"/>
      <c r="I6" s="202"/>
      <c r="J6" s="202"/>
      <c r="K6" s="202"/>
      <c r="L6" s="202"/>
      <c r="M6" s="192"/>
      <c r="N6" s="192"/>
      <c r="O6" s="192"/>
      <c r="P6" s="192"/>
      <c r="Q6" s="192"/>
      <c r="R6" s="192"/>
      <c r="S6" s="192"/>
      <c r="T6" s="192"/>
      <c r="U6" s="192"/>
      <c r="V6" s="192"/>
      <c r="W6" s="192"/>
      <c r="X6" s="122"/>
      <c r="Y6" s="122"/>
      <c r="Z6" s="122"/>
      <c r="AA6" s="122"/>
      <c r="AB6" s="122"/>
      <c r="AC6" s="122"/>
      <c r="AD6" s="192"/>
      <c r="AE6" s="192"/>
      <c r="AF6" s="192"/>
      <c r="AG6" s="192"/>
      <c r="AH6" s="122"/>
      <c r="AI6" s="294" t="s">
        <v>113</v>
      </c>
      <c r="AJ6" s="294"/>
      <c r="AK6" s="294"/>
      <c r="AL6" s="122"/>
    </row>
    <row r="7" spans="1:44" s="122" customFormat="1" ht="18.75" customHeight="1">
      <c r="AC7" s="307"/>
      <c r="AD7" s="307"/>
      <c r="AH7" s="203"/>
      <c r="AI7" s="302" t="s">
        <v>42</v>
      </c>
      <c r="AJ7" s="302"/>
      <c r="AK7" s="302"/>
    </row>
    <row r="8" spans="1:44" s="122" customFormat="1" ht="18.75" customHeight="1">
      <c r="B8" s="140"/>
      <c r="C8" s="284" t="s">
        <v>57</v>
      </c>
      <c r="D8" s="285"/>
      <c r="E8" s="285"/>
      <c r="F8" s="285"/>
      <c r="G8" s="286"/>
      <c r="I8" s="203"/>
      <c r="J8" s="203"/>
      <c r="K8" s="203"/>
      <c r="L8" s="203"/>
      <c r="N8" s="208" t="s">
        <v>40</v>
      </c>
      <c r="O8" s="209"/>
      <c r="P8" s="210"/>
      <c r="Q8" s="209">
        <f>I5-D5+1</f>
        <v>1</v>
      </c>
      <c r="R8" s="209"/>
      <c r="S8" s="211" t="s">
        <v>4</v>
      </c>
      <c r="U8" s="204" t="s">
        <v>64</v>
      </c>
      <c r="V8" s="212"/>
      <c r="W8" s="212"/>
      <c r="X8" s="207"/>
      <c r="Z8" s="284" t="s">
        <v>84</v>
      </c>
      <c r="AA8" s="285"/>
      <c r="AB8" s="285"/>
      <c r="AC8" s="285"/>
      <c r="AD8" s="286"/>
      <c r="AE8" s="203"/>
      <c r="AF8" s="203"/>
      <c r="AG8" s="203"/>
      <c r="AH8" s="203"/>
      <c r="AI8" s="280"/>
      <c r="AJ8" s="280"/>
      <c r="AK8" s="280"/>
    </row>
    <row r="9" spans="1:44" s="122" customFormat="1" ht="18.75" customHeight="1">
      <c r="B9" s="213" t="s">
        <v>44</v>
      </c>
      <c r="C9" s="284" t="s">
        <v>63</v>
      </c>
      <c r="D9" s="285"/>
      <c r="E9" s="285"/>
      <c r="F9" s="286"/>
      <c r="G9" s="65" t="str">
        <f>AQ13</f>
        <v>○</v>
      </c>
      <c r="I9" s="293"/>
      <c r="J9" s="293"/>
      <c r="K9" s="293"/>
      <c r="L9" s="242"/>
      <c r="N9" s="214" t="s">
        <v>27</v>
      </c>
      <c r="O9" s="203"/>
      <c r="P9" s="215"/>
      <c r="Q9" s="203">
        <f>COUNTIF(入力用1年!K:K,"○")-(COUNTA(入力用1年!G:G)-3)</f>
        <v>0</v>
      </c>
      <c r="R9" s="203"/>
      <c r="S9" s="216" t="s">
        <v>4</v>
      </c>
      <c r="U9" s="214" t="s">
        <v>18</v>
      </c>
      <c r="V9" s="136"/>
      <c r="W9" s="139">
        <f>W10+W11</f>
        <v>0</v>
      </c>
      <c r="X9" s="216" t="s">
        <v>19</v>
      </c>
      <c r="Z9" s="204" t="s">
        <v>97</v>
      </c>
      <c r="AA9" s="212"/>
      <c r="AB9" s="212">
        <f>L14+X14+AJ14+L24+X24+AJ24+L34+X34+AJ34+L44+X44+AJ44</f>
        <v>0</v>
      </c>
      <c r="AC9" s="212"/>
      <c r="AD9" s="217" t="s">
        <v>4</v>
      </c>
      <c r="AE9" s="203"/>
      <c r="AF9" s="203"/>
      <c r="AG9" s="139"/>
      <c r="AH9" s="140"/>
    </row>
    <row r="10" spans="1:44" s="122" customFormat="1" ht="18.75" customHeight="1">
      <c r="B10" s="203"/>
      <c r="C10" s="284" t="s">
        <v>23</v>
      </c>
      <c r="D10" s="285"/>
      <c r="E10" s="285"/>
      <c r="F10" s="286"/>
      <c r="G10" s="65" t="str">
        <f>IF(AND(W10=W11,G9="-"),"○","-")</f>
        <v>-</v>
      </c>
      <c r="H10" s="122" t="s">
        <v>68</v>
      </c>
      <c r="I10" s="293"/>
      <c r="J10" s="293"/>
      <c r="K10" s="293"/>
      <c r="L10" s="242"/>
      <c r="N10" s="214" t="s">
        <v>49</v>
      </c>
      <c r="O10" s="203"/>
      <c r="P10" s="215"/>
      <c r="Q10" s="203">
        <f>COUNTIF(入力用1年!K:K,"-")</f>
        <v>0</v>
      </c>
      <c r="R10" s="203"/>
      <c r="S10" s="216" t="s">
        <v>4</v>
      </c>
      <c r="U10" s="214" t="s">
        <v>20</v>
      </c>
      <c r="V10" s="136"/>
      <c r="W10" s="139">
        <f>COUNTIF(D13:AK51,"OK")</f>
        <v>0</v>
      </c>
      <c r="X10" s="216" t="s">
        <v>19</v>
      </c>
      <c r="Z10" s="284" t="s">
        <v>91</v>
      </c>
      <c r="AA10" s="285"/>
      <c r="AB10" s="285"/>
      <c r="AC10" s="285"/>
      <c r="AD10" s="286"/>
      <c r="AE10" s="203"/>
      <c r="AF10" s="203"/>
      <c r="AG10" s="139"/>
      <c r="AH10" s="140"/>
    </row>
    <row r="11" spans="1:44" s="122" customFormat="1" ht="18.75" customHeight="1">
      <c r="B11" s="140"/>
      <c r="C11" s="284" t="s">
        <v>24</v>
      </c>
      <c r="D11" s="285"/>
      <c r="E11" s="285"/>
      <c r="F11" s="286"/>
      <c r="G11" s="65" t="str">
        <f>IF(AND(G10="-",G9="-"),"○","-")</f>
        <v>-</v>
      </c>
      <c r="N11" s="219" t="s">
        <v>50</v>
      </c>
      <c r="O11" s="220"/>
      <c r="P11" s="221"/>
      <c r="Q11" s="220">
        <f>COUNTA(入力用1年!G:G)-3</f>
        <v>0</v>
      </c>
      <c r="R11" s="220"/>
      <c r="S11" s="222" t="s">
        <v>4</v>
      </c>
      <c r="U11" s="219" t="s">
        <v>21</v>
      </c>
      <c r="V11" s="220"/>
      <c r="W11" s="220">
        <f>COUNTIF(D13:AK51,"NG")</f>
        <v>0</v>
      </c>
      <c r="X11" s="222" t="s">
        <v>19</v>
      </c>
      <c r="Z11" s="284" t="e">
        <f>ROUNDDOWN(AB9/Q9*100,1)</f>
        <v>#DIV/0!</v>
      </c>
      <c r="AA11" s="285"/>
      <c r="AB11" s="285"/>
      <c r="AC11" s="212" t="s">
        <v>10</v>
      </c>
      <c r="AD11" s="207"/>
      <c r="AF11" s="203"/>
      <c r="AG11" s="203"/>
      <c r="AH11" s="140"/>
    </row>
    <row r="12" spans="1:44" s="122" customFormat="1" ht="18.75" customHeight="1">
      <c r="P12" s="136"/>
      <c r="T12" s="140"/>
      <c r="U12" s="140"/>
      <c r="V12" s="140"/>
      <c r="W12" s="140"/>
      <c r="X12" s="140"/>
      <c r="Y12" s="140"/>
      <c r="Z12" s="140"/>
      <c r="AA12" s="140"/>
      <c r="AF12" s="140"/>
      <c r="AN12" s="55" t="s">
        <v>66</v>
      </c>
      <c r="AO12" s="56"/>
      <c r="AP12" s="57"/>
      <c r="AQ12" s="58"/>
    </row>
    <row r="13" spans="1:44" s="192" customFormat="1" ht="18.75" customHeight="1">
      <c r="B13" s="192" t="str">
        <f>TEXT(基本情報!C3,"YYYY")&amp;"年度"</f>
        <v>2025年度</v>
      </c>
      <c r="E13" s="92" t="s">
        <v>86</v>
      </c>
      <c r="F13" s="224"/>
      <c r="G13" s="224"/>
      <c r="H13" s="224"/>
      <c r="I13" s="224"/>
      <c r="J13" s="224"/>
      <c r="K13" s="224"/>
      <c r="L13" s="225"/>
      <c r="M13" s="223"/>
      <c r="N13" s="223"/>
      <c r="O13" s="224"/>
      <c r="P13" s="224"/>
      <c r="Q13" s="224"/>
      <c r="R13" s="224"/>
      <c r="S13" s="224"/>
      <c r="T13" s="224"/>
      <c r="AN13" s="281" t="s">
        <v>45</v>
      </c>
      <c r="AO13" s="282"/>
      <c r="AP13" s="283"/>
      <c r="AQ13" s="240" t="str">
        <f>IF(AQ14="-","○","-")</f>
        <v>○</v>
      </c>
    </row>
    <row r="14" spans="1:44" s="122" customFormat="1" ht="18.75" customHeight="1" thickBot="1">
      <c r="C14" s="299" t="s">
        <v>13</v>
      </c>
      <c r="D14" s="299"/>
      <c r="E14" s="122" t="str">
        <f>IF(H14="-","-",IF(OR(H14&gt;=ROUNDDOWN(8/28,3),L14&gt;=K23),"OK","NG"))</f>
        <v>-</v>
      </c>
      <c r="F14" s="300" t="s">
        <v>93</v>
      </c>
      <c r="G14" s="300"/>
      <c r="H14" s="305" t="str">
        <f>IFERROR(ROUNDDOWN(L14/(COUNTIFS(入力用1年!B:B,"&gt;="&amp;MIN(D17:J22),入力用1年!B:B,"&lt;="&amp;MAX(D17:J22),入力用1年!K:K,"○")-COUNTIFS(入力用1年!B:B,"&gt;="&amp;MIN(D17:J22),入力用1年!B:B,"&lt;="&amp;MAX(D17:J22),入力用1年!K:K,"○",入力用1年!G:G,"&lt;&gt;")),3),"-")</f>
        <v>-</v>
      </c>
      <c r="I14" s="305"/>
      <c r="J14" s="305"/>
      <c r="K14" s="136" t="s">
        <v>94</v>
      </c>
      <c r="L14" s="126">
        <f>COUNTIFS(入力用1年!B:B,"&gt;="&amp;MIN(D17:J22),入力用1年!B:B,"&lt;="&amp;MAX(D17:J22),入力用1年!K:K,"○",入力用1年!H:H,"現場閉所",入力用1年!G:G,"")</f>
        <v>0</v>
      </c>
      <c r="M14" s="108"/>
      <c r="N14" s="108"/>
      <c r="O14" s="299" t="s">
        <v>13</v>
      </c>
      <c r="P14" s="299"/>
      <c r="Q14" s="122" t="str">
        <f>IF(T14="-","-",IF(OR(T14&gt;=ROUNDDOWN(8/28,3),X14&gt;=W23),"OK","NG"))</f>
        <v>-</v>
      </c>
      <c r="R14" s="300" t="s">
        <v>93</v>
      </c>
      <c r="S14" s="300"/>
      <c r="T14" s="305" t="str">
        <f>IFERROR(ROUNDDOWN(X14/(COUNTIFS(入力用1年!B:B,"&gt;="&amp;MIN(P17:V22),入力用1年!B:B,"&lt;="&amp;MAX(P17:V22),入力用1年!K:K,"○")-COUNTIFS(入力用1年!B:B,"&gt;="&amp;MIN(P17:V22),入力用1年!B:B,"&lt;="&amp;MAX(P17:V22),入力用1年!K:K,"○",入力用1年!G:G,"&lt;&gt;")),3),"-")</f>
        <v>-</v>
      </c>
      <c r="U14" s="305"/>
      <c r="V14" s="305"/>
      <c r="W14" s="257" t="s">
        <v>88</v>
      </c>
      <c r="X14" s="126">
        <f>COUNTIFS(入力用1年!B:B,"&gt;="&amp;MIN(P17:V22),入力用1年!B:B,"&lt;="&amp;MAX(P17:V22),入力用1年!K:K,"○",入力用1年!H:H,"現場閉所",入力用1年!G:G,"")</f>
        <v>0</v>
      </c>
      <c r="Y14" s="108"/>
      <c r="Z14" s="108"/>
      <c r="AA14" s="299" t="s">
        <v>13</v>
      </c>
      <c r="AB14" s="299"/>
      <c r="AC14" s="122" t="str">
        <f>IF(AF14="-","-",IF(OR(AF14&gt;=ROUNDDOWN(8/28,3),AJ14&gt;=AI23),"OK","NG"))</f>
        <v>-</v>
      </c>
      <c r="AD14" s="300" t="s">
        <v>93</v>
      </c>
      <c r="AE14" s="300"/>
      <c r="AF14" s="305" t="str">
        <f>IFERROR(ROUNDDOWN(AJ14/(COUNTIFS(入力用1年!B:B,"&gt;="&amp;MIN(AB17:AH22),入力用1年!B:B,"&lt;="&amp;MAX(AB17:AH22),入力用1年!K:K,"○")-COUNTIFS(入力用1年!B:B,"&gt;="&amp;MIN(AB17:AH22),入力用1年!B:B,"&lt;="&amp;MAX(AB17:AH22),入力用1年!K:K,"○",入力用1年!G:G,"&lt;&gt;")),3),"-")</f>
        <v>-</v>
      </c>
      <c r="AG14" s="305"/>
      <c r="AH14" s="305"/>
      <c r="AI14" s="257" t="s">
        <v>88</v>
      </c>
      <c r="AJ14" s="126">
        <f>COUNTIFS(入力用1年!B:B,"&gt;="&amp;MIN(AB17:AH22),入力用1年!B:B,"&lt;="&amp;MAX(AB17:AH22),入力用1年!K:K,"○",入力用1年!H:H,"現場閉所",入力用1年!G:G,"")</f>
        <v>0</v>
      </c>
      <c r="AK14" s="108"/>
      <c r="AN14" s="284" t="s">
        <v>24</v>
      </c>
      <c r="AO14" s="285"/>
      <c r="AP14" s="286"/>
      <c r="AQ14" s="241" t="str">
        <f>IF(SUM(AO17:AQ20)&gt;0,"○","-")</f>
        <v>-</v>
      </c>
    </row>
    <row r="15" spans="1:44" s="122" customFormat="1" ht="18.75" customHeight="1">
      <c r="D15" s="123">
        <v>4</v>
      </c>
      <c r="E15" s="124" t="s">
        <v>3</v>
      </c>
      <c r="F15" s="124"/>
      <c r="G15" s="124"/>
      <c r="H15" s="124"/>
      <c r="I15" s="124"/>
      <c r="J15" s="145"/>
      <c r="K15" s="296" t="s">
        <v>48</v>
      </c>
      <c r="L15" s="297"/>
      <c r="M15" s="298"/>
      <c r="N15" s="137"/>
      <c r="P15" s="123">
        <v>5</v>
      </c>
      <c r="Q15" s="124" t="s">
        <v>3</v>
      </c>
      <c r="R15" s="124"/>
      <c r="S15" s="124"/>
      <c r="T15" s="124"/>
      <c r="U15" s="124"/>
      <c r="V15" s="145"/>
      <c r="W15" s="296" t="s">
        <v>48</v>
      </c>
      <c r="X15" s="297"/>
      <c r="Y15" s="298"/>
      <c r="Z15" s="137"/>
      <c r="AB15" s="123">
        <v>6</v>
      </c>
      <c r="AC15" s="124" t="s">
        <v>3</v>
      </c>
      <c r="AD15" s="124"/>
      <c r="AE15" s="124"/>
      <c r="AF15" s="124"/>
      <c r="AG15" s="124"/>
      <c r="AH15" s="145"/>
      <c r="AI15" s="296" t="s">
        <v>48</v>
      </c>
      <c r="AJ15" s="297"/>
      <c r="AK15" s="298"/>
      <c r="AN15" s="99"/>
      <c r="AO15" s="99"/>
      <c r="AP15" s="78"/>
      <c r="AQ15" s="78"/>
    </row>
    <row r="16" spans="1:44" s="122" customFormat="1" ht="27" customHeight="1">
      <c r="A16" s="226"/>
      <c r="D16" s="127" t="s">
        <v>2</v>
      </c>
      <c r="E16" s="128" t="s">
        <v>5</v>
      </c>
      <c r="F16" s="128" t="s">
        <v>6</v>
      </c>
      <c r="G16" s="128" t="s">
        <v>7</v>
      </c>
      <c r="H16" s="128" t="s">
        <v>8</v>
      </c>
      <c r="I16" s="128" t="s">
        <v>9</v>
      </c>
      <c r="J16" s="146" t="s">
        <v>4</v>
      </c>
      <c r="K16" s="129" t="s">
        <v>42</v>
      </c>
      <c r="L16" s="130" t="s">
        <v>89</v>
      </c>
      <c r="M16" s="131" t="s">
        <v>43</v>
      </c>
      <c r="N16" s="138"/>
      <c r="P16" s="127" t="s">
        <v>2</v>
      </c>
      <c r="Q16" s="128" t="s">
        <v>5</v>
      </c>
      <c r="R16" s="128" t="s">
        <v>6</v>
      </c>
      <c r="S16" s="128" t="s">
        <v>7</v>
      </c>
      <c r="T16" s="128" t="s">
        <v>8</v>
      </c>
      <c r="U16" s="128" t="s">
        <v>9</v>
      </c>
      <c r="V16" s="146" t="s">
        <v>4</v>
      </c>
      <c r="W16" s="129" t="s">
        <v>42</v>
      </c>
      <c r="X16" s="130" t="s">
        <v>89</v>
      </c>
      <c r="Y16" s="131" t="s">
        <v>43</v>
      </c>
      <c r="Z16" s="138"/>
      <c r="AB16" s="127" t="s">
        <v>2</v>
      </c>
      <c r="AC16" s="128" t="s">
        <v>5</v>
      </c>
      <c r="AD16" s="128" t="s">
        <v>6</v>
      </c>
      <c r="AE16" s="128" t="s">
        <v>7</v>
      </c>
      <c r="AF16" s="128" t="s">
        <v>8</v>
      </c>
      <c r="AG16" s="128" t="s">
        <v>9</v>
      </c>
      <c r="AH16" s="146" t="s">
        <v>4</v>
      </c>
      <c r="AI16" s="129" t="s">
        <v>42</v>
      </c>
      <c r="AJ16" s="130" t="s">
        <v>89</v>
      </c>
      <c r="AK16" s="131" t="s">
        <v>43</v>
      </c>
      <c r="AN16" s="78"/>
      <c r="AO16" s="78"/>
      <c r="AP16" s="78"/>
      <c r="AQ16" s="78"/>
    </row>
    <row r="17" spans="3:43" s="122" customFormat="1" ht="18.75" customHeight="1">
      <c r="D17" s="132" t="str">
        <f>IF(B17&lt;&gt;"",B17+1,IF(TEXT(基本情報!$C$3,"aaa")=D16,基本情報!$C$3,""))</f>
        <v/>
      </c>
      <c r="E17" s="118">
        <f>IF(D17&lt;&gt;"",D17+1,IF(TEXT(基本情報!$C$3,"aaa")=E16,基本情報!$C$3,""))</f>
        <v>45748</v>
      </c>
      <c r="F17" s="118">
        <f>IF(E17&lt;&gt;"",E17+1,IF(TEXT(基本情報!$C$3,"aaa")=F16,基本情報!$C$3,""))</f>
        <v>45749</v>
      </c>
      <c r="G17" s="118">
        <f>IF(F17&lt;&gt;"",F17+1,IF(TEXT(基本情報!$C$3,"aaa")=G16,基本情報!$C$3,""))</f>
        <v>45750</v>
      </c>
      <c r="H17" s="118">
        <f>IF(G17&lt;&gt;"",G17+1,IF(TEXT(基本情報!$C$3,"aaa")=H16,基本情報!$C$3,""))</f>
        <v>45751</v>
      </c>
      <c r="I17" s="119">
        <f>IF(H17&lt;&gt;"",H17+1,IF(TEXT(基本情報!$C$3,"aaa")=I16,基本情報!$C$3,""))</f>
        <v>45752</v>
      </c>
      <c r="J17" s="119">
        <f>IF(I17&lt;&gt;"",I17+1,IF(TEXT(基本情報!$C$3,"aaa")=J16,基本情報!$C$3,""))</f>
        <v>45753</v>
      </c>
      <c r="K17" s="147">
        <f>COUNTIFS(入力用1年!B:B,"&gt;="&amp;MIN(D17:J17),入力用1年!B:B,"&lt;="&amp;MAX(D17:J17),入力用1年!K:K,"○",入力用1年!G:G,"",入力用1年!D:D,"休日")</f>
        <v>0</v>
      </c>
      <c r="L17" s="105">
        <f>COUNTIFS(入力用1年!$B:$B,"&gt;="&amp;MIN(D17:J17),入力用1年!$B:$B,"&lt;="&amp;MAX(D17:J17),入力用1年!$K:$K,"○",入力用1年!$G:$G,"",入力用1年!$H:$H,"現場閉所")</f>
        <v>0</v>
      </c>
      <c r="M17" s="148" t="str" cm="1">
        <f t="array" ref="M17">_xlfn.IFS(K17=0,"",K17=0,"-",L17&gt;=K17,"〇",L17&lt;=K17,"×")</f>
        <v/>
      </c>
      <c r="N17" s="139"/>
      <c r="P17" s="132" t="str">
        <f t="shared" ref="P17:V17" si="0">IF(O17&lt;&gt;"",O17+1,IF(TEXT(EDATE(MIN($D$17:$J$17),1),"aaa")=P16,EDATE(MIN($D$17:$J$17),1),""))</f>
        <v/>
      </c>
      <c r="Q17" s="118" t="str">
        <f t="shared" si="0"/>
        <v/>
      </c>
      <c r="R17" s="118" t="str">
        <f t="shared" si="0"/>
        <v/>
      </c>
      <c r="S17" s="118">
        <f t="shared" si="0"/>
        <v>45778</v>
      </c>
      <c r="T17" s="118">
        <f t="shared" si="0"/>
        <v>45779</v>
      </c>
      <c r="U17" s="118">
        <f t="shared" si="0"/>
        <v>45780</v>
      </c>
      <c r="V17" s="119">
        <f t="shared" si="0"/>
        <v>45781</v>
      </c>
      <c r="W17" s="147">
        <f>COUNTIFS(入力用1年!B:B,"&gt;="&amp;MIN(P17:V17),入力用1年!B:B,"&lt;="&amp;MAX(P17:V17),入力用1年!K:K,"○",入力用1年!G:G,"",入力用1年!D:D,"休日")</f>
        <v>0</v>
      </c>
      <c r="X17" s="105">
        <f>COUNTIFS(入力用1年!$B:$B,"&gt;="&amp;MIN(P17:V17),入力用1年!$B:$B,"&lt;="&amp;MAX(P17:V17),入力用1年!$K:$K,"○",入力用1年!$G:$G,"",入力用1年!$H:$H,"現場閉所")</f>
        <v>0</v>
      </c>
      <c r="Y17" s="148" t="str" cm="1">
        <f t="array" ref="Y17">_xlfn.IFS(W17=0,"",W17=0,"-",X17&gt;=W17,"〇",X17&lt;=W17,"×")</f>
        <v/>
      </c>
      <c r="Z17" s="139"/>
      <c r="AB17" s="132" t="str">
        <f t="shared" ref="AB17:AH17" si="1">IF(AA17&lt;&gt;"",AA17+1,IF(TEXT(EDATE(MIN($P$17:$V$17),1),"aaa")=AB16,EDATE(MIN($P$17:$V$17),1),""))</f>
        <v/>
      </c>
      <c r="AC17" s="118" t="str">
        <f t="shared" si="1"/>
        <v/>
      </c>
      <c r="AD17" s="118" t="str">
        <f t="shared" si="1"/>
        <v/>
      </c>
      <c r="AE17" s="118" t="str">
        <f t="shared" si="1"/>
        <v/>
      </c>
      <c r="AF17" s="118" t="str">
        <f t="shared" si="1"/>
        <v/>
      </c>
      <c r="AG17" s="118" t="str">
        <f t="shared" si="1"/>
        <v/>
      </c>
      <c r="AH17" s="119">
        <f t="shared" si="1"/>
        <v>45809</v>
      </c>
      <c r="AI17" s="147">
        <f>COUNTIFS(入力用1年!B:B,"&gt;="&amp;MIN(AB17:AH17),入力用1年!B:B,"&lt;="&amp;MAX(AB17:AH17),入力用1年!K:K,"○",入力用1年!G:G,"",入力用1年!D:D,"休日")</f>
        <v>0</v>
      </c>
      <c r="AJ17" s="105">
        <f>COUNTIFS(入力用1年!$B:$B,"&gt;="&amp;MIN(AB17:AH17),入力用1年!$B:$B,"&lt;="&amp;MAX(AB17:AH17),入力用1年!$K:$K,"○",入力用1年!$G:$G,"",入力用1年!$H:$H,"現場閉所")</f>
        <v>0</v>
      </c>
      <c r="AK17" s="148" t="str" cm="1">
        <f t="array" ref="AK17">_xlfn.IFS(AI17=0,"",AI17=0,"-",AJ17&gt;=AI17,"〇",AJ17&lt;=AI17,"×")</f>
        <v/>
      </c>
      <c r="AN17" s="78" t="s">
        <v>54</v>
      </c>
      <c r="AO17" s="107">
        <f>COUNTIF($M$17:$M$22,"×")</f>
        <v>0</v>
      </c>
      <c r="AP17" s="107">
        <f>COUNTIF($Y$17:$Y$22,"×")</f>
        <v>0</v>
      </c>
      <c r="AQ17" s="107">
        <f>COUNTIF($AK$17:$AK$22,"×")</f>
        <v>0</v>
      </c>
    </row>
    <row r="18" spans="3:43" s="122" customFormat="1" ht="18.75" customHeight="1">
      <c r="D18" s="132">
        <f>IFERROR(IF(MONTH(J17+1)=$D$15,J17+1,""),"")</f>
        <v>45754</v>
      </c>
      <c r="E18" s="118">
        <f>IFERROR(IF(MONTH(D18+1)=$D$15,D18+1,""),"")</f>
        <v>45755</v>
      </c>
      <c r="F18" s="118">
        <f t="shared" ref="E18:J22" si="2">IFERROR(IF(MONTH(E18+1)=$D$15,E18+1,""),"")</f>
        <v>45756</v>
      </c>
      <c r="G18" s="118">
        <f t="shared" si="2"/>
        <v>45757</v>
      </c>
      <c r="H18" s="118">
        <f t="shared" si="2"/>
        <v>45758</v>
      </c>
      <c r="I18" s="118">
        <f t="shared" si="2"/>
        <v>45759</v>
      </c>
      <c r="J18" s="119">
        <f t="shared" si="2"/>
        <v>45760</v>
      </c>
      <c r="K18" s="147">
        <f>COUNTIFS(入力用1年!B:B,"&gt;="&amp;MIN(D18:J18),入力用1年!B:B,"&lt;="&amp;MAX(D18:J18),入力用1年!K:K,"○",入力用1年!G:G,"",入力用1年!D:D,"休日")</f>
        <v>0</v>
      </c>
      <c r="L18" s="105">
        <f>COUNTIFS(入力用1年!$B:$B,"&gt;="&amp;MIN(D18:J18),入力用1年!$B:$B,"&lt;="&amp;MAX(D18:J18),入力用1年!$K:$K,"○",入力用1年!$G:$G,"",入力用1年!$H:$H,"現場閉所")</f>
        <v>0</v>
      </c>
      <c r="M18" s="148" t="str" cm="1">
        <f t="array" ref="M18">_xlfn.IFS(K18=0,"",K18=0,"-",L18&gt;=K18,"〇",L18&lt;=K18,"×")</f>
        <v/>
      </c>
      <c r="N18" s="139"/>
      <c r="P18" s="132">
        <f>IFERROR(IF(MONTH(V17+1)=$P$15,V17+1,""),"")</f>
        <v>45782</v>
      </c>
      <c r="Q18" s="118">
        <f t="shared" ref="Q18:V22" si="3">IFERROR(IF(MONTH(P18+1)=$P$15,P18+1,""),"")</f>
        <v>45783</v>
      </c>
      <c r="R18" s="118">
        <f t="shared" si="3"/>
        <v>45784</v>
      </c>
      <c r="S18" s="118">
        <f t="shared" si="3"/>
        <v>45785</v>
      </c>
      <c r="T18" s="118">
        <f t="shared" si="3"/>
        <v>45786</v>
      </c>
      <c r="U18" s="118">
        <f t="shared" si="3"/>
        <v>45787</v>
      </c>
      <c r="V18" s="119">
        <f t="shared" si="3"/>
        <v>45788</v>
      </c>
      <c r="W18" s="147">
        <f>COUNTIFS(入力用1年!B:B,"&gt;="&amp;MIN(P18:V18),入力用1年!B:B,"&lt;="&amp;MAX(P18:V18),入力用1年!K:K,"○",入力用1年!G:G,"",入力用1年!D:D,"休日")</f>
        <v>0</v>
      </c>
      <c r="X18" s="105">
        <f>COUNTIFS(入力用1年!$B:$B,"&gt;="&amp;MIN(P18:V18),入力用1年!$B:$B,"&lt;="&amp;MAX(P18:V18),入力用1年!$K:$K,"○",入力用1年!$G:$G,"",入力用1年!$H:$H,"現場閉所")</f>
        <v>0</v>
      </c>
      <c r="Y18" s="148" t="str" cm="1">
        <f t="array" ref="Y18">_xlfn.IFS(W18=0,"",W18=0,"-",X18&gt;=W18,"〇",X18&lt;=W18,"×")</f>
        <v/>
      </c>
      <c r="Z18" s="139"/>
      <c r="AB18" s="132">
        <f>IFERROR(IF(MONTH(AH17+1)=$AB$15,AH17+1,""),"")</f>
        <v>45810</v>
      </c>
      <c r="AC18" s="118">
        <f t="shared" ref="AC18:AH22" si="4">IFERROR(IF(MONTH(AB18+1)=$AB$15,AB18+1,""),"")</f>
        <v>45811</v>
      </c>
      <c r="AD18" s="118">
        <f t="shared" si="4"/>
        <v>45812</v>
      </c>
      <c r="AE18" s="118">
        <f t="shared" si="4"/>
        <v>45813</v>
      </c>
      <c r="AF18" s="118">
        <f t="shared" si="4"/>
        <v>45814</v>
      </c>
      <c r="AG18" s="118">
        <f t="shared" si="4"/>
        <v>45815</v>
      </c>
      <c r="AH18" s="119">
        <f t="shared" si="4"/>
        <v>45816</v>
      </c>
      <c r="AI18" s="147">
        <f>COUNTIFS(入力用1年!B:B,"&gt;="&amp;MIN(AB18:AH18),入力用1年!B:B,"&lt;="&amp;MAX(AB18:AH18),入力用1年!K:K,"○",入力用1年!G:G,"",入力用1年!D:D,"休日")</f>
        <v>0</v>
      </c>
      <c r="AJ18" s="105">
        <f>COUNTIFS(入力用1年!$B:$B,"&gt;="&amp;MIN(AB18:AH18),入力用1年!$B:$B,"&lt;="&amp;MAX(AB18:AH18),入力用1年!$K:$K,"○",入力用1年!$G:$G,"",入力用1年!$H:$H,"現場閉所")</f>
        <v>0</v>
      </c>
      <c r="AK18" s="148" t="str" cm="1">
        <f t="array" ref="AK18">_xlfn.IFS(AI18=0,"",AI18=0,"-",AJ18&gt;=AI18,"〇",AJ18&lt;=AI18,"×")</f>
        <v/>
      </c>
      <c r="AN18" s="78" t="s">
        <v>55</v>
      </c>
      <c r="AO18" s="107">
        <f>COUNTIF($M$27:$M$32,"×")</f>
        <v>0</v>
      </c>
      <c r="AP18" s="107">
        <f>COUNTIF($Y$27:$Y$32,"×")</f>
        <v>0</v>
      </c>
      <c r="AQ18" s="107">
        <f>COUNTIF($AK$27:$AK$32,"×")</f>
        <v>0</v>
      </c>
    </row>
    <row r="19" spans="3:43" s="122" customFormat="1" ht="18.75" customHeight="1">
      <c r="D19" s="132">
        <f>IFERROR(IF(MONTH(J18+1)=$D$15,J18+1,""),"")</f>
        <v>45761</v>
      </c>
      <c r="E19" s="118">
        <f t="shared" si="2"/>
        <v>45762</v>
      </c>
      <c r="F19" s="118">
        <f t="shared" si="2"/>
        <v>45763</v>
      </c>
      <c r="G19" s="118">
        <f t="shared" si="2"/>
        <v>45764</v>
      </c>
      <c r="H19" s="118">
        <f t="shared" si="2"/>
        <v>45765</v>
      </c>
      <c r="I19" s="118">
        <f t="shared" si="2"/>
        <v>45766</v>
      </c>
      <c r="J19" s="119">
        <f t="shared" si="2"/>
        <v>45767</v>
      </c>
      <c r="K19" s="147">
        <f>COUNTIFS(入力用1年!B:B,"&gt;="&amp;MIN(D19:J19),入力用1年!B:B,"&lt;="&amp;MAX(D19:J19),入力用1年!K:K,"○",入力用1年!G:G,"",入力用1年!D:D,"休日")</f>
        <v>0</v>
      </c>
      <c r="L19" s="105">
        <f>COUNTIFS(入力用1年!$B:$B,"&gt;="&amp;MIN(D19:J19),入力用1年!$B:$B,"&lt;="&amp;MAX(D19:J19),入力用1年!$K:$K,"○",入力用1年!$G:$G,"",入力用1年!$H:$H,"現場閉所")</f>
        <v>0</v>
      </c>
      <c r="M19" s="148" t="str" cm="1">
        <f t="array" ref="M19">_xlfn.IFS(K19=0,"",K19=0,"-",L19&gt;=K19,"〇",L19&lt;=K19,"×")</f>
        <v/>
      </c>
      <c r="N19" s="139"/>
      <c r="P19" s="132">
        <f>IFERROR(IF(MONTH(V18+1)=$P$15,V18+1,""),"")</f>
        <v>45789</v>
      </c>
      <c r="Q19" s="118">
        <f t="shared" si="3"/>
        <v>45790</v>
      </c>
      <c r="R19" s="118">
        <f t="shared" si="3"/>
        <v>45791</v>
      </c>
      <c r="S19" s="118">
        <f t="shared" si="3"/>
        <v>45792</v>
      </c>
      <c r="T19" s="118">
        <f t="shared" si="3"/>
        <v>45793</v>
      </c>
      <c r="U19" s="118">
        <f t="shared" si="3"/>
        <v>45794</v>
      </c>
      <c r="V19" s="119">
        <f t="shared" si="3"/>
        <v>45795</v>
      </c>
      <c r="W19" s="147">
        <f>COUNTIFS(入力用1年!B:B,"&gt;="&amp;MIN(P19:V19),入力用1年!B:B,"&lt;="&amp;MAX(P19:V19),入力用1年!K:K,"○",入力用1年!G:G,"",入力用1年!D:D,"休日")</f>
        <v>0</v>
      </c>
      <c r="X19" s="105">
        <f>COUNTIFS(入力用1年!$B:$B,"&gt;="&amp;MIN(P19:V19),入力用1年!$B:$B,"&lt;="&amp;MAX(P19:V19),入力用1年!$K:$K,"○",入力用1年!$G:$G,"",入力用1年!$H:$H,"現場閉所")</f>
        <v>0</v>
      </c>
      <c r="Y19" s="148" t="str" cm="1">
        <f t="array" ref="Y19">_xlfn.IFS(W19=0,"",W19=0,"-",X19&gt;=W19,"〇",X19&lt;=W19,"×")</f>
        <v/>
      </c>
      <c r="Z19" s="139"/>
      <c r="AB19" s="132">
        <f>IFERROR(IF(MONTH(AH18+1)=$AB$15,AH18+1,""),"")</f>
        <v>45817</v>
      </c>
      <c r="AC19" s="118">
        <f t="shared" si="4"/>
        <v>45818</v>
      </c>
      <c r="AD19" s="118">
        <f t="shared" si="4"/>
        <v>45819</v>
      </c>
      <c r="AE19" s="118">
        <f t="shared" si="4"/>
        <v>45820</v>
      </c>
      <c r="AF19" s="118">
        <f t="shared" si="4"/>
        <v>45821</v>
      </c>
      <c r="AG19" s="118">
        <f t="shared" si="4"/>
        <v>45822</v>
      </c>
      <c r="AH19" s="119">
        <f t="shared" si="4"/>
        <v>45823</v>
      </c>
      <c r="AI19" s="147">
        <f>COUNTIFS(入力用1年!B:B,"&gt;="&amp;MIN(AB19:AH19),入力用1年!B:B,"&lt;="&amp;MAX(AB19:AH19),入力用1年!K:K,"○",入力用1年!G:G,"",入力用1年!D:D,"休日")</f>
        <v>0</v>
      </c>
      <c r="AJ19" s="105">
        <f>COUNTIFS(入力用1年!$B:$B,"&gt;="&amp;MIN(AB19:AH19),入力用1年!$B:$B,"&lt;="&amp;MAX(AB19:AH19),入力用1年!$K:$K,"○",入力用1年!$G:$G,"",入力用1年!$H:$H,"現場閉所")</f>
        <v>0</v>
      </c>
      <c r="AK19" s="148" t="str" cm="1">
        <f t="array" ref="AK19">_xlfn.IFS(AI19=0,"",AI19=0,"-",AJ19&gt;=AI19,"〇",AJ19&lt;=AI19,"×")</f>
        <v/>
      </c>
      <c r="AN19" s="78"/>
      <c r="AO19" s="107">
        <f>COUNTIF($M$37:$M$42,"×")</f>
        <v>0</v>
      </c>
      <c r="AP19" s="107">
        <f>COUNTIF($Y$37:$Y$42,"×")</f>
        <v>0</v>
      </c>
      <c r="AQ19" s="107">
        <f>COUNTIF($AK$37:$AK$42,"×")</f>
        <v>0</v>
      </c>
    </row>
    <row r="20" spans="3:43" s="122" customFormat="1" ht="18.75" customHeight="1">
      <c r="D20" s="132">
        <f>IFERROR(IF(MONTH(J19+1)=$D$15,J19+1,""),"")</f>
        <v>45768</v>
      </c>
      <c r="E20" s="118">
        <f t="shared" si="2"/>
        <v>45769</v>
      </c>
      <c r="F20" s="118">
        <f t="shared" si="2"/>
        <v>45770</v>
      </c>
      <c r="G20" s="118">
        <f t="shared" si="2"/>
        <v>45771</v>
      </c>
      <c r="H20" s="118">
        <f t="shared" si="2"/>
        <v>45772</v>
      </c>
      <c r="I20" s="118">
        <f t="shared" si="2"/>
        <v>45773</v>
      </c>
      <c r="J20" s="119">
        <f t="shared" si="2"/>
        <v>45774</v>
      </c>
      <c r="K20" s="147">
        <f>COUNTIFS(入力用1年!B:B,"&gt;="&amp;MIN(D20:J20),入力用1年!B:B,"&lt;="&amp;MAX(D20:J20),入力用1年!K:K,"○",入力用1年!G:G,"",入力用1年!D:D,"休日")</f>
        <v>0</v>
      </c>
      <c r="L20" s="105">
        <f>COUNTIFS(入力用1年!$B:$B,"&gt;="&amp;MIN(D20:J20),入力用1年!$B:$B,"&lt;="&amp;MAX(D20:J20),入力用1年!$K:$K,"○",入力用1年!$G:$G,"",入力用1年!$H:$H,"現場閉所")</f>
        <v>0</v>
      </c>
      <c r="M20" s="148" t="str" cm="1">
        <f t="array" ref="M20">_xlfn.IFS(K20=0,"",K20=0,"-",L20&gt;=K20,"〇",L20&lt;=K20,"×")</f>
        <v/>
      </c>
      <c r="N20" s="139"/>
      <c r="P20" s="132">
        <f>IFERROR(IF(MONTH(V19+1)=$P$15,V19+1,""),"")</f>
        <v>45796</v>
      </c>
      <c r="Q20" s="118">
        <f t="shared" si="3"/>
        <v>45797</v>
      </c>
      <c r="R20" s="118">
        <f t="shared" si="3"/>
        <v>45798</v>
      </c>
      <c r="S20" s="118">
        <f t="shared" si="3"/>
        <v>45799</v>
      </c>
      <c r="T20" s="118">
        <f t="shared" si="3"/>
        <v>45800</v>
      </c>
      <c r="U20" s="118">
        <f t="shared" si="3"/>
        <v>45801</v>
      </c>
      <c r="V20" s="119">
        <f t="shared" si="3"/>
        <v>45802</v>
      </c>
      <c r="W20" s="147">
        <f>COUNTIFS(入力用1年!B:B,"&gt;="&amp;MIN(P20:V20),入力用1年!B:B,"&lt;="&amp;MAX(P20:V20),入力用1年!K:K,"○",入力用1年!G:G,"",入力用1年!D:D,"休日")</f>
        <v>0</v>
      </c>
      <c r="X20" s="105">
        <f>COUNTIFS(入力用1年!$B:$B,"&gt;="&amp;MIN(P20:V20),入力用1年!$B:$B,"&lt;="&amp;MAX(P20:V20),入力用1年!$K:$K,"○",入力用1年!$G:$G,"",入力用1年!$H:$H,"現場閉所")</f>
        <v>0</v>
      </c>
      <c r="Y20" s="148" t="str" cm="1">
        <f t="array" ref="Y20">_xlfn.IFS(W20=0,"",W20=0,"-",X20&gt;=W20,"〇",X20&lt;=W20,"×")</f>
        <v/>
      </c>
      <c r="Z20" s="139"/>
      <c r="AB20" s="132">
        <f>IFERROR(IF(MONTH(AH19+1)=$AB$15,AH19+1,""),"")</f>
        <v>45824</v>
      </c>
      <c r="AC20" s="118">
        <f t="shared" si="4"/>
        <v>45825</v>
      </c>
      <c r="AD20" s="118">
        <f t="shared" si="4"/>
        <v>45826</v>
      </c>
      <c r="AE20" s="118">
        <f t="shared" si="4"/>
        <v>45827</v>
      </c>
      <c r="AF20" s="118">
        <f t="shared" si="4"/>
        <v>45828</v>
      </c>
      <c r="AG20" s="118">
        <f t="shared" si="4"/>
        <v>45829</v>
      </c>
      <c r="AH20" s="119">
        <f t="shared" si="4"/>
        <v>45830</v>
      </c>
      <c r="AI20" s="147">
        <f>COUNTIFS(入力用1年!B:B,"&gt;="&amp;MIN(AB20:AH20),入力用1年!B:B,"&lt;="&amp;MAX(AB20:AH20),入力用1年!K:K,"○",入力用1年!G:G,"",入力用1年!D:D,"休日")</f>
        <v>0</v>
      </c>
      <c r="AJ20" s="105">
        <f>COUNTIFS(入力用1年!$B:$B,"&gt;="&amp;MIN(AB20:AH20),入力用1年!$B:$B,"&lt;="&amp;MAX(AB20:AH20),入力用1年!$K:$K,"○",入力用1年!$G:$G,"",入力用1年!$H:$H,"現場閉所")</f>
        <v>0</v>
      </c>
      <c r="AK20" s="148" t="str" cm="1">
        <f t="array" ref="AK20">_xlfn.IFS(AI20=0,"",AI20=0,"-",AJ20&gt;=AI20,"〇",AJ20&lt;=AI20,"×")</f>
        <v/>
      </c>
      <c r="AN20" s="78"/>
      <c r="AO20" s="107">
        <f>COUNTIF($M$47:$M$52,"×")</f>
        <v>0</v>
      </c>
      <c r="AP20" s="107">
        <f>COUNTIF($Y$47:$Y$52,"×")</f>
        <v>0</v>
      </c>
      <c r="AQ20" s="107">
        <f>COUNTIF($AK$47:$AK$52,"×")</f>
        <v>0</v>
      </c>
    </row>
    <row r="21" spans="3:43" s="122" customFormat="1" ht="18.75" customHeight="1">
      <c r="D21" s="132">
        <f>IFERROR(IF(MONTH(J20+1)=$D$15,J20+1,""),"")</f>
        <v>45775</v>
      </c>
      <c r="E21" s="118">
        <f t="shared" si="2"/>
        <v>45776</v>
      </c>
      <c r="F21" s="118">
        <f t="shared" si="2"/>
        <v>45777</v>
      </c>
      <c r="G21" s="118" t="str">
        <f t="shared" si="2"/>
        <v/>
      </c>
      <c r="H21" s="118" t="str">
        <f t="shared" si="2"/>
        <v/>
      </c>
      <c r="I21" s="118" t="str">
        <f t="shared" si="2"/>
        <v/>
      </c>
      <c r="J21" s="119" t="str">
        <f t="shared" si="2"/>
        <v/>
      </c>
      <c r="K21" s="147">
        <f>COUNTIFS(入力用1年!B:B,"&gt;="&amp;MIN(D21:J21),入力用1年!B:B,"&lt;="&amp;MAX(D21:J21),入力用1年!K:K,"○",入力用1年!G:G,"",入力用1年!D:D,"休日")</f>
        <v>0</v>
      </c>
      <c r="L21" s="105">
        <f>COUNTIFS(入力用1年!$B:$B,"&gt;="&amp;MIN(D21:J21),入力用1年!$B:$B,"&lt;="&amp;MAX(D21:J21),入力用1年!$K:$K,"○",入力用1年!$G:$G,"",入力用1年!$H:$H,"現場閉所")</f>
        <v>0</v>
      </c>
      <c r="M21" s="148" t="str" cm="1">
        <f t="array" ref="M21">_xlfn.IFS(K21=0,"",K21=0,"-",L21&gt;=K21,"〇",L21&lt;=K21,"×")</f>
        <v/>
      </c>
      <c r="N21" s="139"/>
      <c r="P21" s="132">
        <f>IFERROR(IF(MONTH(V20+1)=$P$15,V20+1,""),"")</f>
        <v>45803</v>
      </c>
      <c r="Q21" s="118">
        <f t="shared" si="3"/>
        <v>45804</v>
      </c>
      <c r="R21" s="118">
        <f t="shared" si="3"/>
        <v>45805</v>
      </c>
      <c r="S21" s="118">
        <f t="shared" si="3"/>
        <v>45806</v>
      </c>
      <c r="T21" s="118">
        <f t="shared" si="3"/>
        <v>45807</v>
      </c>
      <c r="U21" s="118">
        <f t="shared" si="3"/>
        <v>45808</v>
      </c>
      <c r="V21" s="119" t="str">
        <f t="shared" si="3"/>
        <v/>
      </c>
      <c r="W21" s="147">
        <f>COUNTIFS(入力用1年!B:B,"&gt;="&amp;MIN(P21:V21),入力用1年!B:B,"&lt;="&amp;MAX(P21:V21),入力用1年!K:K,"○",入力用1年!G:G,"",入力用1年!D:D,"休日")</f>
        <v>0</v>
      </c>
      <c r="X21" s="105">
        <f>COUNTIFS(入力用1年!$B:$B,"&gt;="&amp;MIN(P21:V21),入力用1年!$B:$B,"&lt;="&amp;MAX(P21:V21),入力用1年!$K:$K,"○",入力用1年!$G:$G,"",入力用1年!$H:$H,"現場閉所")</f>
        <v>0</v>
      </c>
      <c r="Y21" s="148" t="str" cm="1">
        <f t="array" ref="Y21">_xlfn.IFS(W21=0,"",W21=0,"-",X21&gt;=W21,"〇",X21&lt;=W21,"×")</f>
        <v/>
      </c>
      <c r="Z21" s="139"/>
      <c r="AB21" s="132">
        <f>IFERROR(IF(MONTH(AH20+1)=$AB$15,AH20+1,""),"")</f>
        <v>45831</v>
      </c>
      <c r="AC21" s="118">
        <f t="shared" si="4"/>
        <v>45832</v>
      </c>
      <c r="AD21" s="118">
        <f t="shared" si="4"/>
        <v>45833</v>
      </c>
      <c r="AE21" s="118">
        <f t="shared" si="4"/>
        <v>45834</v>
      </c>
      <c r="AF21" s="118">
        <f t="shared" si="4"/>
        <v>45835</v>
      </c>
      <c r="AG21" s="118">
        <f t="shared" si="4"/>
        <v>45836</v>
      </c>
      <c r="AH21" s="119">
        <f t="shared" si="4"/>
        <v>45837</v>
      </c>
      <c r="AI21" s="147">
        <f>COUNTIFS(入力用1年!B:B,"&gt;="&amp;MIN(AB21:AH21),入力用1年!B:B,"&lt;="&amp;MAX(AB21:AH21),入力用1年!K:K,"○",入力用1年!G:G,"",入力用1年!D:D,"休日")</f>
        <v>0</v>
      </c>
      <c r="AJ21" s="105">
        <f>COUNTIFS(入力用1年!$B:$B,"&gt;="&amp;MIN(AB21:AH21),入力用1年!$B:$B,"&lt;="&amp;MAX(AB21:AH21),入力用1年!$K:$K,"○",入力用1年!$G:$G,"",入力用1年!$H:$H,"現場閉所")</f>
        <v>0</v>
      </c>
      <c r="AK21" s="148" t="str" cm="1">
        <f t="array" ref="AK21">_xlfn.IFS(AI21=0,"",AI21=0,"-",AJ21&gt;=AI21,"〇",AJ21&lt;=AI21,"×")</f>
        <v/>
      </c>
    </row>
    <row r="22" spans="3:43" s="122" customFormat="1" ht="18.75" customHeight="1" thickBot="1">
      <c r="D22" s="134" t="str">
        <f>IFERROR(IF(MONTH(J21+1)=$D$15,J21+1,""),"")</f>
        <v/>
      </c>
      <c r="E22" s="120" t="str">
        <f t="shared" si="2"/>
        <v/>
      </c>
      <c r="F22" s="120" t="str">
        <f t="shared" si="2"/>
        <v/>
      </c>
      <c r="G22" s="120" t="str">
        <f t="shared" si="2"/>
        <v/>
      </c>
      <c r="H22" s="120" t="str">
        <f t="shared" si="2"/>
        <v/>
      </c>
      <c r="I22" s="120" t="str">
        <f t="shared" si="2"/>
        <v/>
      </c>
      <c r="J22" s="121" t="str">
        <f t="shared" si="2"/>
        <v/>
      </c>
      <c r="K22" s="149">
        <f>COUNTIFS(入力用1年!B:B,"&gt;="&amp;MIN(D22:J22),入力用1年!B:B,"&lt;="&amp;MAX(D22:J22),入力用1年!K:K,"○",入力用1年!G:G,"",入力用1年!D:D,"休日")</f>
        <v>0</v>
      </c>
      <c r="L22" s="114">
        <f>COUNTIFS(入力用1年!$B:$B,"&gt;="&amp;MIN(D22:J22),入力用1年!$B:$B,"&lt;="&amp;MAX(D22:J22),入力用1年!$K:$K,"○",入力用1年!$G:$G,"",入力用1年!$H:$H,"現場閉所")</f>
        <v>0</v>
      </c>
      <c r="M22" s="150" t="str" cm="1">
        <f t="array" ref="M22">_xlfn.IFS(K22=0,"",K22=0,"-",L22&gt;=K22,"〇",L22&lt;=K22,"×")</f>
        <v/>
      </c>
      <c r="N22" s="139"/>
      <c r="P22" s="134" t="str">
        <f>IFERROR(IF(MONTH(V21+1)=$P$15,V21+1,""),"")</f>
        <v/>
      </c>
      <c r="Q22" s="120" t="str">
        <f t="shared" si="3"/>
        <v/>
      </c>
      <c r="R22" s="120" t="str">
        <f t="shared" si="3"/>
        <v/>
      </c>
      <c r="S22" s="120" t="str">
        <f t="shared" si="3"/>
        <v/>
      </c>
      <c r="T22" s="120" t="str">
        <f t="shared" si="3"/>
        <v/>
      </c>
      <c r="U22" s="120" t="str">
        <f t="shared" si="3"/>
        <v/>
      </c>
      <c r="V22" s="121" t="str">
        <f t="shared" si="3"/>
        <v/>
      </c>
      <c r="W22" s="149">
        <f>COUNTIFS(入力用1年!B:B,"&gt;="&amp;MIN(P22:V22),入力用1年!B:B,"&lt;="&amp;MAX(P22:V22),入力用1年!K:K,"○",入力用1年!G:G,"",入力用1年!D:D,"休日")</f>
        <v>0</v>
      </c>
      <c r="X22" s="114">
        <f>COUNTIFS(入力用1年!$B:$B,"&gt;="&amp;MIN(P22:V22),入力用1年!$B:$B,"&lt;="&amp;MAX(P22:V22),入力用1年!$K:$K,"○",入力用1年!$G:$G,"",入力用1年!$H:$H,"現場閉所")</f>
        <v>0</v>
      </c>
      <c r="Y22" s="150" t="str" cm="1">
        <f t="array" ref="Y22">_xlfn.IFS(W22=0,"",W22=0,"-",X22&gt;=W22,"〇",X22&lt;=W22,"×")</f>
        <v/>
      </c>
      <c r="Z22" s="139"/>
      <c r="AB22" s="134">
        <f>IFERROR(IF(MONTH(AH21+1)=$AB$15,AH21+1,""),"")</f>
        <v>45838</v>
      </c>
      <c r="AC22" s="120" t="str">
        <f t="shared" si="4"/>
        <v/>
      </c>
      <c r="AD22" s="120" t="str">
        <f t="shared" si="4"/>
        <v/>
      </c>
      <c r="AE22" s="120" t="str">
        <f t="shared" si="4"/>
        <v/>
      </c>
      <c r="AF22" s="120" t="str">
        <f t="shared" si="4"/>
        <v/>
      </c>
      <c r="AG22" s="120" t="str">
        <f t="shared" si="4"/>
        <v/>
      </c>
      <c r="AH22" s="121" t="str">
        <f t="shared" si="4"/>
        <v/>
      </c>
      <c r="AI22" s="149">
        <f>COUNTIFS(入力用1年!B:B,"&gt;="&amp;MIN(AB22:AH22),入力用1年!B:B,"&lt;="&amp;MAX(AB22:AH22),入力用1年!K:K,"○",入力用1年!G:G,"",入力用1年!D:D,"休日")</f>
        <v>0</v>
      </c>
      <c r="AJ22" s="114">
        <f>COUNTIFS(入力用1年!$B:$B,"&gt;="&amp;MIN(AB22:AH22),入力用1年!$B:$B,"&lt;="&amp;MAX(AB22:AH22),入力用1年!$K:$K,"○",入力用1年!$G:$G,"",入力用1年!$H:$H,"現場閉所")</f>
        <v>0</v>
      </c>
      <c r="AK22" s="150" t="str" cm="1">
        <f t="array" ref="AK22">_xlfn.IFS(AI22=0,"",AI22=0,"-",AJ22&gt;=AI22,"〇",AJ22&lt;=AI22,"×")</f>
        <v/>
      </c>
    </row>
    <row r="23" spans="3:43" s="122" customFormat="1" ht="18.75" customHeight="1">
      <c r="D23" s="140"/>
      <c r="E23" s="141"/>
      <c r="F23" s="142"/>
      <c r="G23" s="140"/>
      <c r="H23" s="135"/>
      <c r="I23" s="140"/>
      <c r="J23" s="135"/>
      <c r="K23" s="135">
        <f>SUM(K17:K22)</f>
        <v>0</v>
      </c>
      <c r="L23" s="135"/>
      <c r="M23" s="140"/>
      <c r="N23" s="140"/>
      <c r="O23" s="140"/>
      <c r="P23" s="140"/>
      <c r="Q23" s="140"/>
      <c r="R23" s="140"/>
      <c r="S23" s="140"/>
      <c r="T23" s="135"/>
      <c r="U23" s="140"/>
      <c r="V23" s="135"/>
      <c r="W23" s="135">
        <f>SUM(W17:W22)</f>
        <v>0</v>
      </c>
      <c r="X23" s="135"/>
      <c r="Y23" s="135"/>
      <c r="Z23" s="135"/>
      <c r="AA23" s="140"/>
      <c r="AB23" s="140"/>
      <c r="AC23" s="140"/>
      <c r="AD23" s="140"/>
      <c r="AE23" s="140"/>
      <c r="AF23" s="135"/>
      <c r="AG23" s="140"/>
      <c r="AH23" s="135"/>
      <c r="AI23" s="135">
        <f>SUM(AI17:AI22)</f>
        <v>0</v>
      </c>
      <c r="AK23" s="140"/>
    </row>
    <row r="24" spans="3:43" s="122" customFormat="1" ht="18.75" customHeight="1" thickBot="1">
      <c r="C24" s="299" t="s">
        <v>13</v>
      </c>
      <c r="D24" s="299"/>
      <c r="E24" s="122" t="str">
        <f>IF(H24="-","-",IF(OR(H24&gt;=ROUNDDOWN(8/28,3),L24&gt;=K33),"OK","NG"))</f>
        <v>-</v>
      </c>
      <c r="F24" s="300" t="s">
        <v>93</v>
      </c>
      <c r="G24" s="300"/>
      <c r="H24" s="305" t="str">
        <f>IFERROR(ROUNDDOWN(L24/(COUNTIFS(入力用1年!B:B,"&gt;="&amp;MIN(D27:J32),入力用1年!B:B,"&lt;="&amp;MAX(D27:J32),入力用1年!K:K,"○")-COUNTIFS(入力用1年!B:B,"&gt;="&amp;MIN(D27:J32),入力用1年!B:B,"&lt;="&amp;MAX(D27:J32),入力用1年!K:K,"○",入力用1年!G:G,"&lt;&gt;")),3),"-")</f>
        <v>-</v>
      </c>
      <c r="I24" s="305"/>
      <c r="J24" s="305"/>
      <c r="K24" s="136" t="s">
        <v>94</v>
      </c>
      <c r="L24" s="126">
        <f>COUNTIFS(入力用1年!B:B,"&gt;="&amp;MIN(D27:J32),入力用1年!B:B,"&lt;="&amp;MAX(D27:J32),入力用1年!K:K,"○",入力用1年!H:H,"現場閉所",入力用1年!G:G,"")</f>
        <v>0</v>
      </c>
      <c r="M24" s="108"/>
      <c r="N24" s="108"/>
      <c r="O24" s="299" t="s">
        <v>13</v>
      </c>
      <c r="P24" s="299"/>
      <c r="Q24" s="122" t="str">
        <f>IF(T24="-","-",IF(OR(T24&gt;=ROUNDDOWN(8/28,3),X24&gt;=W33),"OK","NG"))</f>
        <v>-</v>
      </c>
      <c r="R24" s="300" t="s">
        <v>93</v>
      </c>
      <c r="S24" s="300"/>
      <c r="T24" s="305" t="str">
        <f>IFERROR(ROUNDDOWN(X24/(COUNTIFS(入力用1年!B:B,"&gt;="&amp;MIN(P27:V32),入力用1年!B:B,"&lt;="&amp;MAX(P27:V32),入力用1年!K:K,"○")-COUNTIFS(入力用1年!B:B,"&gt;="&amp;MIN(P27:V32),入力用1年!B:B,"&lt;="&amp;MAX(P27:V32),入力用1年!K:K,"○",入力用1年!G:G,"&lt;&gt;")),3),"-")</f>
        <v>-</v>
      </c>
      <c r="U24" s="305"/>
      <c r="V24" s="305"/>
      <c r="W24" s="136" t="s">
        <v>94</v>
      </c>
      <c r="X24" s="126">
        <f>COUNTIFS(入力用1年!B:B,"&gt;="&amp;MIN(P27:V32),入力用1年!B:B,"&lt;="&amp;MAX(P27:V32),入力用1年!K:K,"○",入力用1年!H:H,"現場閉所",入力用1年!G:G,"")</f>
        <v>0</v>
      </c>
      <c r="Y24" s="108"/>
      <c r="Z24" s="108"/>
      <c r="AA24" s="299" t="s">
        <v>13</v>
      </c>
      <c r="AB24" s="299"/>
      <c r="AC24" s="122" t="str">
        <f>IF(AF24="-","-",IF(OR(AF24&gt;=ROUNDDOWN(8/28,3),AJ24&gt;=AI33),"OK","NG"))</f>
        <v>-</v>
      </c>
      <c r="AD24" s="300" t="s">
        <v>93</v>
      </c>
      <c r="AE24" s="300"/>
      <c r="AF24" s="305" t="str">
        <f>IFERROR(ROUNDDOWN(AJ24/(COUNTIFS(入力用1年!B:B,"&gt;="&amp;MIN(AB27:AH32),入力用1年!B:B,"&lt;="&amp;MAX(AB27:AH32),入力用1年!K:K,"○")-COUNTIFS(入力用1年!B:B,"&gt;="&amp;MIN(AB27:AH32),入力用1年!B:B,"&lt;="&amp;MAX(AB27:AH32),入力用1年!K:K,"○",入力用1年!G:G,"&lt;&gt;")),3),"-")</f>
        <v>-</v>
      </c>
      <c r="AG24" s="305"/>
      <c r="AH24" s="305"/>
      <c r="AI24" s="257" t="s">
        <v>88</v>
      </c>
      <c r="AJ24" s="126">
        <f>COUNTIFS(入力用1年!B:B,"&gt;="&amp;MIN(AB27:AH32),入力用1年!B:B,"&lt;="&amp;MAX(AB27:AH32),入力用1年!K:K,"○",入力用1年!H:H,"現場閉所",入力用1年!G:G,"")</f>
        <v>0</v>
      </c>
      <c r="AK24" s="108"/>
    </row>
    <row r="25" spans="3:43" s="122" customFormat="1" ht="18.75" customHeight="1">
      <c r="D25" s="123">
        <v>7</v>
      </c>
      <c r="E25" s="124" t="s">
        <v>3</v>
      </c>
      <c r="F25" s="124"/>
      <c r="G25" s="124"/>
      <c r="H25" s="124"/>
      <c r="I25" s="124"/>
      <c r="J25" s="145"/>
      <c r="K25" s="296" t="s">
        <v>48</v>
      </c>
      <c r="L25" s="297"/>
      <c r="M25" s="298"/>
      <c r="N25" s="137"/>
      <c r="P25" s="123">
        <v>8</v>
      </c>
      <c r="Q25" s="124" t="s">
        <v>3</v>
      </c>
      <c r="R25" s="124"/>
      <c r="S25" s="124"/>
      <c r="T25" s="124"/>
      <c r="U25" s="124"/>
      <c r="V25" s="145"/>
      <c r="W25" s="296" t="s">
        <v>48</v>
      </c>
      <c r="X25" s="297"/>
      <c r="Y25" s="298"/>
      <c r="Z25" s="137"/>
      <c r="AB25" s="123">
        <v>9</v>
      </c>
      <c r="AC25" s="124" t="s">
        <v>3</v>
      </c>
      <c r="AD25" s="124"/>
      <c r="AE25" s="124"/>
      <c r="AF25" s="124"/>
      <c r="AG25" s="124"/>
      <c r="AH25" s="145"/>
      <c r="AI25" s="296" t="s">
        <v>48</v>
      </c>
      <c r="AJ25" s="297"/>
      <c r="AK25" s="298"/>
    </row>
    <row r="26" spans="3:43" s="122" customFormat="1" ht="27" customHeight="1">
      <c r="D26" s="127" t="s">
        <v>2</v>
      </c>
      <c r="E26" s="128" t="s">
        <v>5</v>
      </c>
      <c r="F26" s="128" t="s">
        <v>6</v>
      </c>
      <c r="G26" s="128" t="s">
        <v>7</v>
      </c>
      <c r="H26" s="128" t="s">
        <v>8</v>
      </c>
      <c r="I26" s="128" t="s">
        <v>9</v>
      </c>
      <c r="J26" s="146" t="s">
        <v>4</v>
      </c>
      <c r="K26" s="129" t="s">
        <v>42</v>
      </c>
      <c r="L26" s="130" t="s">
        <v>89</v>
      </c>
      <c r="M26" s="131" t="s">
        <v>43</v>
      </c>
      <c r="N26" s="138"/>
      <c r="P26" s="127" t="s">
        <v>2</v>
      </c>
      <c r="Q26" s="128" t="s">
        <v>5</v>
      </c>
      <c r="R26" s="128" t="s">
        <v>6</v>
      </c>
      <c r="S26" s="128" t="s">
        <v>7</v>
      </c>
      <c r="T26" s="128" t="s">
        <v>8</v>
      </c>
      <c r="U26" s="128" t="s">
        <v>9</v>
      </c>
      <c r="V26" s="146" t="s">
        <v>4</v>
      </c>
      <c r="W26" s="129" t="s">
        <v>42</v>
      </c>
      <c r="X26" s="130" t="s">
        <v>89</v>
      </c>
      <c r="Y26" s="131" t="s">
        <v>43</v>
      </c>
      <c r="Z26" s="138"/>
      <c r="AB26" s="127" t="s">
        <v>2</v>
      </c>
      <c r="AC26" s="128" t="s">
        <v>5</v>
      </c>
      <c r="AD26" s="128" t="s">
        <v>6</v>
      </c>
      <c r="AE26" s="128" t="s">
        <v>7</v>
      </c>
      <c r="AF26" s="128" t="s">
        <v>8</v>
      </c>
      <c r="AG26" s="128" t="s">
        <v>9</v>
      </c>
      <c r="AH26" s="146" t="s">
        <v>4</v>
      </c>
      <c r="AI26" s="129" t="s">
        <v>42</v>
      </c>
      <c r="AJ26" s="130" t="s">
        <v>89</v>
      </c>
      <c r="AK26" s="131" t="s">
        <v>43</v>
      </c>
    </row>
    <row r="27" spans="3:43" s="122" customFormat="1" ht="18.75" customHeight="1">
      <c r="D27" s="132" t="str">
        <f>IF(B27&lt;&gt;"",B27+1,IF(TEXT(EDATE(MIN($AB$17:$AH$17),1),"aaa")=D26,EDATE(MIN($AB$17:$AH$17),1),""))</f>
        <v/>
      </c>
      <c r="E27" s="118">
        <f t="shared" ref="E27:J27" si="5">IF(D27&lt;&gt;"",D27+1,IF(TEXT(EDATE(MIN($AB$17:$AH$17),1),"aaa")=E26,EDATE(MIN($AB$17:$AH$17),1),""))</f>
        <v>45839</v>
      </c>
      <c r="F27" s="118">
        <f t="shared" si="5"/>
        <v>45840</v>
      </c>
      <c r="G27" s="118">
        <f t="shared" si="5"/>
        <v>45841</v>
      </c>
      <c r="H27" s="118">
        <f t="shared" si="5"/>
        <v>45842</v>
      </c>
      <c r="I27" s="118">
        <f t="shared" si="5"/>
        <v>45843</v>
      </c>
      <c r="J27" s="119">
        <f t="shared" si="5"/>
        <v>45844</v>
      </c>
      <c r="K27" s="147">
        <f>COUNTIFS(入力用1年!B:B,"&gt;="&amp;MIN(D27:J27),入力用1年!B:B,"&lt;="&amp;MAX(D27:J27),入力用1年!K:K,"○",入力用1年!G:G,"",入力用1年!D:D,"休日")</f>
        <v>0</v>
      </c>
      <c r="L27" s="105">
        <f>COUNTIFS(入力用1年!$B:$B,"&gt;="&amp;MIN(D27:J27),入力用1年!$B:$B,"&lt;="&amp;MAX(D27:J27),入力用1年!$K:$K,"○",入力用1年!$G:$G,"",入力用1年!$H:$H,"現場閉所")</f>
        <v>0</v>
      </c>
      <c r="M27" s="148" t="str" cm="1">
        <f t="array" ref="M27">_xlfn.IFS(K27=0,"",K27=0,"-",L27&gt;=K27,"〇",L27&lt;=K27,"×")</f>
        <v/>
      </c>
      <c r="N27" s="139"/>
      <c r="P27" s="132" t="str">
        <f t="shared" ref="P27:V27" si="6">IF(O27&lt;&gt;"",O27+1,IF(TEXT(EDATE(MIN($D$27:$J$27),1),"aaa")=P26,EDATE(MIN($D$27:$J$27),1),""))</f>
        <v/>
      </c>
      <c r="Q27" s="118" t="str">
        <f t="shared" si="6"/>
        <v/>
      </c>
      <c r="R27" s="118" t="str">
        <f t="shared" si="6"/>
        <v/>
      </c>
      <c r="S27" s="118" t="str">
        <f t="shared" si="6"/>
        <v/>
      </c>
      <c r="T27" s="118">
        <f t="shared" si="6"/>
        <v>45870</v>
      </c>
      <c r="U27" s="118">
        <f t="shared" si="6"/>
        <v>45871</v>
      </c>
      <c r="V27" s="119">
        <f t="shared" si="6"/>
        <v>45872</v>
      </c>
      <c r="W27" s="147">
        <f>COUNTIFS(入力用1年!B:B,"&gt;="&amp;MIN(P27:V27),入力用1年!B:B,"&lt;="&amp;MAX(P27:V27),入力用1年!K:K,"○",入力用1年!G:G,"",入力用1年!D:D,"休日")</f>
        <v>0</v>
      </c>
      <c r="X27" s="105">
        <f>COUNTIFS(入力用1年!$B:$B,"&gt;="&amp;MIN(P27:V27),入力用1年!$B:$B,"&lt;="&amp;MAX(P27:V27),入力用1年!$K:$K,"○",入力用1年!$G:$G,"",入力用1年!$H:$H,"現場閉所")</f>
        <v>0</v>
      </c>
      <c r="Y27" s="148" t="str" cm="1">
        <f t="array" ref="Y27">_xlfn.IFS(W27=0,"",W27=0,"-",X27&gt;=W27,"〇",X27&lt;=W27,"×")</f>
        <v/>
      </c>
      <c r="Z27" s="139"/>
      <c r="AB27" s="132">
        <f t="shared" ref="AB27:AH27" si="7">IF(AA27&lt;&gt;"",AA27+1,IF(TEXT(EDATE(MIN($P$27:$V$27),1),"aaa")=AB26,EDATE(MIN($P$27:$V$27),1),""))</f>
        <v>45901</v>
      </c>
      <c r="AC27" s="118">
        <f t="shared" si="7"/>
        <v>45902</v>
      </c>
      <c r="AD27" s="118">
        <f t="shared" si="7"/>
        <v>45903</v>
      </c>
      <c r="AE27" s="118">
        <f t="shared" si="7"/>
        <v>45904</v>
      </c>
      <c r="AF27" s="118">
        <f t="shared" si="7"/>
        <v>45905</v>
      </c>
      <c r="AG27" s="118">
        <f t="shared" si="7"/>
        <v>45906</v>
      </c>
      <c r="AH27" s="119">
        <f t="shared" si="7"/>
        <v>45907</v>
      </c>
      <c r="AI27" s="147">
        <f>COUNTIFS(入力用1年!B:B,"&gt;="&amp;MIN(AB27:AH27),入力用1年!B:B,"&lt;="&amp;MAX(AB27:AH27),入力用1年!K:K,"○",入力用1年!G:G,"",入力用1年!D:D,"休日")</f>
        <v>0</v>
      </c>
      <c r="AJ27" s="105">
        <f>COUNTIFS(入力用1年!$B:$B,"&gt;="&amp;MIN(AB27:AH27),入力用1年!$B:$B,"&lt;="&amp;MAX(AB27:AH27),入力用1年!$K:$K,"○",入力用1年!$G:$G,"",入力用1年!$H:$H,"現場閉所")</f>
        <v>0</v>
      </c>
      <c r="AK27" s="148" t="str" cm="1">
        <f t="array" ref="AK27">_xlfn.IFS(AI27=0,"",AI27=0,"-",AJ27&gt;=AI27,"〇",AJ27&lt;=AI27,"×")</f>
        <v/>
      </c>
    </row>
    <row r="28" spans="3:43" s="122" customFormat="1" ht="18.75" customHeight="1">
      <c r="D28" s="132">
        <f>IFERROR(IF(MONTH(J27+1)=$D$25,J27+1,""),"")</f>
        <v>45845</v>
      </c>
      <c r="E28" s="118">
        <f t="shared" ref="E28:J32" si="8">IFERROR(IF(MONTH(D28+1)=$D$25,D28+1,""),"")</f>
        <v>45846</v>
      </c>
      <c r="F28" s="118">
        <f t="shared" si="8"/>
        <v>45847</v>
      </c>
      <c r="G28" s="118">
        <f t="shared" si="8"/>
        <v>45848</v>
      </c>
      <c r="H28" s="118">
        <f t="shared" si="8"/>
        <v>45849</v>
      </c>
      <c r="I28" s="118">
        <f t="shared" si="8"/>
        <v>45850</v>
      </c>
      <c r="J28" s="119">
        <f t="shared" si="8"/>
        <v>45851</v>
      </c>
      <c r="K28" s="147">
        <f>COUNTIFS(入力用1年!B:B,"&gt;="&amp;MIN(D28:J28),入力用1年!B:B,"&lt;="&amp;MAX(D28:J28),入力用1年!K:K,"○",入力用1年!G:G,"",入力用1年!D:D,"休日")</f>
        <v>0</v>
      </c>
      <c r="L28" s="105">
        <f>COUNTIFS(入力用1年!$B:$B,"&gt;="&amp;MIN(D28:J28),入力用1年!$B:$B,"&lt;="&amp;MAX(D28:J28),入力用1年!$K:$K,"○",入力用1年!$G:$G,"",入力用1年!$H:$H,"現場閉所")</f>
        <v>0</v>
      </c>
      <c r="M28" s="148" t="str" cm="1">
        <f t="array" ref="M28">_xlfn.IFS(K28=0,"",K28=0,"-",L28&gt;=K28,"〇",L28&lt;=K28,"×")</f>
        <v/>
      </c>
      <c r="N28" s="139"/>
      <c r="P28" s="132">
        <f>IFERROR(IF(MONTH(V27+1)=$P$25,V27+1,""),"")</f>
        <v>45873</v>
      </c>
      <c r="Q28" s="118">
        <f t="shared" ref="Q28:V32" si="9">IFERROR(IF(MONTH(P28+1)=$P$25,P28+1,""),"")</f>
        <v>45874</v>
      </c>
      <c r="R28" s="118">
        <f t="shared" si="9"/>
        <v>45875</v>
      </c>
      <c r="S28" s="118">
        <f t="shared" si="9"/>
        <v>45876</v>
      </c>
      <c r="T28" s="118">
        <f t="shared" si="9"/>
        <v>45877</v>
      </c>
      <c r="U28" s="118">
        <f t="shared" si="9"/>
        <v>45878</v>
      </c>
      <c r="V28" s="119">
        <f t="shared" si="9"/>
        <v>45879</v>
      </c>
      <c r="W28" s="147">
        <f>COUNTIFS(入力用1年!B:B,"&gt;="&amp;MIN(P28:V28),入力用1年!B:B,"&lt;="&amp;MAX(P28:V28),入力用1年!K:K,"○",入力用1年!G:G,"",入力用1年!D:D,"休日")</f>
        <v>0</v>
      </c>
      <c r="X28" s="105">
        <f>COUNTIFS(入力用1年!$B:$B,"&gt;="&amp;MIN(P28:V28),入力用1年!$B:$B,"&lt;="&amp;MAX(P28:V28),入力用1年!$K:$K,"○",入力用1年!$G:$G,"",入力用1年!$H:$H,"現場閉所")</f>
        <v>0</v>
      </c>
      <c r="Y28" s="148" t="str" cm="1">
        <f t="array" ref="Y28">_xlfn.IFS(W28=0,"",W28=0,"-",X28&gt;=W28,"〇",X28&lt;=W28,"×")</f>
        <v/>
      </c>
      <c r="Z28" s="139"/>
      <c r="AB28" s="132">
        <f>IFERROR(IF(MONTH(AH27+1)=$AB$25,AH27+1,""),"")</f>
        <v>45908</v>
      </c>
      <c r="AC28" s="118">
        <f t="shared" ref="AC28:AH32" si="10">IFERROR(IF(MONTH(AB28+1)=$AB$25,AB28+1,""),"")</f>
        <v>45909</v>
      </c>
      <c r="AD28" s="118">
        <f t="shared" si="10"/>
        <v>45910</v>
      </c>
      <c r="AE28" s="118">
        <f t="shared" si="10"/>
        <v>45911</v>
      </c>
      <c r="AF28" s="118">
        <f t="shared" si="10"/>
        <v>45912</v>
      </c>
      <c r="AG28" s="118">
        <f t="shared" si="10"/>
        <v>45913</v>
      </c>
      <c r="AH28" s="119">
        <f t="shared" si="10"/>
        <v>45914</v>
      </c>
      <c r="AI28" s="147">
        <f>COUNTIFS(入力用1年!B:B,"&gt;="&amp;MIN(AB28:AH28),入力用1年!B:B,"&lt;="&amp;MAX(AB28:AH28),入力用1年!K:K,"○",入力用1年!G:G,"",入力用1年!D:D,"休日")</f>
        <v>0</v>
      </c>
      <c r="AJ28" s="105">
        <f>COUNTIFS(入力用1年!$B:$B,"&gt;="&amp;MIN(AB28:AH28),入力用1年!$B:$B,"&lt;="&amp;MAX(AB28:AH28),入力用1年!$K:$K,"○",入力用1年!$G:$G,"",入力用1年!$H:$H,"現場閉所")</f>
        <v>0</v>
      </c>
      <c r="AK28" s="148" t="str" cm="1">
        <f t="array" ref="AK28">_xlfn.IFS(AI28=0,"",AI28=0,"-",AJ28&gt;=AI28,"〇",AJ28&lt;=AI28,"×")</f>
        <v/>
      </c>
    </row>
    <row r="29" spans="3:43" s="122" customFormat="1" ht="18.75" customHeight="1">
      <c r="D29" s="132">
        <f>IFERROR(IF(MONTH(J28+1)=$D$25,J28+1,""),"")</f>
        <v>45852</v>
      </c>
      <c r="E29" s="118">
        <f t="shared" si="8"/>
        <v>45853</v>
      </c>
      <c r="F29" s="118">
        <f t="shared" si="8"/>
        <v>45854</v>
      </c>
      <c r="G29" s="118">
        <f t="shared" si="8"/>
        <v>45855</v>
      </c>
      <c r="H29" s="118">
        <f t="shared" si="8"/>
        <v>45856</v>
      </c>
      <c r="I29" s="118">
        <f t="shared" si="8"/>
        <v>45857</v>
      </c>
      <c r="J29" s="119">
        <f t="shared" si="8"/>
        <v>45858</v>
      </c>
      <c r="K29" s="147">
        <f>COUNTIFS(入力用1年!B:B,"&gt;="&amp;MIN(D29:J29),入力用1年!B:B,"&lt;="&amp;MAX(D29:J29),入力用1年!K:K,"○",入力用1年!G:G,"",入力用1年!D:D,"休日")</f>
        <v>0</v>
      </c>
      <c r="L29" s="105">
        <f>COUNTIFS(入力用1年!$B:$B,"&gt;="&amp;MIN(D29:J29),入力用1年!$B:$B,"&lt;="&amp;MAX(D29:J29),入力用1年!$K:$K,"○",入力用1年!$G:$G,"",入力用1年!$H:$H,"現場閉所")</f>
        <v>0</v>
      </c>
      <c r="M29" s="148" t="str" cm="1">
        <f t="array" ref="M29">_xlfn.IFS(K29=0,"",K29=0,"-",L29&gt;=K29,"〇",L29&lt;=K29,"×")</f>
        <v/>
      </c>
      <c r="N29" s="139"/>
      <c r="P29" s="132">
        <f>IFERROR(IF(MONTH(V28+1)=$P$25,V28+1,""),"")</f>
        <v>45880</v>
      </c>
      <c r="Q29" s="118">
        <f t="shared" si="9"/>
        <v>45881</v>
      </c>
      <c r="R29" s="118">
        <f t="shared" si="9"/>
        <v>45882</v>
      </c>
      <c r="S29" s="118">
        <f t="shared" si="9"/>
        <v>45883</v>
      </c>
      <c r="T29" s="118">
        <f t="shared" si="9"/>
        <v>45884</v>
      </c>
      <c r="U29" s="118">
        <f t="shared" si="9"/>
        <v>45885</v>
      </c>
      <c r="V29" s="119">
        <f t="shared" si="9"/>
        <v>45886</v>
      </c>
      <c r="W29" s="147">
        <f>COUNTIFS(入力用1年!B:B,"&gt;="&amp;MIN(P29:V29),入力用1年!B:B,"&lt;="&amp;MAX(P29:V29),入力用1年!K:K,"○",入力用1年!G:G,"",入力用1年!D:D,"休日")</f>
        <v>0</v>
      </c>
      <c r="X29" s="105">
        <f>COUNTIFS(入力用1年!$B:$B,"&gt;="&amp;MIN(P29:V29),入力用1年!$B:$B,"&lt;="&amp;MAX(P29:V29),入力用1年!$K:$K,"○",入力用1年!$G:$G,"",入力用1年!$H:$H,"現場閉所")</f>
        <v>0</v>
      </c>
      <c r="Y29" s="148" t="str" cm="1">
        <f t="array" ref="Y29">_xlfn.IFS(W29=0,"",W29=0,"-",X29&gt;=W29,"〇",X29&lt;=W29,"×")</f>
        <v/>
      </c>
      <c r="Z29" s="139"/>
      <c r="AB29" s="132">
        <f>IFERROR(IF(MONTH(AH28+1)=$AB$25,AH28+1,""),"")</f>
        <v>45915</v>
      </c>
      <c r="AC29" s="118">
        <f t="shared" si="10"/>
        <v>45916</v>
      </c>
      <c r="AD29" s="118">
        <f t="shared" si="10"/>
        <v>45917</v>
      </c>
      <c r="AE29" s="118">
        <f t="shared" si="10"/>
        <v>45918</v>
      </c>
      <c r="AF29" s="118">
        <f t="shared" si="10"/>
        <v>45919</v>
      </c>
      <c r="AG29" s="118">
        <f t="shared" si="10"/>
        <v>45920</v>
      </c>
      <c r="AH29" s="119">
        <f t="shared" si="10"/>
        <v>45921</v>
      </c>
      <c r="AI29" s="147">
        <f>COUNTIFS(入力用1年!B:B,"&gt;="&amp;MIN(AB29:AH29),入力用1年!B:B,"&lt;="&amp;MAX(AB29:AH29),入力用1年!K:K,"○",入力用1年!G:G,"",入力用1年!D:D,"休日")</f>
        <v>0</v>
      </c>
      <c r="AJ29" s="105">
        <f>COUNTIFS(入力用1年!$B:$B,"&gt;="&amp;MIN(AB29:AH29),入力用1年!$B:$B,"&lt;="&amp;MAX(AB29:AH29),入力用1年!$K:$K,"○",入力用1年!$G:$G,"",入力用1年!$H:$H,"現場閉所")</f>
        <v>0</v>
      </c>
      <c r="AK29" s="148" t="str" cm="1">
        <f t="array" ref="AK29">_xlfn.IFS(AI29=0,"",AI29=0,"-",AJ29&gt;=AI29,"〇",AJ29&lt;=AI29,"×")</f>
        <v/>
      </c>
    </row>
    <row r="30" spans="3:43" s="122" customFormat="1" ht="18.75" customHeight="1">
      <c r="D30" s="132">
        <f>IFERROR(IF(MONTH(J29+1)=$D$25,J29+1,""),"")</f>
        <v>45859</v>
      </c>
      <c r="E30" s="118">
        <f t="shared" si="8"/>
        <v>45860</v>
      </c>
      <c r="F30" s="118">
        <f t="shared" si="8"/>
        <v>45861</v>
      </c>
      <c r="G30" s="118">
        <f t="shared" si="8"/>
        <v>45862</v>
      </c>
      <c r="H30" s="118">
        <f t="shared" si="8"/>
        <v>45863</v>
      </c>
      <c r="I30" s="118">
        <f t="shared" si="8"/>
        <v>45864</v>
      </c>
      <c r="J30" s="119">
        <f t="shared" si="8"/>
        <v>45865</v>
      </c>
      <c r="K30" s="147">
        <f>COUNTIFS(入力用1年!B:B,"&gt;="&amp;MIN(D30:J30),入力用1年!B:B,"&lt;="&amp;MAX(D30:J30),入力用1年!K:K,"○",入力用1年!G:G,"",入力用1年!D:D,"休日")</f>
        <v>0</v>
      </c>
      <c r="L30" s="105">
        <f>COUNTIFS(入力用1年!$B:$B,"&gt;="&amp;MIN(D30:J30),入力用1年!$B:$B,"&lt;="&amp;MAX(D30:J30),入力用1年!$K:$K,"○",入力用1年!$G:$G,"",入力用1年!$H:$H,"現場閉所")</f>
        <v>0</v>
      </c>
      <c r="M30" s="148" t="str" cm="1">
        <f t="array" ref="M30">_xlfn.IFS(K30=0,"",K30=0,"-",L30&gt;=K30,"〇",L30&lt;=K30,"×")</f>
        <v/>
      </c>
      <c r="N30" s="139"/>
      <c r="P30" s="132">
        <f>IFERROR(IF(MONTH(V29+1)=$P$25,V29+1,""),"")</f>
        <v>45887</v>
      </c>
      <c r="Q30" s="118">
        <f t="shared" si="9"/>
        <v>45888</v>
      </c>
      <c r="R30" s="118">
        <f t="shared" si="9"/>
        <v>45889</v>
      </c>
      <c r="S30" s="118">
        <f t="shared" si="9"/>
        <v>45890</v>
      </c>
      <c r="T30" s="118">
        <f t="shared" si="9"/>
        <v>45891</v>
      </c>
      <c r="U30" s="118">
        <f t="shared" si="9"/>
        <v>45892</v>
      </c>
      <c r="V30" s="119">
        <f t="shared" si="9"/>
        <v>45893</v>
      </c>
      <c r="W30" s="147">
        <f>COUNTIFS(入力用1年!B:B,"&gt;="&amp;MIN(P30:V30),入力用1年!B:B,"&lt;="&amp;MAX(P30:V30),入力用1年!K:K,"○",入力用1年!G:G,"",入力用1年!D:D,"休日")</f>
        <v>0</v>
      </c>
      <c r="X30" s="105">
        <f>COUNTIFS(入力用1年!$B:$B,"&gt;="&amp;MIN(P30:V30),入力用1年!$B:$B,"&lt;="&amp;MAX(P30:V30),入力用1年!$K:$K,"○",入力用1年!$G:$G,"",入力用1年!$H:$H,"現場閉所")</f>
        <v>0</v>
      </c>
      <c r="Y30" s="148" t="str" cm="1">
        <f t="array" ref="Y30">_xlfn.IFS(W30=0,"",W30=0,"-",X30&gt;=W30,"〇",X30&lt;=W30,"×")</f>
        <v/>
      </c>
      <c r="Z30" s="139"/>
      <c r="AB30" s="132">
        <f>IFERROR(IF(MONTH(AH29+1)=$AB$25,AH29+1,""),"")</f>
        <v>45922</v>
      </c>
      <c r="AC30" s="118">
        <f t="shared" si="10"/>
        <v>45923</v>
      </c>
      <c r="AD30" s="118">
        <f t="shared" si="10"/>
        <v>45924</v>
      </c>
      <c r="AE30" s="118">
        <f t="shared" si="10"/>
        <v>45925</v>
      </c>
      <c r="AF30" s="118">
        <f t="shared" si="10"/>
        <v>45926</v>
      </c>
      <c r="AG30" s="118">
        <f t="shared" si="10"/>
        <v>45927</v>
      </c>
      <c r="AH30" s="119">
        <f t="shared" si="10"/>
        <v>45928</v>
      </c>
      <c r="AI30" s="147">
        <f>COUNTIFS(入力用1年!B:B,"&gt;="&amp;MIN(AB30:AH30),入力用1年!B:B,"&lt;="&amp;MAX(AB30:AH30),入力用1年!K:K,"○",入力用1年!G:G,"",入力用1年!D:D,"休日")</f>
        <v>0</v>
      </c>
      <c r="AJ30" s="105">
        <f>COUNTIFS(入力用1年!$B:$B,"&gt;="&amp;MIN(AB30:AH30),入力用1年!$B:$B,"&lt;="&amp;MAX(AB30:AH30),入力用1年!$K:$K,"○",入力用1年!$G:$G,"",入力用1年!$H:$H,"現場閉所")</f>
        <v>0</v>
      </c>
      <c r="AK30" s="148" t="str" cm="1">
        <f t="array" ref="AK30">_xlfn.IFS(AI30=0,"",AI30=0,"-",AJ30&gt;=AI30,"〇",AJ30&lt;=AI30,"×")</f>
        <v/>
      </c>
    </row>
    <row r="31" spans="3:43" s="122" customFormat="1" ht="18.75" customHeight="1">
      <c r="D31" s="132">
        <f>IFERROR(IF(MONTH(J30+1)=$D$25,J30+1,""),"")</f>
        <v>45866</v>
      </c>
      <c r="E31" s="118">
        <f t="shared" si="8"/>
        <v>45867</v>
      </c>
      <c r="F31" s="118">
        <f t="shared" si="8"/>
        <v>45868</v>
      </c>
      <c r="G31" s="118">
        <f t="shared" si="8"/>
        <v>45869</v>
      </c>
      <c r="H31" s="118" t="str">
        <f t="shared" si="8"/>
        <v/>
      </c>
      <c r="I31" s="118" t="str">
        <f t="shared" si="8"/>
        <v/>
      </c>
      <c r="J31" s="119" t="str">
        <f t="shared" si="8"/>
        <v/>
      </c>
      <c r="K31" s="147">
        <f>COUNTIFS(入力用1年!B:B,"&gt;="&amp;MIN(D31:J31),入力用1年!B:B,"&lt;="&amp;MAX(D31:J31),入力用1年!K:K,"○",入力用1年!G:G,"",入力用1年!D:D,"休日")</f>
        <v>0</v>
      </c>
      <c r="L31" s="105">
        <f>COUNTIFS(入力用1年!$B:$B,"&gt;="&amp;MIN(D31:J31),入力用1年!$B:$B,"&lt;="&amp;MAX(D31:J31),入力用1年!$K:$K,"○",入力用1年!$G:$G,"",入力用1年!$H:$H,"現場閉所")</f>
        <v>0</v>
      </c>
      <c r="M31" s="148" t="str" cm="1">
        <f t="array" ref="M31">_xlfn.IFS(K31=0,"",K31=0,"-",L31&gt;=K31,"〇",L31&lt;=K31,"×")</f>
        <v/>
      </c>
      <c r="N31" s="139"/>
      <c r="P31" s="132">
        <f>IFERROR(IF(MONTH(V30+1)=$P$25,V30+1,""),"")</f>
        <v>45894</v>
      </c>
      <c r="Q31" s="118">
        <f t="shared" si="9"/>
        <v>45895</v>
      </c>
      <c r="R31" s="118">
        <f t="shared" si="9"/>
        <v>45896</v>
      </c>
      <c r="S31" s="118">
        <f t="shared" si="9"/>
        <v>45897</v>
      </c>
      <c r="T31" s="118">
        <f t="shared" si="9"/>
        <v>45898</v>
      </c>
      <c r="U31" s="118">
        <f t="shared" si="9"/>
        <v>45899</v>
      </c>
      <c r="V31" s="119">
        <f t="shared" si="9"/>
        <v>45900</v>
      </c>
      <c r="W31" s="147">
        <f>COUNTIFS(入力用1年!B:B,"&gt;="&amp;MIN(P31:V31),入力用1年!B:B,"&lt;="&amp;MAX(P31:V31),入力用1年!K:K,"○",入力用1年!G:G,"",入力用1年!D:D,"休日")</f>
        <v>0</v>
      </c>
      <c r="X31" s="105">
        <f>COUNTIFS(入力用1年!$B:$B,"&gt;="&amp;MIN(P31:V31),入力用1年!$B:$B,"&lt;="&amp;MAX(P31:V31),入力用1年!$K:$K,"○",入力用1年!$G:$G,"",入力用1年!$H:$H,"現場閉所")</f>
        <v>0</v>
      </c>
      <c r="Y31" s="148" t="str" cm="1">
        <f t="array" ref="Y31">_xlfn.IFS(W31=0,"",W31=0,"-",X31&gt;=W31,"〇",X31&lt;=W31,"×")</f>
        <v/>
      </c>
      <c r="Z31" s="139"/>
      <c r="AB31" s="132">
        <f>IFERROR(IF(MONTH(AH30+1)=$AB$25,AH30+1,""),"")</f>
        <v>45929</v>
      </c>
      <c r="AC31" s="118">
        <f t="shared" si="10"/>
        <v>45930</v>
      </c>
      <c r="AD31" s="118" t="str">
        <f t="shared" si="10"/>
        <v/>
      </c>
      <c r="AE31" s="118" t="str">
        <f t="shared" si="10"/>
        <v/>
      </c>
      <c r="AF31" s="118" t="str">
        <f t="shared" si="10"/>
        <v/>
      </c>
      <c r="AG31" s="118" t="str">
        <f t="shared" si="10"/>
        <v/>
      </c>
      <c r="AH31" s="119" t="str">
        <f t="shared" si="10"/>
        <v/>
      </c>
      <c r="AI31" s="147">
        <f>COUNTIFS(入力用1年!B:B,"&gt;="&amp;MIN(AB31:AH31),入力用1年!B:B,"&lt;="&amp;MAX(AB31:AH31),入力用1年!K:K,"○",入力用1年!G:G,"",入力用1年!D:D,"休日")</f>
        <v>0</v>
      </c>
      <c r="AJ31" s="105">
        <f>COUNTIFS(入力用1年!$B:$B,"&gt;="&amp;MIN(AB31:AH31),入力用1年!$B:$B,"&lt;="&amp;MAX(AB31:AH31),入力用1年!$K:$K,"○",入力用1年!$G:$G,"",入力用1年!$H:$H,"現場閉所")</f>
        <v>0</v>
      </c>
      <c r="AK31" s="148" t="str" cm="1">
        <f t="array" ref="AK31">_xlfn.IFS(AI31=0,"",AI31=0,"-",AJ31&gt;=AI31,"〇",AJ31&lt;=AI31,"×")</f>
        <v/>
      </c>
    </row>
    <row r="32" spans="3:43" s="122" customFormat="1" ht="18.75" customHeight="1" thickBot="1">
      <c r="D32" s="134" t="str">
        <f>IFERROR(IF(MONTH(J31+1)=$D$25,J31+1,""),"")</f>
        <v/>
      </c>
      <c r="E32" s="120" t="str">
        <f t="shared" si="8"/>
        <v/>
      </c>
      <c r="F32" s="120" t="str">
        <f t="shared" si="8"/>
        <v/>
      </c>
      <c r="G32" s="120" t="str">
        <f t="shared" si="8"/>
        <v/>
      </c>
      <c r="H32" s="120" t="str">
        <f t="shared" si="8"/>
        <v/>
      </c>
      <c r="I32" s="120" t="str">
        <f t="shared" si="8"/>
        <v/>
      </c>
      <c r="J32" s="121" t="str">
        <f t="shared" si="8"/>
        <v/>
      </c>
      <c r="K32" s="149">
        <f>COUNTIFS(入力用1年!B:B,"&gt;="&amp;MIN(D32:J32),入力用1年!B:B,"&lt;="&amp;MAX(D32:J32),入力用1年!K:K,"○",入力用1年!G:G,"",入力用1年!D:D,"休日")</f>
        <v>0</v>
      </c>
      <c r="L32" s="114">
        <f>COUNTIFS(入力用1年!$B:$B,"&gt;="&amp;MIN(D32:J32),入力用1年!$B:$B,"&lt;="&amp;MAX(D32:J32),入力用1年!$K:$K,"○",入力用1年!$G:$G,"",入力用1年!$H:$H,"現場閉所")</f>
        <v>0</v>
      </c>
      <c r="M32" s="150" t="str" cm="1">
        <f t="array" ref="M32">_xlfn.IFS(K32=0,"",K32=0,"-",L32&gt;=K32,"〇",L32&lt;=K32,"×")</f>
        <v/>
      </c>
      <c r="N32" s="139"/>
      <c r="P32" s="134" t="str">
        <f>IFERROR(IF(MONTH(V31+1)=$P$25,V31+1,""),"")</f>
        <v/>
      </c>
      <c r="Q32" s="120" t="str">
        <f t="shared" si="9"/>
        <v/>
      </c>
      <c r="R32" s="120" t="str">
        <f t="shared" si="9"/>
        <v/>
      </c>
      <c r="S32" s="120" t="str">
        <f t="shared" si="9"/>
        <v/>
      </c>
      <c r="T32" s="120" t="str">
        <f t="shared" si="9"/>
        <v/>
      </c>
      <c r="U32" s="120" t="str">
        <f t="shared" si="9"/>
        <v/>
      </c>
      <c r="V32" s="121" t="str">
        <f t="shared" si="9"/>
        <v/>
      </c>
      <c r="W32" s="149">
        <f>COUNTIFS(入力用1年!B:B,"&gt;="&amp;MIN(P32:V32),入力用1年!B:B,"&lt;="&amp;MAX(P32:V32),入力用1年!K:K,"○",入力用1年!G:G,"",入力用1年!D:D,"休日")</f>
        <v>0</v>
      </c>
      <c r="X32" s="114">
        <f>COUNTIFS(入力用1年!$B:$B,"&gt;="&amp;MIN(P32:V32),入力用1年!$B:$B,"&lt;="&amp;MAX(P32:V32),入力用1年!$K:$K,"○",入力用1年!$G:$G,"",入力用1年!$H:$H,"現場閉所")</f>
        <v>0</v>
      </c>
      <c r="Y32" s="150" t="str" cm="1">
        <f t="array" ref="Y32">_xlfn.IFS(W32=0,"",W32=0,"-",X32&gt;=W32,"〇",X32&lt;=W32,"×")</f>
        <v/>
      </c>
      <c r="Z32" s="139"/>
      <c r="AB32" s="134" t="str">
        <f>IFERROR(IF(MONTH(AH31+1)=$AB$25,AH31+1,""),"")</f>
        <v/>
      </c>
      <c r="AC32" s="120" t="str">
        <f t="shared" si="10"/>
        <v/>
      </c>
      <c r="AD32" s="120" t="str">
        <f t="shared" si="10"/>
        <v/>
      </c>
      <c r="AE32" s="120" t="str">
        <f t="shared" si="10"/>
        <v/>
      </c>
      <c r="AF32" s="120" t="str">
        <f t="shared" si="10"/>
        <v/>
      </c>
      <c r="AG32" s="120" t="str">
        <f t="shared" si="10"/>
        <v/>
      </c>
      <c r="AH32" s="121" t="str">
        <f t="shared" si="10"/>
        <v/>
      </c>
      <c r="AI32" s="149">
        <f>COUNTIFS(入力用1年!B:B,"&gt;="&amp;MIN(AB32:AH32),入力用1年!B:B,"&lt;="&amp;MAX(AB32:AH32),入力用1年!K:K,"○",入力用1年!G:G,"",入力用1年!D:D,"休日")</f>
        <v>0</v>
      </c>
      <c r="AJ32" s="114">
        <f>COUNTIFS(入力用1年!$B:$B,"&gt;="&amp;MIN(AB32:AH32),入力用1年!$B:$B,"&lt;="&amp;MAX(AB32:AH32),入力用1年!$K:$K,"○",入力用1年!$G:$G,"",入力用1年!$H:$H,"現場閉所")</f>
        <v>0</v>
      </c>
      <c r="AK32" s="150" t="str" cm="1">
        <f t="array" ref="AK32">_xlfn.IFS(AI32=0,"",AI32=0,"-",AJ32&gt;=AI32,"〇",AJ32&lt;=AI32,"×")</f>
        <v/>
      </c>
    </row>
    <row r="33" spans="3:37" s="122" customFormat="1" ht="18.75" customHeight="1">
      <c r="D33" s="140"/>
      <c r="E33" s="140"/>
      <c r="F33" s="140"/>
      <c r="G33" s="140"/>
      <c r="H33" s="135"/>
      <c r="I33" s="140"/>
      <c r="J33" s="135"/>
      <c r="K33" s="135">
        <f>SUM(K27:K32)</f>
        <v>0</v>
      </c>
      <c r="L33" s="135"/>
      <c r="M33" s="135"/>
      <c r="N33" s="135"/>
      <c r="O33" s="140"/>
      <c r="P33" s="140"/>
      <c r="Q33" s="140"/>
      <c r="R33" s="140"/>
      <c r="S33" s="140"/>
      <c r="T33" s="135"/>
      <c r="U33" s="140"/>
      <c r="V33" s="135"/>
      <c r="W33" s="135">
        <f>SUM(W27:W32)</f>
        <v>0</v>
      </c>
      <c r="X33" s="135"/>
      <c r="Y33" s="135"/>
      <c r="Z33" s="135"/>
      <c r="AA33" s="140"/>
      <c r="AB33" s="140"/>
      <c r="AC33" s="140"/>
      <c r="AD33" s="140"/>
      <c r="AE33" s="140"/>
      <c r="AF33" s="135"/>
      <c r="AG33" s="140"/>
      <c r="AH33" s="135"/>
      <c r="AI33" s="135">
        <f>SUM(AI27:AI32)</f>
        <v>0</v>
      </c>
      <c r="AK33" s="140"/>
    </row>
    <row r="34" spans="3:37" s="122" customFormat="1" ht="18.75" customHeight="1" thickBot="1">
      <c r="C34" s="299" t="s">
        <v>13</v>
      </c>
      <c r="D34" s="299"/>
      <c r="E34" s="122" t="str">
        <f>IF(H34="-","-",IF(OR(H34&gt;=ROUNDDOWN(8/28,3),L34&gt;=K43),"OK","NG"))</f>
        <v>-</v>
      </c>
      <c r="F34" s="300" t="s">
        <v>93</v>
      </c>
      <c r="G34" s="300"/>
      <c r="H34" s="305" t="str">
        <f>IFERROR(ROUNDDOWN(L34/(COUNTIFS(入力用1年!B:B,"&gt;="&amp;MIN(D37:J42),入力用1年!B:B,"&lt;="&amp;MAX(D37:J42),入力用1年!K:K,"○")-COUNTIFS(入力用1年!B:B,"&gt;="&amp;MIN(D37:J42),入力用1年!B:B,"&lt;="&amp;MAX(D37:J42),入力用1年!K:K,"○",入力用1年!G:G,"&lt;&gt;")),3),"-")</f>
        <v>-</v>
      </c>
      <c r="I34" s="305"/>
      <c r="J34" s="305"/>
      <c r="K34" s="136" t="s">
        <v>94</v>
      </c>
      <c r="L34" s="126">
        <f>COUNTIFS(入力用1年!B:B,"&gt;="&amp;MIN(D37:J42),入力用1年!B:B,"&lt;="&amp;MAX(D37:J42),入力用1年!K:K,"○",入力用1年!H:H,"現場閉所",入力用1年!G:G,"")</f>
        <v>0</v>
      </c>
      <c r="M34" s="108"/>
      <c r="N34" s="108"/>
      <c r="O34" s="299" t="s">
        <v>13</v>
      </c>
      <c r="P34" s="299"/>
      <c r="Q34" s="122" t="str">
        <f>IF(T34="-","-",IF(OR(T34&gt;=ROUNDDOWN(8/28,3),X34&gt;=W43),"OK","NG"))</f>
        <v>-</v>
      </c>
      <c r="R34" s="300" t="s">
        <v>93</v>
      </c>
      <c r="S34" s="300"/>
      <c r="T34" s="305" t="str">
        <f>IFERROR(ROUNDDOWN(X34/(COUNTIFS(入力用1年!B:B,"&gt;="&amp;MIN(P37:V42),入力用1年!B:B,"&lt;="&amp;MAX(P37:V42),入力用1年!K:K,"○")-COUNTIFS(入力用1年!B:B,"&gt;="&amp;MIN(P37:V42),入力用1年!B:B,"&lt;="&amp;MAX(P37:V42),入力用1年!K:K,"○",入力用1年!G:G,"&lt;&gt;")),3),"-")</f>
        <v>-</v>
      </c>
      <c r="U34" s="305"/>
      <c r="V34" s="305"/>
      <c r="W34" s="136" t="s">
        <v>94</v>
      </c>
      <c r="X34" s="126">
        <f>COUNTIFS(入力用1年!B:B,"&gt;="&amp;MIN(P37:V42),入力用1年!B:B,"&lt;="&amp;MAX(P37:V42),入力用1年!K:K,"○",入力用1年!H:H,"現場閉所",入力用1年!G:G,"")</f>
        <v>0</v>
      </c>
      <c r="Y34" s="108"/>
      <c r="Z34" s="108"/>
      <c r="AA34" s="299" t="s">
        <v>13</v>
      </c>
      <c r="AB34" s="299"/>
      <c r="AC34" s="122" t="str">
        <f>IF(AF34="-","-",IF(OR(AF34&gt;=ROUNDDOWN(8/28,3),AJ34&gt;=AI43),"OK","NG"))</f>
        <v>-</v>
      </c>
      <c r="AD34" s="300" t="s">
        <v>93</v>
      </c>
      <c r="AE34" s="300"/>
      <c r="AF34" s="305" t="str">
        <f>IFERROR(ROUNDDOWN(AJ34/(COUNTIFS(入力用1年!B:B,"&gt;="&amp;MIN(AB37:AH42),入力用1年!B:B,"&lt;="&amp;MAX(AB37:AH42),入力用1年!K:K,"○")-COUNTIFS(入力用1年!B:B,"&gt;="&amp;MIN(AB37:AH42),入力用1年!B:B,"&lt;="&amp;MAX(AB37:AH42),入力用1年!K:K,"○",入力用1年!G:G,"&lt;&gt;")),3),"-")</f>
        <v>-</v>
      </c>
      <c r="AG34" s="305"/>
      <c r="AH34" s="305"/>
      <c r="AI34" s="136" t="s">
        <v>94</v>
      </c>
      <c r="AJ34" s="126">
        <f>COUNTIFS(入力用1年!B:B,"&gt;="&amp;MIN(AB37:AH42),入力用1年!B:B,"&lt;="&amp;MAX(AB37:AH42),入力用1年!K:K,"○",入力用1年!H:H,"現場閉所",入力用1年!G:G,"")</f>
        <v>0</v>
      </c>
      <c r="AK34" s="108"/>
    </row>
    <row r="35" spans="3:37" s="122" customFormat="1" ht="18.75" customHeight="1">
      <c r="D35" s="123">
        <v>10</v>
      </c>
      <c r="E35" s="124" t="s">
        <v>3</v>
      </c>
      <c r="F35" s="124"/>
      <c r="G35" s="124"/>
      <c r="H35" s="124"/>
      <c r="I35" s="124"/>
      <c r="J35" s="145"/>
      <c r="K35" s="296" t="s">
        <v>48</v>
      </c>
      <c r="L35" s="297"/>
      <c r="M35" s="298"/>
      <c r="N35" s="137"/>
      <c r="P35" s="123">
        <v>11</v>
      </c>
      <c r="Q35" s="124" t="s">
        <v>3</v>
      </c>
      <c r="R35" s="124"/>
      <c r="S35" s="124"/>
      <c r="T35" s="124"/>
      <c r="U35" s="124"/>
      <c r="V35" s="145"/>
      <c r="W35" s="296" t="s">
        <v>48</v>
      </c>
      <c r="X35" s="297"/>
      <c r="Y35" s="298"/>
      <c r="Z35" s="137"/>
      <c r="AB35" s="123">
        <v>12</v>
      </c>
      <c r="AC35" s="124" t="s">
        <v>3</v>
      </c>
      <c r="AD35" s="124"/>
      <c r="AE35" s="124"/>
      <c r="AF35" s="124"/>
      <c r="AG35" s="124"/>
      <c r="AH35" s="145"/>
      <c r="AI35" s="296" t="s">
        <v>48</v>
      </c>
      <c r="AJ35" s="297"/>
      <c r="AK35" s="298"/>
    </row>
    <row r="36" spans="3:37" s="122" customFormat="1" ht="27" customHeight="1">
      <c r="D36" s="127" t="s">
        <v>2</v>
      </c>
      <c r="E36" s="128" t="s">
        <v>5</v>
      </c>
      <c r="F36" s="128" t="s">
        <v>6</v>
      </c>
      <c r="G36" s="128" t="s">
        <v>7</v>
      </c>
      <c r="H36" s="128" t="s">
        <v>8</v>
      </c>
      <c r="I36" s="128" t="s">
        <v>9</v>
      </c>
      <c r="J36" s="146" t="s">
        <v>4</v>
      </c>
      <c r="K36" s="129" t="s">
        <v>42</v>
      </c>
      <c r="L36" s="130" t="s">
        <v>89</v>
      </c>
      <c r="M36" s="131" t="s">
        <v>43</v>
      </c>
      <c r="N36" s="138"/>
      <c r="P36" s="127" t="s">
        <v>2</v>
      </c>
      <c r="Q36" s="128" t="s">
        <v>5</v>
      </c>
      <c r="R36" s="128" t="s">
        <v>6</v>
      </c>
      <c r="S36" s="128" t="s">
        <v>7</v>
      </c>
      <c r="T36" s="128" t="s">
        <v>8</v>
      </c>
      <c r="U36" s="128" t="s">
        <v>9</v>
      </c>
      <c r="V36" s="146" t="s">
        <v>4</v>
      </c>
      <c r="W36" s="129" t="s">
        <v>42</v>
      </c>
      <c r="X36" s="130" t="s">
        <v>89</v>
      </c>
      <c r="Y36" s="131" t="s">
        <v>43</v>
      </c>
      <c r="Z36" s="138"/>
      <c r="AB36" s="127" t="s">
        <v>2</v>
      </c>
      <c r="AC36" s="128" t="s">
        <v>5</v>
      </c>
      <c r="AD36" s="128" t="s">
        <v>6</v>
      </c>
      <c r="AE36" s="128" t="s">
        <v>7</v>
      </c>
      <c r="AF36" s="128" t="s">
        <v>8</v>
      </c>
      <c r="AG36" s="128" t="s">
        <v>9</v>
      </c>
      <c r="AH36" s="146" t="s">
        <v>4</v>
      </c>
      <c r="AI36" s="129" t="s">
        <v>42</v>
      </c>
      <c r="AJ36" s="203" t="s">
        <v>94</v>
      </c>
      <c r="AK36" s="131" t="s">
        <v>43</v>
      </c>
    </row>
    <row r="37" spans="3:37" s="122" customFormat="1" ht="18.75" customHeight="1">
      <c r="D37" s="132" t="str">
        <f>IF(B37&lt;&gt;"",B37+1,IF(TEXT(EDATE(MIN($AB$27:$AH$27),1),"aaa")=D36,EDATE(MIN($AB$27:$AH$27),1),""))</f>
        <v/>
      </c>
      <c r="E37" s="118" t="str">
        <f t="shared" ref="E37:J37" si="11">IF(D37&lt;&gt;"",D37+1,IF(TEXT(EDATE(MIN($AB$27:$AH$27),1),"aaa")=E36,EDATE(MIN($AB$27:$AH$27),1),""))</f>
        <v/>
      </c>
      <c r="F37" s="118">
        <f t="shared" si="11"/>
        <v>45931</v>
      </c>
      <c r="G37" s="118">
        <f t="shared" si="11"/>
        <v>45932</v>
      </c>
      <c r="H37" s="118">
        <f t="shared" si="11"/>
        <v>45933</v>
      </c>
      <c r="I37" s="118">
        <f t="shared" si="11"/>
        <v>45934</v>
      </c>
      <c r="J37" s="119">
        <f t="shared" si="11"/>
        <v>45935</v>
      </c>
      <c r="K37" s="147">
        <f>COUNTIFS(入力用1年!B:B,"&gt;="&amp;MIN(D37:J37),入力用1年!B:B,"&lt;="&amp;MAX(D37:J37),入力用1年!K:K,"○",入力用1年!G:G,"",入力用1年!D:D,"休日")</f>
        <v>0</v>
      </c>
      <c r="L37" s="105">
        <f>COUNTIFS(入力用1年!$B:$B,"&gt;="&amp;MIN(D37:J37),入力用1年!$B:$B,"&lt;="&amp;MAX(D37:J37),入力用1年!$K:$K,"○",入力用1年!$G:$G,"",入力用1年!$H:$H,"現場閉所")</f>
        <v>0</v>
      </c>
      <c r="M37" s="148" t="str" cm="1">
        <f t="array" ref="M37">_xlfn.IFS(K37=0,"",K37=0,"-",L37&gt;=K37,"〇",L37&lt;=K37,"×")</f>
        <v/>
      </c>
      <c r="N37" s="139"/>
      <c r="P37" s="132" t="str">
        <f t="shared" ref="P37:V37" si="12">IF(O37&lt;&gt;"",O37+1,IF(TEXT(EDATE(MIN($D$37:$J$37),1),"aaa")=P36,EDATE(MIN($D$37:$J$37),1),""))</f>
        <v/>
      </c>
      <c r="Q37" s="118" t="str">
        <f t="shared" si="12"/>
        <v/>
      </c>
      <c r="R37" s="118" t="str">
        <f t="shared" si="12"/>
        <v/>
      </c>
      <c r="S37" s="118" t="str">
        <f t="shared" si="12"/>
        <v/>
      </c>
      <c r="T37" s="118" t="str">
        <f t="shared" si="12"/>
        <v/>
      </c>
      <c r="U37" s="118">
        <f t="shared" si="12"/>
        <v>45962</v>
      </c>
      <c r="V37" s="119">
        <f t="shared" si="12"/>
        <v>45963</v>
      </c>
      <c r="W37" s="147">
        <f>COUNTIFS(入力用1年!B:B,"&gt;="&amp;MIN(P37:V37),入力用1年!B:B,"&lt;="&amp;MAX(P37:V37),入力用1年!K:K,"○",入力用1年!G:G,"",入力用1年!D:D,"休日")</f>
        <v>0</v>
      </c>
      <c r="X37" s="105">
        <f>COUNTIFS(入力用1年!$B:$B,"&gt;="&amp;MIN(P37:V37),入力用1年!$B:$B,"&lt;="&amp;MAX(P37:V37),入力用1年!$K:$K,"○",入力用1年!$G:$G,"",入力用1年!$H:$H,"現場閉所")</f>
        <v>0</v>
      </c>
      <c r="Y37" s="148" t="str" cm="1">
        <f t="array" ref="Y37">_xlfn.IFS(W37=0,"",W37=0,"-",X37&gt;=W37,"〇",X37&lt;=W37,"×")</f>
        <v/>
      </c>
      <c r="Z37" s="139"/>
      <c r="AB37" s="132">
        <f t="shared" ref="AB37:AH37" si="13">IF(AA37&lt;&gt;"",AA37+1,IF(TEXT(EDATE(MIN($P$37:$V$37),1),"aaa")=AB36,EDATE(MIN($P$37:$V$37),1),""))</f>
        <v>45992</v>
      </c>
      <c r="AC37" s="118">
        <f t="shared" si="13"/>
        <v>45993</v>
      </c>
      <c r="AD37" s="118">
        <f t="shared" si="13"/>
        <v>45994</v>
      </c>
      <c r="AE37" s="118">
        <f t="shared" si="13"/>
        <v>45995</v>
      </c>
      <c r="AF37" s="118">
        <f t="shared" si="13"/>
        <v>45996</v>
      </c>
      <c r="AG37" s="118">
        <f t="shared" si="13"/>
        <v>45997</v>
      </c>
      <c r="AH37" s="119">
        <f t="shared" si="13"/>
        <v>45998</v>
      </c>
      <c r="AI37" s="147">
        <f>COUNTIFS(入力用1年!B:B,"&gt;="&amp;MIN(AB37:AH37),入力用1年!B:B,"&lt;="&amp;MAX(AB37:AH37),入力用1年!K:K,"○",入力用1年!G:G,"",入力用1年!D:D,"休日")</f>
        <v>0</v>
      </c>
      <c r="AJ37" s="105">
        <f>COUNTIFS(入力用1年!$B:$B,"&gt;="&amp;MIN(AB37:AH37),入力用1年!$B:$B,"&lt;="&amp;MAX(AB37:AH37),入力用1年!$K:$K,"○",入力用1年!$G:$G,"",入力用1年!$H:$H,"現場閉所")</f>
        <v>0</v>
      </c>
      <c r="AK37" s="148" t="str" cm="1">
        <f t="array" ref="AK37">_xlfn.IFS(AI37=0,"",AI37=0,"-",AJ37&gt;=AI37,"〇",AJ37&lt;=AI37,"×")</f>
        <v/>
      </c>
    </row>
    <row r="38" spans="3:37" s="122" customFormat="1" ht="18.75" customHeight="1">
      <c r="D38" s="132">
        <f>IFERROR(IF(MONTH(J37+1)=$D$35,J37+1,""),"")</f>
        <v>45936</v>
      </c>
      <c r="E38" s="118">
        <f t="shared" ref="E38:J42" si="14">IFERROR(IF(MONTH(D38+1)=$D$35,D38+1,""),"")</f>
        <v>45937</v>
      </c>
      <c r="F38" s="118">
        <f t="shared" si="14"/>
        <v>45938</v>
      </c>
      <c r="G38" s="118">
        <f t="shared" si="14"/>
        <v>45939</v>
      </c>
      <c r="H38" s="118">
        <f t="shared" si="14"/>
        <v>45940</v>
      </c>
      <c r="I38" s="118">
        <f t="shared" si="14"/>
        <v>45941</v>
      </c>
      <c r="J38" s="119">
        <f t="shared" si="14"/>
        <v>45942</v>
      </c>
      <c r="K38" s="147">
        <f>COUNTIFS(入力用1年!B:B,"&gt;="&amp;MIN(D38:J38),入力用1年!B:B,"&lt;="&amp;MAX(D38:J38),入力用1年!K:K,"○",入力用1年!G:G,"",入力用1年!D:D,"休日")</f>
        <v>0</v>
      </c>
      <c r="L38" s="105">
        <f>COUNTIFS(入力用1年!$B:$B,"&gt;="&amp;MIN(D38:J38),入力用1年!$B:$B,"&lt;="&amp;MAX(D38:J38),入力用1年!$K:$K,"○",入力用1年!$G:$G,"",入力用1年!$H:$H,"現場閉所")</f>
        <v>0</v>
      </c>
      <c r="M38" s="148" t="str" cm="1">
        <f t="array" ref="M38">_xlfn.IFS(K38=0,"",K38=0,"-",L38&gt;=K38,"〇",L38&lt;=K38,"×")</f>
        <v/>
      </c>
      <c r="N38" s="139"/>
      <c r="P38" s="132">
        <f>IFERROR(IF(MONTH(V37+1)=$P$35,V37+1,""),"")</f>
        <v>45964</v>
      </c>
      <c r="Q38" s="118">
        <f t="shared" ref="Q38:V42" si="15">IFERROR(IF(MONTH(P38+1)=$P$35,P38+1,""),"")</f>
        <v>45965</v>
      </c>
      <c r="R38" s="118">
        <f t="shared" si="15"/>
        <v>45966</v>
      </c>
      <c r="S38" s="118">
        <f t="shared" si="15"/>
        <v>45967</v>
      </c>
      <c r="T38" s="118">
        <f t="shared" si="15"/>
        <v>45968</v>
      </c>
      <c r="U38" s="118">
        <f t="shared" si="15"/>
        <v>45969</v>
      </c>
      <c r="V38" s="119">
        <f t="shared" si="15"/>
        <v>45970</v>
      </c>
      <c r="W38" s="147">
        <f>COUNTIFS(入力用1年!B:B,"&gt;="&amp;MIN(P38:V38),入力用1年!B:B,"&lt;="&amp;MAX(P38:V38),入力用1年!K:K,"○",入力用1年!G:G,"",入力用1年!D:D,"休日")</f>
        <v>0</v>
      </c>
      <c r="X38" s="105">
        <f>COUNTIFS(入力用1年!$B:$B,"&gt;="&amp;MIN(P38:V38),入力用1年!$B:$B,"&lt;="&amp;MAX(P38:V38),入力用1年!$K:$K,"○",入力用1年!$G:$G,"",入力用1年!$H:$H,"現場閉所")</f>
        <v>0</v>
      </c>
      <c r="Y38" s="148" t="str" cm="1">
        <f t="array" ref="Y38">_xlfn.IFS(W38=0,"",W38=0,"-",X38&gt;=W38,"〇",X38&lt;=W38,"×")</f>
        <v/>
      </c>
      <c r="Z38" s="139"/>
      <c r="AB38" s="132">
        <f>IFERROR(IF(MONTH(AH37+1)=$AB$35,AH37+1,""),"")</f>
        <v>45999</v>
      </c>
      <c r="AC38" s="118">
        <f t="shared" ref="AC38:AH42" si="16">IFERROR(IF(MONTH(AB38+1)=$AB$35,AB38+1,""),"")</f>
        <v>46000</v>
      </c>
      <c r="AD38" s="118">
        <f t="shared" si="16"/>
        <v>46001</v>
      </c>
      <c r="AE38" s="118">
        <f t="shared" si="16"/>
        <v>46002</v>
      </c>
      <c r="AF38" s="118">
        <f t="shared" si="16"/>
        <v>46003</v>
      </c>
      <c r="AG38" s="118">
        <f t="shared" si="16"/>
        <v>46004</v>
      </c>
      <c r="AH38" s="119">
        <f t="shared" si="16"/>
        <v>46005</v>
      </c>
      <c r="AI38" s="147">
        <f>COUNTIFS(入力用1年!B:B,"&gt;="&amp;MIN(AB38:AH38),入力用1年!B:B,"&lt;="&amp;MAX(AB38:AH38),入力用1年!K:K,"○",入力用1年!G:G,"",入力用1年!D:D,"休日")</f>
        <v>0</v>
      </c>
      <c r="AJ38" s="105">
        <f>COUNTIFS(入力用1年!$B:$B,"&gt;="&amp;MIN(AB38:AH38),入力用1年!$B:$B,"&lt;="&amp;MAX(AB38:AH38),入力用1年!$K:$K,"○",入力用1年!$G:$G,"",入力用1年!$H:$H,"現場閉所")</f>
        <v>0</v>
      </c>
      <c r="AK38" s="148" t="str" cm="1">
        <f t="array" ref="AK38">_xlfn.IFS(AI38=0,"",AI38=0,"-",AJ38&gt;=AI38,"〇",AJ38&lt;=AI38,"×")</f>
        <v/>
      </c>
    </row>
    <row r="39" spans="3:37" s="122" customFormat="1" ht="18.75" customHeight="1">
      <c r="D39" s="132">
        <f>IFERROR(IF(MONTH(J38+1)=$D$35,J38+1,""),"")</f>
        <v>45943</v>
      </c>
      <c r="E39" s="118">
        <f t="shared" si="14"/>
        <v>45944</v>
      </c>
      <c r="F39" s="118">
        <f t="shared" si="14"/>
        <v>45945</v>
      </c>
      <c r="G39" s="118">
        <f t="shared" si="14"/>
        <v>45946</v>
      </c>
      <c r="H39" s="118">
        <f t="shared" si="14"/>
        <v>45947</v>
      </c>
      <c r="I39" s="118">
        <f t="shared" si="14"/>
        <v>45948</v>
      </c>
      <c r="J39" s="119">
        <f t="shared" si="14"/>
        <v>45949</v>
      </c>
      <c r="K39" s="147">
        <f>COUNTIFS(入力用1年!B:B,"&gt;="&amp;MIN(D39:J39),入力用1年!B:B,"&lt;="&amp;MAX(D39:J39),入力用1年!K:K,"○",入力用1年!G:G,"",入力用1年!D:D,"休日")</f>
        <v>0</v>
      </c>
      <c r="L39" s="105">
        <f>COUNTIFS(入力用1年!$B:$B,"&gt;="&amp;MIN(D39:J39),入力用1年!$B:$B,"&lt;="&amp;MAX(D39:J39),入力用1年!$K:$K,"○",入力用1年!$G:$G,"",入力用1年!$H:$H,"現場閉所")</f>
        <v>0</v>
      </c>
      <c r="M39" s="148" t="str" cm="1">
        <f t="array" ref="M39">_xlfn.IFS(K39=0,"",K39=0,"-",L39&gt;=K39,"〇",L39&lt;=K39,"×")</f>
        <v/>
      </c>
      <c r="N39" s="139"/>
      <c r="P39" s="132">
        <f>IFERROR(IF(MONTH(V38+1)=$P$35,V38+1,""),"")</f>
        <v>45971</v>
      </c>
      <c r="Q39" s="118">
        <f t="shared" si="15"/>
        <v>45972</v>
      </c>
      <c r="R39" s="118">
        <f t="shared" si="15"/>
        <v>45973</v>
      </c>
      <c r="S39" s="118">
        <f t="shared" si="15"/>
        <v>45974</v>
      </c>
      <c r="T39" s="118">
        <f t="shared" si="15"/>
        <v>45975</v>
      </c>
      <c r="U39" s="118">
        <f t="shared" si="15"/>
        <v>45976</v>
      </c>
      <c r="V39" s="119">
        <f t="shared" si="15"/>
        <v>45977</v>
      </c>
      <c r="W39" s="147">
        <f>COUNTIFS(入力用1年!B:B,"&gt;="&amp;MIN(P39:V39),入力用1年!B:B,"&lt;="&amp;MAX(P39:V39),入力用1年!K:K,"○",入力用1年!G:G,"",入力用1年!D:D,"休日")</f>
        <v>0</v>
      </c>
      <c r="X39" s="105">
        <f>COUNTIFS(入力用1年!$B:$B,"&gt;="&amp;MIN(P39:V39),入力用1年!$B:$B,"&lt;="&amp;MAX(P39:V39),入力用1年!$K:$K,"○",入力用1年!$G:$G,"",入力用1年!$H:$H,"現場閉所")</f>
        <v>0</v>
      </c>
      <c r="Y39" s="148" t="str" cm="1">
        <f t="array" ref="Y39">_xlfn.IFS(W39=0,"",W39=0,"-",X39&gt;=W39,"〇",X39&lt;=W39,"×")</f>
        <v/>
      </c>
      <c r="Z39" s="139"/>
      <c r="AB39" s="132">
        <f>IFERROR(IF(MONTH(AH38+1)=$AB$35,AH38+1,""),"")</f>
        <v>46006</v>
      </c>
      <c r="AC39" s="118">
        <f t="shared" si="16"/>
        <v>46007</v>
      </c>
      <c r="AD39" s="118">
        <f t="shared" si="16"/>
        <v>46008</v>
      </c>
      <c r="AE39" s="118">
        <f t="shared" si="16"/>
        <v>46009</v>
      </c>
      <c r="AF39" s="118">
        <f t="shared" si="16"/>
        <v>46010</v>
      </c>
      <c r="AG39" s="118">
        <f t="shared" si="16"/>
        <v>46011</v>
      </c>
      <c r="AH39" s="119">
        <f t="shared" si="16"/>
        <v>46012</v>
      </c>
      <c r="AI39" s="147">
        <f>COUNTIFS(入力用1年!B:B,"&gt;="&amp;MIN(AB39:AH39),入力用1年!B:B,"&lt;="&amp;MAX(AB39:AH39),入力用1年!K:K,"○",入力用1年!G:G,"",入力用1年!D:D,"休日")</f>
        <v>0</v>
      </c>
      <c r="AJ39" s="105">
        <f>COUNTIFS(入力用1年!$B:$B,"&gt;="&amp;MIN(AB39:AH39),入力用1年!$B:$B,"&lt;="&amp;MAX(AB39:AH39),入力用1年!$K:$K,"○",入力用1年!$G:$G,"",入力用1年!$H:$H,"現場閉所")</f>
        <v>0</v>
      </c>
      <c r="AK39" s="148" t="str" cm="1">
        <f t="array" ref="AK39">_xlfn.IFS(AI39=0,"",AI39=0,"-",AJ39&gt;=AI39,"〇",AJ39&lt;=AI39,"×")</f>
        <v/>
      </c>
    </row>
    <row r="40" spans="3:37" s="122" customFormat="1" ht="18.75" customHeight="1">
      <c r="D40" s="132">
        <f>IFERROR(IF(MONTH(J39+1)=$D$35,J39+1,""),"")</f>
        <v>45950</v>
      </c>
      <c r="E40" s="118">
        <f t="shared" si="14"/>
        <v>45951</v>
      </c>
      <c r="F40" s="118">
        <f t="shared" si="14"/>
        <v>45952</v>
      </c>
      <c r="G40" s="118">
        <f t="shared" si="14"/>
        <v>45953</v>
      </c>
      <c r="H40" s="118">
        <f t="shared" si="14"/>
        <v>45954</v>
      </c>
      <c r="I40" s="118">
        <f t="shared" si="14"/>
        <v>45955</v>
      </c>
      <c r="J40" s="119">
        <f t="shared" si="14"/>
        <v>45956</v>
      </c>
      <c r="K40" s="147">
        <f>COUNTIFS(入力用1年!B:B,"&gt;="&amp;MIN(D40:J40),入力用1年!B:B,"&lt;="&amp;MAX(D40:J40),入力用1年!K:K,"○",入力用1年!G:G,"",入力用1年!D:D,"休日")</f>
        <v>0</v>
      </c>
      <c r="L40" s="105">
        <f>COUNTIFS(入力用1年!$B:$B,"&gt;="&amp;MIN(D40:J40),入力用1年!$B:$B,"&lt;="&amp;MAX(D40:J40),入力用1年!$K:$K,"○",入力用1年!$G:$G,"",入力用1年!$H:$H,"現場閉所")</f>
        <v>0</v>
      </c>
      <c r="M40" s="148" t="str" cm="1">
        <f t="array" ref="M40">_xlfn.IFS(K40=0,"",K40=0,"-",L40&gt;=K40,"〇",L40&lt;=K40,"×")</f>
        <v/>
      </c>
      <c r="N40" s="139"/>
      <c r="P40" s="132">
        <f>IFERROR(IF(MONTH(V39+1)=$P$35,V39+1,""),"")</f>
        <v>45978</v>
      </c>
      <c r="Q40" s="118">
        <f t="shared" si="15"/>
        <v>45979</v>
      </c>
      <c r="R40" s="118">
        <f t="shared" si="15"/>
        <v>45980</v>
      </c>
      <c r="S40" s="118">
        <f t="shared" si="15"/>
        <v>45981</v>
      </c>
      <c r="T40" s="118">
        <f t="shared" si="15"/>
        <v>45982</v>
      </c>
      <c r="U40" s="118">
        <f t="shared" si="15"/>
        <v>45983</v>
      </c>
      <c r="V40" s="119">
        <f t="shared" si="15"/>
        <v>45984</v>
      </c>
      <c r="W40" s="147">
        <f>COUNTIFS(入力用1年!B:B,"&gt;="&amp;MIN(P40:V40),入力用1年!B:B,"&lt;="&amp;MAX(P40:V40),入力用1年!K:K,"○",入力用1年!G:G,"",入力用1年!D:D,"休日")</f>
        <v>0</v>
      </c>
      <c r="X40" s="105">
        <f>COUNTIFS(入力用1年!$B:$B,"&gt;="&amp;MIN(P40:V40),入力用1年!$B:$B,"&lt;="&amp;MAX(P40:V40),入力用1年!$K:$K,"○",入力用1年!$G:$G,"",入力用1年!$H:$H,"現場閉所")</f>
        <v>0</v>
      </c>
      <c r="Y40" s="148" t="str" cm="1">
        <f t="array" ref="Y40">_xlfn.IFS(W40=0,"",W40=0,"-",X40&gt;=W40,"〇",X40&lt;=W40,"×")</f>
        <v/>
      </c>
      <c r="Z40" s="139"/>
      <c r="AB40" s="132">
        <f>IFERROR(IF(MONTH(AH39+1)=$AB$35,AH39+1,""),"")</f>
        <v>46013</v>
      </c>
      <c r="AC40" s="118">
        <f t="shared" si="16"/>
        <v>46014</v>
      </c>
      <c r="AD40" s="118">
        <f t="shared" si="16"/>
        <v>46015</v>
      </c>
      <c r="AE40" s="118">
        <f t="shared" si="16"/>
        <v>46016</v>
      </c>
      <c r="AF40" s="118">
        <f t="shared" si="16"/>
        <v>46017</v>
      </c>
      <c r="AG40" s="118">
        <f t="shared" si="16"/>
        <v>46018</v>
      </c>
      <c r="AH40" s="119">
        <f t="shared" si="16"/>
        <v>46019</v>
      </c>
      <c r="AI40" s="147">
        <f>COUNTIFS(入力用1年!B:B,"&gt;="&amp;MIN(AB40:AH40),入力用1年!B:B,"&lt;="&amp;MAX(AB40:AH40),入力用1年!K:K,"○",入力用1年!G:G,"",入力用1年!D:D,"休日")</f>
        <v>0</v>
      </c>
      <c r="AJ40" s="105">
        <f>COUNTIFS(入力用1年!$B:$B,"&gt;="&amp;MIN(AB40:AH40),入力用1年!$B:$B,"&lt;="&amp;MAX(AB40:AH40),入力用1年!$K:$K,"○",入力用1年!$G:$G,"",入力用1年!$H:$H,"現場閉所")</f>
        <v>0</v>
      </c>
      <c r="AK40" s="148" t="str" cm="1">
        <f t="array" ref="AK40">_xlfn.IFS(AI40=0,"",AI40=0,"-",AJ40&gt;=AI40,"〇",AJ40&lt;=AI40,"×")</f>
        <v/>
      </c>
    </row>
    <row r="41" spans="3:37" s="122" customFormat="1" ht="18.75" customHeight="1">
      <c r="D41" s="132">
        <f>IFERROR(IF(MONTH(J40+1)=$D$35,J40+1,""),"")</f>
        <v>45957</v>
      </c>
      <c r="E41" s="118">
        <f t="shared" si="14"/>
        <v>45958</v>
      </c>
      <c r="F41" s="118">
        <f t="shared" si="14"/>
        <v>45959</v>
      </c>
      <c r="G41" s="118">
        <f t="shared" si="14"/>
        <v>45960</v>
      </c>
      <c r="H41" s="118">
        <f t="shared" si="14"/>
        <v>45961</v>
      </c>
      <c r="I41" s="118" t="str">
        <f t="shared" si="14"/>
        <v/>
      </c>
      <c r="J41" s="119" t="str">
        <f t="shared" si="14"/>
        <v/>
      </c>
      <c r="K41" s="147">
        <f>COUNTIFS(入力用1年!B:B,"&gt;="&amp;MIN(D41:J41),入力用1年!B:B,"&lt;="&amp;MAX(D41:J41),入力用1年!K:K,"○",入力用1年!G:G,"",入力用1年!D:D,"休日")</f>
        <v>0</v>
      </c>
      <c r="L41" s="105">
        <f>COUNTIFS(入力用1年!$B:$B,"&gt;="&amp;MIN(D41:J41),入力用1年!$B:$B,"&lt;="&amp;MAX(D41:J41),入力用1年!$K:$K,"○",入力用1年!$G:$G,"",入力用1年!$H:$H,"現場閉所")</f>
        <v>0</v>
      </c>
      <c r="M41" s="148" t="str" cm="1">
        <f t="array" ref="M41">_xlfn.IFS(K41=0,"",K41=0,"-",L41&gt;=K41,"〇",L41&lt;=K41,"×")</f>
        <v/>
      </c>
      <c r="N41" s="139"/>
      <c r="P41" s="132">
        <f>IFERROR(IF(MONTH(V40+1)=$P$35,V40+1,""),"")</f>
        <v>45985</v>
      </c>
      <c r="Q41" s="118">
        <f t="shared" si="15"/>
        <v>45986</v>
      </c>
      <c r="R41" s="118">
        <f t="shared" si="15"/>
        <v>45987</v>
      </c>
      <c r="S41" s="118">
        <f t="shared" si="15"/>
        <v>45988</v>
      </c>
      <c r="T41" s="118">
        <f t="shared" si="15"/>
        <v>45989</v>
      </c>
      <c r="U41" s="118">
        <f t="shared" si="15"/>
        <v>45990</v>
      </c>
      <c r="V41" s="119">
        <f t="shared" si="15"/>
        <v>45991</v>
      </c>
      <c r="W41" s="147">
        <f>COUNTIFS(入力用1年!B:B,"&gt;="&amp;MIN(P41:V41),入力用1年!B:B,"&lt;="&amp;MAX(P41:V41),入力用1年!K:K,"○",入力用1年!G:G,"",入力用1年!D:D,"休日")</f>
        <v>0</v>
      </c>
      <c r="X41" s="105">
        <f>COUNTIFS(入力用1年!$B:$B,"&gt;="&amp;MIN(P41:V41),入力用1年!$B:$B,"&lt;="&amp;MAX(P41:V41),入力用1年!$K:$K,"○",入力用1年!$G:$G,"",入力用1年!$H:$H,"現場閉所")</f>
        <v>0</v>
      </c>
      <c r="Y41" s="148" t="str" cm="1">
        <f t="array" ref="Y41">_xlfn.IFS(W41=0,"",W41=0,"-",X41&gt;=W41,"〇",X41&lt;=W41,"×")</f>
        <v/>
      </c>
      <c r="Z41" s="139"/>
      <c r="AB41" s="132">
        <f>IFERROR(IF(MONTH(AH40+1)=$AB$35,AH40+1,""),"")</f>
        <v>46020</v>
      </c>
      <c r="AC41" s="118">
        <f t="shared" si="16"/>
        <v>46021</v>
      </c>
      <c r="AD41" s="118">
        <f t="shared" si="16"/>
        <v>46022</v>
      </c>
      <c r="AE41" s="118" t="str">
        <f t="shared" si="16"/>
        <v/>
      </c>
      <c r="AF41" s="118" t="str">
        <f t="shared" si="16"/>
        <v/>
      </c>
      <c r="AG41" s="118" t="str">
        <f t="shared" si="16"/>
        <v/>
      </c>
      <c r="AH41" s="119" t="str">
        <f t="shared" si="16"/>
        <v/>
      </c>
      <c r="AI41" s="147">
        <f>COUNTIFS(入力用1年!B:B,"&gt;="&amp;MIN(AB41:AH41),入力用1年!B:B,"&lt;="&amp;MAX(AB41:AH41),入力用1年!K:K,"○",入力用1年!G:G,"",入力用1年!D:D,"休日")</f>
        <v>0</v>
      </c>
      <c r="AJ41" s="105">
        <f>COUNTIFS(入力用1年!$B:$B,"&gt;="&amp;MIN(AB41:AH41),入力用1年!$B:$B,"&lt;="&amp;MAX(AB41:AH41),入力用1年!$K:$K,"○",入力用1年!$G:$G,"",入力用1年!$H:$H,"現場閉所")</f>
        <v>0</v>
      </c>
      <c r="AK41" s="148" t="str" cm="1">
        <f t="array" ref="AK41">_xlfn.IFS(AI41=0,"",AI41=0,"-",AJ41&gt;=AI41,"〇",AJ41&lt;=AI41,"×")</f>
        <v/>
      </c>
    </row>
    <row r="42" spans="3:37" s="122" customFormat="1" ht="18.75" customHeight="1" thickBot="1">
      <c r="D42" s="134" t="str">
        <f>IFERROR(IF(MONTH(J41+1)=$D$35,J41+1,""),"")</f>
        <v/>
      </c>
      <c r="E42" s="120" t="str">
        <f t="shared" si="14"/>
        <v/>
      </c>
      <c r="F42" s="120" t="str">
        <f t="shared" si="14"/>
        <v/>
      </c>
      <c r="G42" s="120" t="str">
        <f t="shared" si="14"/>
        <v/>
      </c>
      <c r="H42" s="120" t="str">
        <f t="shared" si="14"/>
        <v/>
      </c>
      <c r="I42" s="120" t="str">
        <f t="shared" si="14"/>
        <v/>
      </c>
      <c r="J42" s="121" t="str">
        <f t="shared" si="14"/>
        <v/>
      </c>
      <c r="K42" s="149">
        <f>COUNTIFS(入力用1年!B:B,"&gt;="&amp;MIN(D42:J42),入力用1年!B:B,"&lt;="&amp;MAX(D42:J42),入力用1年!K:K,"○",入力用1年!G:G,"",入力用1年!D:D,"休日")</f>
        <v>0</v>
      </c>
      <c r="L42" s="114">
        <f>COUNTIFS(入力用1年!$B:$B,"&gt;="&amp;MIN(D42:J42),入力用1年!$B:$B,"&lt;="&amp;MAX(D42:J42),入力用1年!$K:$K,"○",入力用1年!$G:$G,"",入力用1年!$H:$H,"現場閉所")</f>
        <v>0</v>
      </c>
      <c r="M42" s="150" t="str" cm="1">
        <f t="array" ref="M42">_xlfn.IFS(K42=0,"",K42=0,"-",L42&gt;=K42,"〇",L42&lt;=K42,"×")</f>
        <v/>
      </c>
      <c r="N42" s="139"/>
      <c r="P42" s="134" t="str">
        <f>IFERROR(IF(MONTH(V41+1)=$P$35,V41+1,""),"")</f>
        <v/>
      </c>
      <c r="Q42" s="120" t="str">
        <f t="shared" si="15"/>
        <v/>
      </c>
      <c r="R42" s="120" t="str">
        <f t="shared" si="15"/>
        <v/>
      </c>
      <c r="S42" s="120" t="str">
        <f t="shared" si="15"/>
        <v/>
      </c>
      <c r="T42" s="120" t="str">
        <f t="shared" si="15"/>
        <v/>
      </c>
      <c r="U42" s="120" t="str">
        <f t="shared" si="15"/>
        <v/>
      </c>
      <c r="V42" s="121" t="str">
        <f t="shared" si="15"/>
        <v/>
      </c>
      <c r="W42" s="149">
        <f>COUNTIFS(入力用1年!B:B,"&gt;="&amp;MIN(P42:V42),入力用1年!B:B,"&lt;="&amp;MAX(P42:V42),入力用1年!K:K,"○",入力用1年!G:G,"",入力用1年!D:D,"休日")</f>
        <v>0</v>
      </c>
      <c r="X42" s="114">
        <f>COUNTIFS(入力用1年!$B:$B,"&gt;="&amp;MIN(P42:V42),入力用1年!$B:$B,"&lt;="&amp;MAX(P42:V42),入力用1年!$K:$K,"○",入力用1年!$G:$G,"",入力用1年!$H:$H,"現場閉所")</f>
        <v>0</v>
      </c>
      <c r="Y42" s="150" t="str" cm="1">
        <f t="array" ref="Y42">_xlfn.IFS(W42=0,"",W42=0,"-",X42&gt;=W42,"〇",X42&lt;=W42,"×")</f>
        <v/>
      </c>
      <c r="Z42" s="139"/>
      <c r="AB42" s="134" t="str">
        <f>IFERROR(IF(MONTH(AH41+1)=$AB$35,AH41+1,""),"")</f>
        <v/>
      </c>
      <c r="AC42" s="120" t="str">
        <f t="shared" si="16"/>
        <v/>
      </c>
      <c r="AD42" s="120" t="str">
        <f t="shared" si="16"/>
        <v/>
      </c>
      <c r="AE42" s="120" t="str">
        <f t="shared" si="16"/>
        <v/>
      </c>
      <c r="AF42" s="120" t="str">
        <f t="shared" si="16"/>
        <v/>
      </c>
      <c r="AG42" s="120" t="str">
        <f t="shared" si="16"/>
        <v/>
      </c>
      <c r="AH42" s="121" t="str">
        <f t="shared" si="16"/>
        <v/>
      </c>
      <c r="AI42" s="149">
        <f>COUNTIFS(入力用1年!B:B,"&gt;="&amp;MIN(AB42:AH42),入力用1年!B:B,"&lt;="&amp;MAX(AB42:AH42),入力用1年!K:K,"○",入力用1年!G:G,"",入力用1年!D:D,"休日")</f>
        <v>0</v>
      </c>
      <c r="AJ42" s="114">
        <f>COUNTIFS(入力用1年!$B:$B,"&gt;="&amp;MIN(AB42:AH42),入力用1年!$B:$B,"&lt;="&amp;MAX(AB42:AH42),入力用1年!$K:$K,"○",入力用1年!$G:$G,"",入力用1年!$H:$H,"現場閉所")</f>
        <v>0</v>
      </c>
      <c r="AK42" s="150" t="str" cm="1">
        <f t="array" ref="AK42">_xlfn.IFS(AI42=0,"",AI42=0,"-",AJ42&gt;=AI42,"〇",AJ42&lt;=AI42,"×")</f>
        <v/>
      </c>
    </row>
    <row r="43" spans="3:37" s="122" customFormat="1" ht="18.75" customHeight="1">
      <c r="D43" s="140"/>
      <c r="E43" s="140"/>
      <c r="F43" s="140"/>
      <c r="G43" s="140"/>
      <c r="H43" s="135"/>
      <c r="I43" s="140"/>
      <c r="J43" s="135"/>
      <c r="K43" s="135">
        <f>SUM(K37:K42)</f>
        <v>0</v>
      </c>
      <c r="L43" s="135"/>
      <c r="M43" s="135"/>
      <c r="N43" s="135"/>
      <c r="O43" s="140"/>
      <c r="P43" s="140"/>
      <c r="Q43" s="140"/>
      <c r="R43" s="140"/>
      <c r="S43" s="140"/>
      <c r="T43" s="135"/>
      <c r="U43" s="140"/>
      <c r="V43" s="135"/>
      <c r="W43" s="135">
        <f>SUM(W37:W42)</f>
        <v>0</v>
      </c>
      <c r="X43" s="135"/>
      <c r="Y43" s="135"/>
      <c r="Z43" s="135"/>
      <c r="AA43" s="140"/>
      <c r="AB43" s="140"/>
      <c r="AC43" s="140"/>
      <c r="AD43" s="140"/>
      <c r="AE43" s="140"/>
      <c r="AF43" s="135"/>
      <c r="AG43" s="140"/>
      <c r="AH43" s="135"/>
      <c r="AI43" s="135">
        <f>SUM(AI37:AI42)</f>
        <v>0</v>
      </c>
      <c r="AK43" s="140"/>
    </row>
    <row r="44" spans="3:37" s="122" customFormat="1" ht="18.75" customHeight="1" thickBot="1">
      <c r="C44" s="299" t="s">
        <v>13</v>
      </c>
      <c r="D44" s="299"/>
      <c r="E44" s="122" t="str">
        <f>IF(H44="-","-",IF(OR(H44&gt;=ROUNDDOWN(8/28,3),L44&gt;=K53),"OK","NG"))</f>
        <v>-</v>
      </c>
      <c r="F44" s="300" t="s">
        <v>93</v>
      </c>
      <c r="G44" s="300"/>
      <c r="H44" s="305" t="str">
        <f>IFERROR(ROUNDDOWN(L44/(COUNTIFS(入力用1年!B:B,"&gt;="&amp;MIN(D47:J52),入力用1年!B:B,"&lt;="&amp;MAX(D47:J52),入力用1年!K:K,"○")-COUNTIFS(入力用1年!B:B,"&gt;="&amp;MIN(D47:J52),入力用1年!B:B,"&lt;="&amp;MAX(D47:J52),入力用1年!K:K,"○",入力用1年!G:G,"&lt;&gt;")),3),"-")</f>
        <v>-</v>
      </c>
      <c r="I44" s="305"/>
      <c r="J44" s="305"/>
      <c r="K44" s="136" t="s">
        <v>94</v>
      </c>
      <c r="L44" s="126">
        <f>COUNTIFS(入力用1年!B:B,"&gt;="&amp;MIN(D47:J52),入力用1年!B:B,"&lt;="&amp;MAX(D47:J52),入力用1年!K:K,"○",入力用1年!H:H,"現場閉所",入力用1年!G:G,"")</f>
        <v>0</v>
      </c>
      <c r="M44" s="108"/>
      <c r="N44" s="108"/>
      <c r="O44" s="299" t="s">
        <v>13</v>
      </c>
      <c r="P44" s="299"/>
      <c r="Q44" s="122" t="str">
        <f>IF(T44="-","-",IF(OR(T44&gt;=ROUNDDOWN(8/28,3),X44&gt;=W53),"OK","NG"))</f>
        <v>-</v>
      </c>
      <c r="R44" s="300" t="s">
        <v>93</v>
      </c>
      <c r="S44" s="300"/>
      <c r="T44" s="305" t="str">
        <f>IFERROR(ROUNDDOWN(X44/(COUNTIFS(入力用1年!B:B,"&gt;="&amp;MIN(P47:V52),入力用1年!B:B,"&lt;="&amp;MAX(P47:V52),入力用1年!K:K,"○")-COUNTIFS(入力用1年!B:B,"&gt;="&amp;MIN(P47:V52),入力用1年!B:B,"&lt;="&amp;MAX(P47:V52),入力用1年!K:K,"○",入力用1年!G:G,"&lt;&gt;")),3),"-")</f>
        <v>-</v>
      </c>
      <c r="U44" s="305"/>
      <c r="V44" s="305"/>
      <c r="W44" s="136" t="s">
        <v>94</v>
      </c>
      <c r="X44" s="126">
        <f>COUNTIFS(入力用1年!B:B,"&gt;="&amp;MIN(P47:V52),入力用1年!B:B,"&lt;="&amp;MAX(P47:V52),入力用1年!K:K,"○",入力用1年!H:H,"現場閉所",入力用1年!G:G,"")</f>
        <v>0</v>
      </c>
      <c r="Y44" s="108"/>
      <c r="Z44" s="108"/>
      <c r="AA44" s="299" t="s">
        <v>13</v>
      </c>
      <c r="AB44" s="299"/>
      <c r="AC44" s="122" t="str">
        <f>IF(AF44="-","-",IF(OR(AF44&gt;=ROUNDDOWN(8/28,3),AJ44&gt;=AI53),"OK","NG"))</f>
        <v>-</v>
      </c>
      <c r="AD44" s="300" t="s">
        <v>93</v>
      </c>
      <c r="AE44" s="300"/>
      <c r="AF44" s="305" t="str">
        <f>IFERROR(ROUNDDOWN(AJ44/(COUNTIFS(入力用1年!B:B,"&gt;="&amp;MIN(AB47:AH52),入力用1年!B:B,"&lt;="&amp;MAX(AB47:AH52),入力用1年!K:K,"○")-COUNTIFS(入力用1年!B:B,"&gt;="&amp;MIN(AB47:AH52),入力用1年!B:B,"&lt;="&amp;MAX(AB47:AH52),入力用1年!K:K,"○",入力用1年!G:G,"&lt;&gt;")),3),"-")</f>
        <v>-</v>
      </c>
      <c r="AG44" s="305"/>
      <c r="AH44" s="305"/>
      <c r="AI44" s="136" t="s">
        <v>94</v>
      </c>
      <c r="AJ44" s="126">
        <f>COUNTIFS(入力用1年!B:B,"&gt;="&amp;MIN(AB47:AH52),入力用1年!B:B,"&lt;="&amp;MAX(AB47:AH52),入力用1年!K:K,"○",入力用1年!H:H,"現場閉所",入力用1年!G:G,"")</f>
        <v>0</v>
      </c>
      <c r="AK44" s="108"/>
    </row>
    <row r="45" spans="3:37" s="122" customFormat="1" ht="18.75" customHeight="1">
      <c r="D45" s="123">
        <v>1</v>
      </c>
      <c r="E45" s="124" t="s">
        <v>3</v>
      </c>
      <c r="F45" s="124"/>
      <c r="G45" s="124"/>
      <c r="H45" s="124"/>
      <c r="I45" s="124"/>
      <c r="J45" s="145"/>
      <c r="K45" s="296" t="s">
        <v>48</v>
      </c>
      <c r="L45" s="297"/>
      <c r="M45" s="298"/>
      <c r="N45" s="137"/>
      <c r="P45" s="123">
        <v>2</v>
      </c>
      <c r="Q45" s="124" t="s">
        <v>3</v>
      </c>
      <c r="R45" s="124"/>
      <c r="S45" s="124"/>
      <c r="T45" s="124"/>
      <c r="U45" s="124"/>
      <c r="V45" s="145"/>
      <c r="W45" s="296" t="s">
        <v>48</v>
      </c>
      <c r="X45" s="297"/>
      <c r="Y45" s="298"/>
      <c r="Z45" s="137"/>
      <c r="AB45" s="123">
        <v>3</v>
      </c>
      <c r="AC45" s="124" t="s">
        <v>3</v>
      </c>
      <c r="AD45" s="124"/>
      <c r="AE45" s="124"/>
      <c r="AF45" s="124"/>
      <c r="AG45" s="124"/>
      <c r="AH45" s="145"/>
      <c r="AI45" s="296" t="s">
        <v>48</v>
      </c>
      <c r="AJ45" s="297"/>
      <c r="AK45" s="298"/>
    </row>
    <row r="46" spans="3:37" s="122" customFormat="1" ht="27" customHeight="1">
      <c r="D46" s="127" t="s">
        <v>2</v>
      </c>
      <c r="E46" s="128" t="s">
        <v>5</v>
      </c>
      <c r="F46" s="128" t="s">
        <v>6</v>
      </c>
      <c r="G46" s="128" t="s">
        <v>7</v>
      </c>
      <c r="H46" s="128" t="s">
        <v>8</v>
      </c>
      <c r="I46" s="128" t="s">
        <v>9</v>
      </c>
      <c r="J46" s="146" t="s">
        <v>4</v>
      </c>
      <c r="K46" s="129" t="s">
        <v>42</v>
      </c>
      <c r="L46" s="130" t="s">
        <v>89</v>
      </c>
      <c r="M46" s="131" t="s">
        <v>43</v>
      </c>
      <c r="N46" s="138"/>
      <c r="P46" s="127" t="s">
        <v>2</v>
      </c>
      <c r="Q46" s="128" t="s">
        <v>5</v>
      </c>
      <c r="R46" s="128" t="s">
        <v>6</v>
      </c>
      <c r="S46" s="128" t="s">
        <v>7</v>
      </c>
      <c r="T46" s="128" t="s">
        <v>8</v>
      </c>
      <c r="U46" s="128" t="s">
        <v>9</v>
      </c>
      <c r="V46" s="146" t="s">
        <v>4</v>
      </c>
      <c r="W46" s="129" t="s">
        <v>42</v>
      </c>
      <c r="X46" s="130" t="s">
        <v>89</v>
      </c>
      <c r="Y46" s="131" t="s">
        <v>43</v>
      </c>
      <c r="Z46" s="138"/>
      <c r="AB46" s="127" t="s">
        <v>2</v>
      </c>
      <c r="AC46" s="128" t="s">
        <v>5</v>
      </c>
      <c r="AD46" s="128" t="s">
        <v>6</v>
      </c>
      <c r="AE46" s="128" t="s">
        <v>7</v>
      </c>
      <c r="AF46" s="128" t="s">
        <v>8</v>
      </c>
      <c r="AG46" s="128" t="s">
        <v>9</v>
      </c>
      <c r="AH46" s="146" t="s">
        <v>4</v>
      </c>
      <c r="AI46" s="129" t="s">
        <v>42</v>
      </c>
      <c r="AJ46" s="130" t="s">
        <v>89</v>
      </c>
      <c r="AK46" s="131" t="s">
        <v>43</v>
      </c>
    </row>
    <row r="47" spans="3:37" s="122" customFormat="1" ht="18.75" customHeight="1">
      <c r="D47" s="132" t="str">
        <f>IF(B47&lt;&gt;"",B47+1,IF(TEXT(EDATE(MIN($AB$37:$AH$37),1),"aaa")=D46,EDATE(MIN($AB$37:$AH$37),1),""))</f>
        <v/>
      </c>
      <c r="E47" s="118" t="str">
        <f t="shared" ref="E47:J47" si="17">IF(D47&lt;&gt;"",D47+1,IF(TEXT(EDATE(MIN($AB$37:$AH$37),1),"aaa")=E46,EDATE(MIN($AB$37:$AH$37),1),""))</f>
        <v/>
      </c>
      <c r="F47" s="118" t="str">
        <f t="shared" si="17"/>
        <v/>
      </c>
      <c r="G47" s="118">
        <f t="shared" si="17"/>
        <v>46023</v>
      </c>
      <c r="H47" s="118">
        <f t="shared" si="17"/>
        <v>46024</v>
      </c>
      <c r="I47" s="118">
        <f t="shared" si="17"/>
        <v>46025</v>
      </c>
      <c r="J47" s="119">
        <f t="shared" si="17"/>
        <v>46026</v>
      </c>
      <c r="K47" s="147">
        <f>COUNTIFS(入力用1年!B:B,"&gt;="&amp;MIN(D47:J47),入力用1年!B:B,"&lt;="&amp;MAX(D47:J47),入力用1年!K:K,"○",入力用1年!G:G,"",入力用1年!D:D,"休日")</f>
        <v>0</v>
      </c>
      <c r="L47" s="105">
        <f>COUNTIFS(入力用1年!$B:$B,"&gt;="&amp;MIN(D47:J47),入力用1年!$B:$B,"&lt;="&amp;MAX(D47:J47),入力用1年!$K:$K,"○",入力用1年!$G:$G,"",入力用1年!$H:$H,"現場閉所")</f>
        <v>0</v>
      </c>
      <c r="M47" s="148" t="str" cm="1">
        <f t="array" ref="M47">_xlfn.IFS(K47=0,"",K47=0,"-",L47&gt;=K47,"〇",L47&lt;=K47,"×")</f>
        <v/>
      </c>
      <c r="N47" s="139"/>
      <c r="P47" s="132" t="str">
        <f t="shared" ref="P47:V47" si="18">IF(O47&lt;&gt;"",O47+1,IF(TEXT(EDATE(MIN($D$47:$J$47),1),"aaa")=P46,EDATE(MIN($D$47:$J$47),1),""))</f>
        <v/>
      </c>
      <c r="Q47" s="118" t="str">
        <f t="shared" si="18"/>
        <v/>
      </c>
      <c r="R47" s="118" t="str">
        <f t="shared" si="18"/>
        <v/>
      </c>
      <c r="S47" s="118" t="str">
        <f t="shared" si="18"/>
        <v/>
      </c>
      <c r="T47" s="118" t="str">
        <f t="shared" si="18"/>
        <v/>
      </c>
      <c r="U47" s="118" t="str">
        <f t="shared" si="18"/>
        <v/>
      </c>
      <c r="V47" s="119">
        <f t="shared" si="18"/>
        <v>46054</v>
      </c>
      <c r="W47" s="147">
        <f>COUNTIFS(入力用1年!B:B,"&gt;="&amp;MIN(P47:V47),入力用1年!B:B,"&lt;="&amp;MAX(P47:V47),入力用1年!K:K,"○",入力用1年!G:G,"",入力用1年!D:D,"休日")</f>
        <v>0</v>
      </c>
      <c r="X47" s="105">
        <f>COUNTIFS(入力用1年!$B:$B,"&gt;="&amp;MIN(P47:V47),入力用1年!$B:$B,"&lt;="&amp;MAX(P47:V47),入力用1年!$K:$K,"○",入力用1年!$G:$G,"",入力用1年!$H:$H,"現場閉所")</f>
        <v>0</v>
      </c>
      <c r="Y47" s="148" t="str" cm="1">
        <f t="array" ref="Y47">_xlfn.IFS(W47=0,"",W47=0,"-",X47&gt;=W47,"〇",X47&lt;=W47,"×")</f>
        <v/>
      </c>
      <c r="Z47" s="139"/>
      <c r="AB47" s="132" t="str">
        <f t="shared" ref="AB47:AH47" si="19">IF(AA47&lt;&gt;"",AA47+1,IF(TEXT(EDATE(MIN($P$47:$V$47),1),"aaa")=AB46,EDATE(MIN($P$47:$V$47),1),""))</f>
        <v/>
      </c>
      <c r="AC47" s="118" t="str">
        <f t="shared" si="19"/>
        <v/>
      </c>
      <c r="AD47" s="118" t="str">
        <f t="shared" si="19"/>
        <v/>
      </c>
      <c r="AE47" s="118" t="str">
        <f t="shared" si="19"/>
        <v/>
      </c>
      <c r="AF47" s="118" t="str">
        <f t="shared" si="19"/>
        <v/>
      </c>
      <c r="AG47" s="118" t="str">
        <f t="shared" si="19"/>
        <v/>
      </c>
      <c r="AH47" s="119">
        <f t="shared" si="19"/>
        <v>46082</v>
      </c>
      <c r="AI47" s="147">
        <f>COUNTIFS(入力用1年!B:B,"&gt;="&amp;MIN(AB47:AH47),入力用1年!B:B,"&lt;="&amp;MAX(AB47:AH47),入力用1年!K:K,"○",入力用1年!G:G,"",入力用1年!D:D,"休日")</f>
        <v>0</v>
      </c>
      <c r="AJ47" s="105">
        <f>COUNTIFS(入力用1年!$B:$B,"&gt;="&amp;MIN(AB47:AH47),入力用1年!$B:$B,"&lt;="&amp;MAX(AB47:AH47),入力用1年!$K:$K,"○",入力用1年!$G:$G,"",入力用1年!$H:$H,"現場閉所")</f>
        <v>0</v>
      </c>
      <c r="AK47" s="148" t="str" cm="1">
        <f t="array" ref="AK47">_xlfn.IFS(AI47=0,"",AI47=0,"-",AJ47&gt;=AI47,"〇",AJ47&lt;=AI47,"×")</f>
        <v/>
      </c>
    </row>
    <row r="48" spans="3:37" s="122" customFormat="1" ht="18.75" customHeight="1">
      <c r="D48" s="132">
        <f>IFERROR(IF(MONTH(J47+1)=$D$45,J47+1,""),"")</f>
        <v>46027</v>
      </c>
      <c r="E48" s="118">
        <f t="shared" ref="E48:J52" si="20">IFERROR(IF(MONTH(D48+1)=$D$45,D48+1,""),"")</f>
        <v>46028</v>
      </c>
      <c r="F48" s="118">
        <f t="shared" si="20"/>
        <v>46029</v>
      </c>
      <c r="G48" s="118">
        <f t="shared" si="20"/>
        <v>46030</v>
      </c>
      <c r="H48" s="118">
        <f t="shared" si="20"/>
        <v>46031</v>
      </c>
      <c r="I48" s="118">
        <f t="shared" si="20"/>
        <v>46032</v>
      </c>
      <c r="J48" s="119">
        <f t="shared" si="20"/>
        <v>46033</v>
      </c>
      <c r="K48" s="147">
        <f>COUNTIFS(入力用1年!B:B,"&gt;="&amp;MIN(D48:J48),入力用1年!B:B,"&lt;="&amp;MAX(D48:J48),入力用1年!K:K,"○",入力用1年!G:G,"",入力用1年!D:D,"休日")</f>
        <v>0</v>
      </c>
      <c r="L48" s="105">
        <f>COUNTIFS(入力用1年!$B:$B,"&gt;="&amp;MIN(D48:J48),入力用1年!$B:$B,"&lt;="&amp;MAX(D48:J48),入力用1年!$K:$K,"○",入力用1年!$G:$G,"",入力用1年!$H:$H,"現場閉所")</f>
        <v>0</v>
      </c>
      <c r="M48" s="148" t="str" cm="1">
        <f t="array" ref="M48">_xlfn.IFS(K48=0,"",K48=0,"-",L48&gt;=K48,"〇",L48&lt;=K48,"×")</f>
        <v/>
      </c>
      <c r="N48" s="139"/>
      <c r="P48" s="132">
        <f>IFERROR(IF(MONTH(V47+1)=$P$45,V47+1,""),"")</f>
        <v>46055</v>
      </c>
      <c r="Q48" s="118">
        <f t="shared" ref="Q48:V52" si="21">IFERROR(IF(MONTH(P48+1)=$P$45,P48+1,""),"")</f>
        <v>46056</v>
      </c>
      <c r="R48" s="118">
        <f t="shared" si="21"/>
        <v>46057</v>
      </c>
      <c r="S48" s="118">
        <f t="shared" si="21"/>
        <v>46058</v>
      </c>
      <c r="T48" s="118">
        <f t="shared" si="21"/>
        <v>46059</v>
      </c>
      <c r="U48" s="118">
        <f t="shared" si="21"/>
        <v>46060</v>
      </c>
      <c r="V48" s="119">
        <f t="shared" si="21"/>
        <v>46061</v>
      </c>
      <c r="W48" s="147">
        <f>COUNTIFS(入力用1年!B:B,"&gt;="&amp;MIN(P48:V48),入力用1年!B:B,"&lt;="&amp;MAX(P48:V48),入力用1年!K:K,"○",入力用1年!G:G,"",入力用1年!D:D,"休日")</f>
        <v>0</v>
      </c>
      <c r="X48" s="105">
        <f>COUNTIFS(入力用1年!$B:$B,"&gt;="&amp;MIN(P48:V48),入力用1年!$B:$B,"&lt;="&amp;MAX(P48:V48),入力用1年!$K:$K,"○",入力用1年!$G:$G,"",入力用1年!$H:$H,"現場閉所")</f>
        <v>0</v>
      </c>
      <c r="Y48" s="148" t="str" cm="1">
        <f t="array" ref="Y48">_xlfn.IFS(W48=0,"",W48=0,"-",X48&gt;=W48,"〇",X48&lt;=W48,"×")</f>
        <v/>
      </c>
      <c r="Z48" s="139"/>
      <c r="AB48" s="132">
        <f>IFERROR(IF(MONTH(AH47+1)=$AB$45,AH47+1,""),"")</f>
        <v>46083</v>
      </c>
      <c r="AC48" s="118">
        <f t="shared" ref="AC48:AH52" si="22">IFERROR(IF(MONTH(AB48+1)=$AB$45,AB48+1,""),"")</f>
        <v>46084</v>
      </c>
      <c r="AD48" s="118">
        <f t="shared" si="22"/>
        <v>46085</v>
      </c>
      <c r="AE48" s="118">
        <f t="shared" si="22"/>
        <v>46086</v>
      </c>
      <c r="AF48" s="118">
        <f t="shared" si="22"/>
        <v>46087</v>
      </c>
      <c r="AG48" s="118">
        <f t="shared" si="22"/>
        <v>46088</v>
      </c>
      <c r="AH48" s="119">
        <f t="shared" si="22"/>
        <v>46089</v>
      </c>
      <c r="AI48" s="147">
        <f>COUNTIFS(入力用1年!B:B,"&gt;="&amp;MIN(AB48:AH48),入力用1年!B:B,"&lt;="&amp;MAX(AB48:AH48),入力用1年!K:K,"○",入力用1年!G:G,"",入力用1年!D:D,"休日")</f>
        <v>0</v>
      </c>
      <c r="AJ48" s="105">
        <f>COUNTIFS(入力用1年!$B:$B,"&gt;="&amp;MIN(AB48:AH48),入力用1年!$B:$B,"&lt;="&amp;MAX(AB48:AH48),入力用1年!$K:$K,"○",入力用1年!$G:$G,"",入力用1年!$H:$H,"現場閉所")</f>
        <v>0</v>
      </c>
      <c r="AK48" s="148" t="str" cm="1">
        <f t="array" ref="AK48">_xlfn.IFS(AI48=0,"",AI48=0,"-",AJ48&gt;=AI48,"〇",AJ48&lt;=AI48,"×")</f>
        <v/>
      </c>
    </row>
    <row r="49" spans="4:37" s="122" customFormat="1" ht="18.75" customHeight="1">
      <c r="D49" s="132">
        <f>IFERROR(IF(MONTH(J48+1)=$D$45,J48+1,""),"")</f>
        <v>46034</v>
      </c>
      <c r="E49" s="118">
        <f t="shared" si="20"/>
        <v>46035</v>
      </c>
      <c r="F49" s="118">
        <f t="shared" si="20"/>
        <v>46036</v>
      </c>
      <c r="G49" s="118">
        <f t="shared" si="20"/>
        <v>46037</v>
      </c>
      <c r="H49" s="118">
        <f t="shared" si="20"/>
        <v>46038</v>
      </c>
      <c r="I49" s="118">
        <f t="shared" si="20"/>
        <v>46039</v>
      </c>
      <c r="J49" s="119">
        <f t="shared" si="20"/>
        <v>46040</v>
      </c>
      <c r="K49" s="147">
        <f>COUNTIFS(入力用1年!B:B,"&gt;="&amp;MIN(D49:J49),入力用1年!B:B,"&lt;="&amp;MAX(D49:J49),入力用1年!K:K,"○",入力用1年!G:G,"",入力用1年!D:D,"休日")</f>
        <v>0</v>
      </c>
      <c r="L49" s="105">
        <f>COUNTIFS(入力用1年!$B:$B,"&gt;="&amp;MIN(D49:J49),入力用1年!$B:$B,"&lt;="&amp;MAX(D49:J49),入力用1年!$K:$K,"○",入力用1年!$G:$G,"",入力用1年!$H:$H,"現場閉所")</f>
        <v>0</v>
      </c>
      <c r="M49" s="148" t="str" cm="1">
        <f t="array" ref="M49">_xlfn.IFS(K49=0,"",K49=0,"-",L49&gt;=K49,"〇",L49&lt;=K49,"×")</f>
        <v/>
      </c>
      <c r="N49" s="139"/>
      <c r="P49" s="132">
        <f>IFERROR(IF(MONTH(V48+1)=$P$45,V48+1,""),"")</f>
        <v>46062</v>
      </c>
      <c r="Q49" s="118">
        <f t="shared" si="21"/>
        <v>46063</v>
      </c>
      <c r="R49" s="118">
        <f t="shared" si="21"/>
        <v>46064</v>
      </c>
      <c r="S49" s="118">
        <f t="shared" si="21"/>
        <v>46065</v>
      </c>
      <c r="T49" s="118">
        <f t="shared" si="21"/>
        <v>46066</v>
      </c>
      <c r="U49" s="118">
        <f t="shared" si="21"/>
        <v>46067</v>
      </c>
      <c r="V49" s="119">
        <f t="shared" si="21"/>
        <v>46068</v>
      </c>
      <c r="W49" s="147">
        <f>COUNTIFS(入力用1年!B:B,"&gt;="&amp;MIN(P49:V49),入力用1年!B:B,"&lt;="&amp;MAX(P49:V49),入力用1年!K:K,"○",入力用1年!G:G,"",入力用1年!D:D,"休日")</f>
        <v>0</v>
      </c>
      <c r="X49" s="105">
        <f>COUNTIFS(入力用1年!$B:$B,"&gt;="&amp;MIN(P49:V49),入力用1年!$B:$B,"&lt;="&amp;MAX(P49:V49),入力用1年!$K:$K,"○",入力用1年!$G:$G,"",入力用1年!$H:$H,"現場閉所")</f>
        <v>0</v>
      </c>
      <c r="Y49" s="148" t="str" cm="1">
        <f t="array" ref="Y49">_xlfn.IFS(W49=0,"",W49=0,"-",X49&gt;=W49,"〇",X49&lt;=W49,"×")</f>
        <v/>
      </c>
      <c r="Z49" s="139"/>
      <c r="AB49" s="132">
        <f>IFERROR(IF(MONTH(AH48+1)=$AB$45,AH48+1,""),"")</f>
        <v>46090</v>
      </c>
      <c r="AC49" s="118">
        <f t="shared" si="22"/>
        <v>46091</v>
      </c>
      <c r="AD49" s="118">
        <f t="shared" si="22"/>
        <v>46092</v>
      </c>
      <c r="AE49" s="118">
        <f t="shared" si="22"/>
        <v>46093</v>
      </c>
      <c r="AF49" s="118">
        <f t="shared" si="22"/>
        <v>46094</v>
      </c>
      <c r="AG49" s="118">
        <f t="shared" si="22"/>
        <v>46095</v>
      </c>
      <c r="AH49" s="119">
        <f t="shared" si="22"/>
        <v>46096</v>
      </c>
      <c r="AI49" s="147">
        <f>COUNTIFS(入力用1年!B:B,"&gt;="&amp;MIN(AB49:AH49),入力用1年!B:B,"&lt;="&amp;MAX(AB49:AH49),入力用1年!K:K,"○",入力用1年!G:G,"",入力用1年!D:D,"休日")</f>
        <v>0</v>
      </c>
      <c r="AJ49" s="105">
        <f>COUNTIFS(入力用1年!$B:$B,"&gt;="&amp;MIN(AB49:AH49),入力用1年!$B:$B,"&lt;="&amp;MAX(AB49:AH49),入力用1年!$K:$K,"○",入力用1年!$G:$G,"",入力用1年!$H:$H,"現場閉所")</f>
        <v>0</v>
      </c>
      <c r="AK49" s="148" t="str" cm="1">
        <f t="array" ref="AK49">_xlfn.IFS(AI49=0,"",AI49=0,"-",AJ49&gt;=AI49,"〇",AJ49&lt;=AI49,"×")</f>
        <v/>
      </c>
    </row>
    <row r="50" spans="4:37" s="122" customFormat="1" ht="18.75" customHeight="1">
      <c r="D50" s="132">
        <f>IFERROR(IF(MONTH(J49+1)=$D$45,J49+1,""),"")</f>
        <v>46041</v>
      </c>
      <c r="E50" s="118">
        <f t="shared" si="20"/>
        <v>46042</v>
      </c>
      <c r="F50" s="118">
        <f t="shared" si="20"/>
        <v>46043</v>
      </c>
      <c r="G50" s="118">
        <f t="shared" si="20"/>
        <v>46044</v>
      </c>
      <c r="H50" s="118">
        <f t="shared" si="20"/>
        <v>46045</v>
      </c>
      <c r="I50" s="118">
        <f t="shared" si="20"/>
        <v>46046</v>
      </c>
      <c r="J50" s="119">
        <f t="shared" si="20"/>
        <v>46047</v>
      </c>
      <c r="K50" s="147">
        <f>COUNTIFS(入力用1年!B:B,"&gt;="&amp;MIN(D50:J50),入力用1年!B:B,"&lt;="&amp;MAX(D50:J50),入力用1年!K:K,"○",入力用1年!G:G,"",入力用1年!D:D,"休日")</f>
        <v>0</v>
      </c>
      <c r="L50" s="105">
        <f>COUNTIFS(入力用1年!$B:$B,"&gt;="&amp;MIN(D50:J50),入力用1年!$B:$B,"&lt;="&amp;MAX(D50:J50),入力用1年!$K:$K,"○",入力用1年!$G:$G,"",入力用1年!$H:$H,"現場閉所")</f>
        <v>0</v>
      </c>
      <c r="M50" s="148" t="str" cm="1">
        <f t="array" ref="M50">_xlfn.IFS(K50=0,"",K50=0,"-",L50&gt;=K50,"〇",L50&lt;=K50,"×")</f>
        <v/>
      </c>
      <c r="N50" s="139"/>
      <c r="P50" s="132">
        <f>IFERROR(IF(MONTH(V49+1)=$P$45,V49+1,""),"")</f>
        <v>46069</v>
      </c>
      <c r="Q50" s="118">
        <f t="shared" si="21"/>
        <v>46070</v>
      </c>
      <c r="R50" s="118">
        <f t="shared" si="21"/>
        <v>46071</v>
      </c>
      <c r="S50" s="118">
        <f t="shared" si="21"/>
        <v>46072</v>
      </c>
      <c r="T50" s="118">
        <f t="shared" si="21"/>
        <v>46073</v>
      </c>
      <c r="U50" s="118">
        <f t="shared" si="21"/>
        <v>46074</v>
      </c>
      <c r="V50" s="119">
        <f t="shared" si="21"/>
        <v>46075</v>
      </c>
      <c r="W50" s="147">
        <f>COUNTIFS(入力用1年!B:B,"&gt;="&amp;MIN(P50:V50),入力用1年!B:B,"&lt;="&amp;MAX(P50:V50),入力用1年!K:K,"○",入力用1年!G:G,"",入力用1年!D:D,"休日")</f>
        <v>0</v>
      </c>
      <c r="X50" s="105">
        <f>COUNTIFS(入力用1年!$B:$B,"&gt;="&amp;MIN(P50:V50),入力用1年!$B:$B,"&lt;="&amp;MAX(P50:V50),入力用1年!$K:$K,"○",入力用1年!$G:$G,"",入力用1年!$H:$H,"現場閉所")</f>
        <v>0</v>
      </c>
      <c r="Y50" s="148" t="str" cm="1">
        <f t="array" ref="Y50">_xlfn.IFS(W50=0,"",W50=0,"-",X50&gt;=W50,"〇",X50&lt;=W50,"×")</f>
        <v/>
      </c>
      <c r="Z50" s="139"/>
      <c r="AB50" s="132">
        <f>IFERROR(IF(MONTH(AH49+1)=$AB$45,AH49+1,""),"")</f>
        <v>46097</v>
      </c>
      <c r="AC50" s="118">
        <f t="shared" si="22"/>
        <v>46098</v>
      </c>
      <c r="AD50" s="118">
        <f t="shared" si="22"/>
        <v>46099</v>
      </c>
      <c r="AE50" s="118">
        <f t="shared" si="22"/>
        <v>46100</v>
      </c>
      <c r="AF50" s="118">
        <f t="shared" si="22"/>
        <v>46101</v>
      </c>
      <c r="AG50" s="118">
        <f t="shared" si="22"/>
        <v>46102</v>
      </c>
      <c r="AH50" s="119">
        <f t="shared" si="22"/>
        <v>46103</v>
      </c>
      <c r="AI50" s="147">
        <f>COUNTIFS(入力用1年!B:B,"&gt;="&amp;MIN(AB50:AH50),入力用1年!B:B,"&lt;="&amp;MAX(AB50:AH50),入力用1年!K:K,"○",入力用1年!G:G,"",入力用1年!D:D,"休日")</f>
        <v>0</v>
      </c>
      <c r="AJ50" s="105">
        <f>COUNTIFS(入力用1年!$B:$B,"&gt;="&amp;MIN(AB50:AH50),入力用1年!$B:$B,"&lt;="&amp;MAX(AB50:AH50),入力用1年!$K:$K,"○",入力用1年!$G:$G,"",入力用1年!$H:$H,"現場閉所")</f>
        <v>0</v>
      </c>
      <c r="AK50" s="148" t="str" cm="1">
        <f t="array" ref="AK50">_xlfn.IFS(AI50=0,"",AI50=0,"-",AJ50&gt;=AI50,"〇",AJ50&lt;=AI50,"×")</f>
        <v/>
      </c>
    </row>
    <row r="51" spans="4:37" s="122" customFormat="1" ht="18.75" customHeight="1">
      <c r="D51" s="132">
        <f>IFERROR(IF(MONTH(J50+1)=$D$45,J50+1,""),"")</f>
        <v>46048</v>
      </c>
      <c r="E51" s="118">
        <f t="shared" si="20"/>
        <v>46049</v>
      </c>
      <c r="F51" s="118">
        <f t="shared" si="20"/>
        <v>46050</v>
      </c>
      <c r="G51" s="118">
        <f t="shared" si="20"/>
        <v>46051</v>
      </c>
      <c r="H51" s="118">
        <f t="shared" si="20"/>
        <v>46052</v>
      </c>
      <c r="I51" s="118">
        <f t="shared" si="20"/>
        <v>46053</v>
      </c>
      <c r="J51" s="119" t="str">
        <f t="shared" si="20"/>
        <v/>
      </c>
      <c r="K51" s="147">
        <f>COUNTIFS(入力用1年!B:B,"&gt;="&amp;MIN(D51:J51),入力用1年!B:B,"&lt;="&amp;MAX(D51:J51),入力用1年!K:K,"○",入力用1年!G:G,"",入力用1年!D:D,"休日")</f>
        <v>0</v>
      </c>
      <c r="L51" s="105">
        <f>COUNTIFS(入力用1年!$B:$B,"&gt;="&amp;MIN(D51:J51),入力用1年!$B:$B,"&lt;="&amp;MAX(D51:J51),入力用1年!$K:$K,"○",入力用1年!$G:$G,"",入力用1年!$H:$H,"現場閉所")</f>
        <v>0</v>
      </c>
      <c r="M51" s="148" t="str" cm="1">
        <f t="array" ref="M51">_xlfn.IFS(K51=0,"",K51=0,"-",L51&gt;=K51,"〇",L51&lt;=K51,"×")</f>
        <v/>
      </c>
      <c r="N51" s="139"/>
      <c r="P51" s="132">
        <f>IFERROR(IF(MONTH(V50+1)=$P$45,V50+1,""),"")</f>
        <v>46076</v>
      </c>
      <c r="Q51" s="118">
        <f t="shared" si="21"/>
        <v>46077</v>
      </c>
      <c r="R51" s="118">
        <f t="shared" si="21"/>
        <v>46078</v>
      </c>
      <c r="S51" s="118">
        <f t="shared" si="21"/>
        <v>46079</v>
      </c>
      <c r="T51" s="118">
        <f t="shared" si="21"/>
        <v>46080</v>
      </c>
      <c r="U51" s="118">
        <f t="shared" si="21"/>
        <v>46081</v>
      </c>
      <c r="V51" s="119" t="str">
        <f t="shared" si="21"/>
        <v/>
      </c>
      <c r="W51" s="147">
        <f>COUNTIFS(入力用1年!B:B,"&gt;="&amp;MIN(P51:V51),入力用1年!B:B,"&lt;="&amp;MAX(P51:V51),入力用1年!K:K,"○",入力用1年!G:G,"",入力用1年!D:D,"休日")</f>
        <v>0</v>
      </c>
      <c r="X51" s="105">
        <f>COUNTIFS(入力用1年!$B:$B,"&gt;="&amp;MIN(P51:V51),入力用1年!$B:$B,"&lt;="&amp;MAX(P51:V51),入力用1年!$K:$K,"○",入力用1年!$G:$G,"",入力用1年!$H:$H,"現場閉所")</f>
        <v>0</v>
      </c>
      <c r="Y51" s="148" t="str" cm="1">
        <f t="array" ref="Y51">_xlfn.IFS(W51=0,"",W51=0,"-",X51&gt;=W51,"〇",X51&lt;=W51,"×")</f>
        <v/>
      </c>
      <c r="Z51" s="139"/>
      <c r="AB51" s="132">
        <f>IFERROR(IF(MONTH(AH50+1)=$AB$45,AH50+1,""),"")</f>
        <v>46104</v>
      </c>
      <c r="AC51" s="118">
        <f t="shared" si="22"/>
        <v>46105</v>
      </c>
      <c r="AD51" s="118">
        <f t="shared" si="22"/>
        <v>46106</v>
      </c>
      <c r="AE51" s="118">
        <f t="shared" si="22"/>
        <v>46107</v>
      </c>
      <c r="AF51" s="118">
        <f t="shared" si="22"/>
        <v>46108</v>
      </c>
      <c r="AG51" s="118">
        <f t="shared" si="22"/>
        <v>46109</v>
      </c>
      <c r="AH51" s="119">
        <f t="shared" si="22"/>
        <v>46110</v>
      </c>
      <c r="AI51" s="147">
        <f>COUNTIFS(入力用1年!B:B,"&gt;="&amp;MIN(AB51:AH51),入力用1年!B:B,"&lt;="&amp;MAX(AB51:AH51),入力用1年!K:K,"○",入力用1年!G:G,"",入力用1年!D:D,"休日")</f>
        <v>0</v>
      </c>
      <c r="AJ51" s="105">
        <f>COUNTIFS(入力用1年!$B:$B,"&gt;="&amp;MIN(AB51:AH51),入力用1年!$B:$B,"&lt;="&amp;MAX(AB51:AH51),入力用1年!$K:$K,"○",入力用1年!$G:$G,"",入力用1年!$H:$H,"現場閉所")</f>
        <v>0</v>
      </c>
      <c r="AK51" s="148" t="str" cm="1">
        <f t="array" ref="AK51">_xlfn.IFS(AI51=0,"",AI51=0,"-",AJ51&gt;=AI51,"〇",AJ51&lt;=AI51,"×")</f>
        <v/>
      </c>
    </row>
    <row r="52" spans="4:37" s="122" customFormat="1" ht="18.75" customHeight="1" thickBot="1">
      <c r="D52" s="134" t="str">
        <f>IFERROR(IF(MONTH(J51+1)=$D$45,J51+1,""),"")</f>
        <v/>
      </c>
      <c r="E52" s="120" t="str">
        <f t="shared" si="20"/>
        <v/>
      </c>
      <c r="F52" s="120" t="str">
        <f t="shared" si="20"/>
        <v/>
      </c>
      <c r="G52" s="120" t="str">
        <f t="shared" si="20"/>
        <v/>
      </c>
      <c r="H52" s="120" t="str">
        <f t="shared" si="20"/>
        <v/>
      </c>
      <c r="I52" s="120" t="str">
        <f t="shared" si="20"/>
        <v/>
      </c>
      <c r="J52" s="121" t="str">
        <f t="shared" si="20"/>
        <v/>
      </c>
      <c r="K52" s="149">
        <f>COUNTIFS(入力用1年!B:B,"&gt;="&amp;MIN(D52:J52),入力用1年!B:B,"&lt;="&amp;MAX(D52:J52),入力用1年!K:K,"○",入力用1年!G:G,"",入力用1年!D:D,"休日")</f>
        <v>0</v>
      </c>
      <c r="L52" s="114">
        <f>COUNTIFS(入力用1年!$B:$B,"&gt;="&amp;MIN(D52:J52),入力用1年!$B:$B,"&lt;="&amp;MAX(D52:J52),入力用1年!$K:$K,"○",入力用1年!$G:$G,"",入力用1年!$H:$H,"現場閉所")</f>
        <v>0</v>
      </c>
      <c r="M52" s="150" t="str" cm="1">
        <f t="array" ref="M52">_xlfn.IFS(K52=0,"",K52=0,"-",L52&gt;=K52,"〇",L52&lt;=K52,"×")</f>
        <v/>
      </c>
      <c r="N52" s="139"/>
      <c r="P52" s="134" t="str">
        <f>IFERROR(IF(MONTH(V51+1)=$P$45,V51+1,""),"")</f>
        <v/>
      </c>
      <c r="Q52" s="120" t="str">
        <f t="shared" si="21"/>
        <v/>
      </c>
      <c r="R52" s="120" t="str">
        <f t="shared" si="21"/>
        <v/>
      </c>
      <c r="S52" s="120" t="str">
        <f t="shared" si="21"/>
        <v/>
      </c>
      <c r="T52" s="120" t="str">
        <f t="shared" si="21"/>
        <v/>
      </c>
      <c r="U52" s="120" t="str">
        <f t="shared" si="21"/>
        <v/>
      </c>
      <c r="V52" s="121" t="str">
        <f t="shared" si="21"/>
        <v/>
      </c>
      <c r="W52" s="149">
        <f>COUNTIFS(入力用1年!B:B,"&gt;="&amp;MIN(P52:V52),入力用1年!B:B,"&lt;="&amp;MAX(P52:V52),入力用1年!K:K,"○",入力用1年!G:G,"",入力用1年!D:D,"休日")</f>
        <v>0</v>
      </c>
      <c r="X52" s="114">
        <f>COUNTIFS(入力用1年!$B:$B,"&gt;="&amp;MIN(P52:V52),入力用1年!$B:$B,"&lt;="&amp;MAX(P52:V52),入力用1年!$K:$K,"○",入力用1年!$G:$G,"",入力用1年!$H:$H,"現場閉所")</f>
        <v>0</v>
      </c>
      <c r="Y52" s="150" t="str" cm="1">
        <f t="array" ref="Y52">_xlfn.IFS(W52=0,"",W52=0,"-",X52&gt;=W52,"〇",X52&lt;=W52,"×")</f>
        <v/>
      </c>
      <c r="Z52" s="139"/>
      <c r="AB52" s="134">
        <f>IFERROR(IF(MONTH(AH51+1)=$AB$45,AH51+1,""),"")</f>
        <v>46111</v>
      </c>
      <c r="AC52" s="120">
        <f t="shared" si="22"/>
        <v>46112</v>
      </c>
      <c r="AD52" s="120" t="str">
        <f t="shared" si="22"/>
        <v/>
      </c>
      <c r="AE52" s="120" t="str">
        <f t="shared" si="22"/>
        <v/>
      </c>
      <c r="AF52" s="120" t="str">
        <f t="shared" si="22"/>
        <v/>
      </c>
      <c r="AG52" s="120" t="str">
        <f t="shared" si="22"/>
        <v/>
      </c>
      <c r="AH52" s="121" t="str">
        <f t="shared" si="22"/>
        <v/>
      </c>
      <c r="AI52" s="149">
        <f>COUNTIFS(入力用1年!B:B,"&gt;="&amp;MIN(AB52:AH52),入力用1年!B:B,"&lt;="&amp;MAX(AB52:AH52),入力用1年!K:K,"○",入力用1年!G:G,"",入力用1年!D:D,"休日")</f>
        <v>0</v>
      </c>
      <c r="AJ52" s="114">
        <f>COUNTIFS(入力用1年!$B:$B,"&gt;="&amp;MIN(AB52:AH52),入力用1年!$B:$B,"&lt;="&amp;MAX(AB52:AH52),入力用1年!$K:$K,"○",入力用1年!$G:$G,"",入力用1年!$H:$H,"現場閉所")</f>
        <v>0</v>
      </c>
      <c r="AK52" s="150" t="str" cm="1">
        <f t="array" ref="AK52">_xlfn.IFS(AI52=0,"",AI52=0,"-",AJ52&gt;=AI52,"〇",AJ52&lt;=AI52,"×")</f>
        <v/>
      </c>
    </row>
    <row r="53" spans="4:37" s="122" customFormat="1" ht="18.75" customHeight="1">
      <c r="D53" s="140"/>
      <c r="E53" s="140"/>
      <c r="F53" s="140"/>
      <c r="G53" s="140"/>
      <c r="H53" s="135"/>
      <c r="I53" s="140"/>
      <c r="J53" s="135"/>
      <c r="K53" s="135">
        <f>SUM(K47:K52)</f>
        <v>0</v>
      </c>
      <c r="L53" s="135"/>
      <c r="M53" s="135"/>
      <c r="N53" s="135"/>
      <c r="O53" s="140"/>
      <c r="P53" s="140"/>
      <c r="Q53" s="140"/>
      <c r="R53" s="140"/>
      <c r="S53" s="140"/>
      <c r="T53" s="135"/>
      <c r="U53" s="140"/>
      <c r="V53" s="135"/>
      <c r="W53" s="135">
        <f>SUM(W47:W52)</f>
        <v>0</v>
      </c>
      <c r="X53" s="135"/>
      <c r="Y53" s="135"/>
      <c r="Z53" s="135"/>
      <c r="AA53" s="140"/>
      <c r="AB53" s="140"/>
      <c r="AC53" s="140"/>
      <c r="AD53" s="140"/>
      <c r="AE53" s="140"/>
      <c r="AF53" s="135"/>
      <c r="AG53" s="140"/>
      <c r="AH53" s="135"/>
      <c r="AI53" s="135">
        <f>SUM(AI47:AI52)</f>
        <v>0</v>
      </c>
      <c r="AK53" s="140"/>
    </row>
    <row r="54" spans="4:37" s="122" customFormat="1" ht="18.75" customHeight="1"/>
    <row r="55" spans="4:37" s="122" customFormat="1" ht="18.75" customHeight="1"/>
    <row r="56" spans="4:37" s="122" customFormat="1" ht="18.75" customHeight="1"/>
    <row r="57" spans="4:37" s="122" customFormat="1" ht="18.75" customHeight="1"/>
    <row r="58" spans="4:37" s="122" customFormat="1" ht="18.75" customHeight="1"/>
    <row r="59" spans="4:37" s="192" customFormat="1"/>
  </sheetData>
  <sheetProtection formatCells="0" formatColumns="0" formatRows="0" sort="0" autoFilter="0"/>
  <mergeCells count="70">
    <mergeCell ref="F44:G44"/>
    <mergeCell ref="R14:S14"/>
    <mergeCell ref="Z8:AD8"/>
    <mergeCell ref="Z10:AD10"/>
    <mergeCell ref="C44:D44"/>
    <mergeCell ref="K25:M25"/>
    <mergeCell ref="K35:M35"/>
    <mergeCell ref="C34:D34"/>
    <mergeCell ref="C24:D24"/>
    <mergeCell ref="F34:G34"/>
    <mergeCell ref="H44:J44"/>
    <mergeCell ref="AD14:AE14"/>
    <mergeCell ref="H34:J34"/>
    <mergeCell ref="AA24:AB24"/>
    <mergeCell ref="O24:P24"/>
    <mergeCell ref="R24:S24"/>
    <mergeCell ref="I9:K9"/>
    <mergeCell ref="K15:M15"/>
    <mergeCell ref="I10:K10"/>
    <mergeCell ref="Z11:AB11"/>
    <mergeCell ref="H24:J24"/>
    <mergeCell ref="T14:V14"/>
    <mergeCell ref="H14:J14"/>
    <mergeCell ref="C14:D14"/>
    <mergeCell ref="D5:G5"/>
    <mergeCell ref="F14:G14"/>
    <mergeCell ref="F24:G24"/>
    <mergeCell ref="C9:F9"/>
    <mergeCell ref="C10:F10"/>
    <mergeCell ref="C11:F11"/>
    <mergeCell ref="C8:G8"/>
    <mergeCell ref="B6:C6"/>
    <mergeCell ref="AC7:AD7"/>
    <mergeCell ref="AA34:AB34"/>
    <mergeCell ref="AA44:AB44"/>
    <mergeCell ref="AD24:AE24"/>
    <mergeCell ref="AI7:AK7"/>
    <mergeCell ref="AI8:AK8"/>
    <mergeCell ref="AD34:AE34"/>
    <mergeCell ref="AA14:AB14"/>
    <mergeCell ref="AI35:AK35"/>
    <mergeCell ref="AF44:AH44"/>
    <mergeCell ref="AF34:AH34"/>
    <mergeCell ref="AI25:AK25"/>
    <mergeCell ref="AF24:AH24"/>
    <mergeCell ref="AF14:AH14"/>
    <mergeCell ref="AI15:AK15"/>
    <mergeCell ref="AD44:AE44"/>
    <mergeCell ref="AI3:AK3"/>
    <mergeCell ref="AI4:AK4"/>
    <mergeCell ref="AI5:AK5"/>
    <mergeCell ref="AI6:AK6"/>
    <mergeCell ref="I5:L5"/>
    <mergeCell ref="AF3:AH3"/>
    <mergeCell ref="AN13:AP13"/>
    <mergeCell ref="AN14:AP14"/>
    <mergeCell ref="K45:M45"/>
    <mergeCell ref="W15:Y15"/>
    <mergeCell ref="W25:Y25"/>
    <mergeCell ref="W35:Y35"/>
    <mergeCell ref="W45:Y45"/>
    <mergeCell ref="O34:P34"/>
    <mergeCell ref="O44:P44"/>
    <mergeCell ref="R34:S34"/>
    <mergeCell ref="R44:S44"/>
    <mergeCell ref="T44:V44"/>
    <mergeCell ref="T34:V34"/>
    <mergeCell ref="T24:V24"/>
    <mergeCell ref="AI45:AK45"/>
    <mergeCell ref="O14:P14"/>
  </mergeCells>
  <phoneticPr fontId="1"/>
  <conditionalFormatting sqref="D18:E18">
    <cfRule type="expression" dxfId="273" priority="636">
      <formula>MONTH(D18)&lt;&gt;$D$15</formula>
    </cfRule>
  </conditionalFormatting>
  <conditionalFormatting sqref="D17:H17 J17 F18:J18 D19:J22">
    <cfRule type="expression" dxfId="272" priority="809">
      <formula>MONTH(D17)&lt;&gt;$D$15</formula>
    </cfRule>
  </conditionalFormatting>
  <conditionalFormatting sqref="D17:J22">
    <cfRule type="containsBlanks" dxfId="269" priority="25">
      <formula>LEN(TRIM(D17))=0</formula>
    </cfRule>
  </conditionalFormatting>
  <conditionalFormatting sqref="D27:J32">
    <cfRule type="expression" dxfId="266" priority="822">
      <formula>MONTH(D27)&lt;&gt;$D$25</formula>
    </cfRule>
  </conditionalFormatting>
  <conditionalFormatting sqref="D37:J42">
    <cfRule type="expression" dxfId="265" priority="819">
      <formula>MONTH(D37)&lt;&gt;$D$35</formula>
    </cfRule>
  </conditionalFormatting>
  <conditionalFormatting sqref="D47:J52">
    <cfRule type="expression" dxfId="264" priority="816">
      <formula>MONTH(D47)&lt;&gt;$D$45</formula>
    </cfRule>
  </conditionalFormatting>
  <conditionalFormatting sqref="E14">
    <cfRule type="expression" dxfId="263" priority="368">
      <formula>E14="○"</formula>
    </cfRule>
  </conditionalFormatting>
  <conditionalFormatting sqref="E24">
    <cfRule type="expression" dxfId="262" priority="358">
      <formula>E24="○"</formula>
    </cfRule>
  </conditionalFormatting>
  <conditionalFormatting sqref="E34">
    <cfRule type="expression" dxfId="261" priority="357">
      <formula>E34="○"</formula>
    </cfRule>
  </conditionalFormatting>
  <conditionalFormatting sqref="E44">
    <cfRule type="expression" dxfId="260" priority="356">
      <formula>E44="○"</formula>
    </cfRule>
  </conditionalFormatting>
  <conditionalFormatting sqref="I17">
    <cfRule type="expression" dxfId="255" priority="33">
      <formula>COUNTIF(#REF!,I17)=1</formula>
    </cfRule>
    <cfRule type="expression" dxfId="252" priority="36">
      <formula>MONTH(I17)&lt;&gt;$D$15</formula>
    </cfRule>
  </conditionalFormatting>
  <conditionalFormatting sqref="I17:J22 U17:V22 AG17:AH22 I27:J32 U27:V32 AG27:AH32 I37:J42 U37:V42 AG37:AH42 I47:J52 U47:V52 AG47:AH52">
    <cfRule type="expression" dxfId="247" priority="633">
      <formula>SUBTOTAL(102, $C$15:$AK$52)</formula>
    </cfRule>
  </conditionalFormatting>
  <conditionalFormatting sqref="J17 P17:V22 AB17:AH22 D18:J22 D27:J32 P27:V32 AB27:AH32 D37:J42 P37:V42 AB37:AH42 D47:J52 P47:V52 AB47:AH52 D17:H17">
    <cfRule type="expression" dxfId="234" priority="635">
      <formula>COUNTIF(#REF!,D17)=1</formula>
    </cfRule>
  </conditionalFormatting>
  <conditionalFormatting sqref="P17:V22 AB17:AH22 D27:J32 P27:V32 AB27:AH32 D37:J42 P37:V42 AB37:AH42 D47:J52 P47:V52 AB47:AH52">
    <cfRule type="containsBlanks" dxfId="226" priority="54">
      <formula>LEN(TRIM(D17))=0</formula>
    </cfRule>
  </conditionalFormatting>
  <conditionalFormatting sqref="P17:V22">
    <cfRule type="expression" dxfId="224" priority="824">
      <formula>MONTH(P17)&lt;&gt;$P$15</formula>
    </cfRule>
  </conditionalFormatting>
  <conditionalFormatting sqref="P27:V32">
    <cfRule type="expression" dxfId="223" priority="821">
      <formula>MONTH(P27)&lt;&gt;$P$25</formula>
    </cfRule>
  </conditionalFormatting>
  <conditionalFormatting sqref="P37:V42">
    <cfRule type="expression" dxfId="222" priority="818">
      <formula>MONTH(P37)&lt;&gt;$P$35</formula>
    </cfRule>
  </conditionalFormatting>
  <conditionalFormatting sqref="P47:V52">
    <cfRule type="expression" dxfId="221" priority="815">
      <formula>MONTH(P47)&lt;&gt;$P$45</formula>
    </cfRule>
  </conditionalFormatting>
  <conditionalFormatting sqref="Q14">
    <cfRule type="expression" dxfId="220" priority="362">
      <formula>Q14="○"</formula>
    </cfRule>
  </conditionalFormatting>
  <conditionalFormatting sqref="Q24">
    <cfRule type="expression" dxfId="219" priority="359">
      <formula>Q24="○"</formula>
    </cfRule>
  </conditionalFormatting>
  <conditionalFormatting sqref="Q34">
    <cfRule type="expression" dxfId="218" priority="355">
      <formula>Q34="○"</formula>
    </cfRule>
  </conditionalFormatting>
  <conditionalFormatting sqref="Q44">
    <cfRule type="expression" dxfId="217" priority="354">
      <formula>Q44="○"</formula>
    </cfRule>
  </conditionalFormatting>
  <conditionalFormatting sqref="Z11">
    <cfRule type="expression" dxfId="200" priority="87">
      <formula>$Z$11&lt;ROUNDDOWN((8/28)*100,1)</formula>
    </cfRule>
  </conditionalFormatting>
  <conditionalFormatting sqref="AB17:AH22">
    <cfRule type="expression" dxfId="199" priority="823">
      <formula>MONTH(AB17)&lt;&gt;$AB$15</formula>
    </cfRule>
  </conditionalFormatting>
  <conditionalFormatting sqref="AB27:AH32">
    <cfRule type="expression" dxfId="198" priority="820">
      <formula>MONTH(AB27)&lt;&gt;$AB$25</formula>
    </cfRule>
  </conditionalFormatting>
  <conditionalFormatting sqref="AB37:AH42">
    <cfRule type="expression" dxfId="197" priority="817">
      <formula>MONTH(AB37)&lt;&gt;$AB$35</formula>
    </cfRule>
  </conditionalFormatting>
  <conditionalFormatting sqref="AB47:AH52">
    <cfRule type="expression" dxfId="196" priority="814">
      <formula>MONTH(AB47)&lt;&gt;$AB$45</formula>
    </cfRule>
  </conditionalFormatting>
  <conditionalFormatting sqref="AC14">
    <cfRule type="expression" dxfId="195" priority="361">
      <formula>AC14="○"</formula>
    </cfRule>
  </conditionalFormatting>
  <conditionalFormatting sqref="AC24">
    <cfRule type="expression" dxfId="194" priority="360">
      <formula>AC24="○"</formula>
    </cfRule>
  </conditionalFormatting>
  <conditionalFormatting sqref="AC34">
    <cfRule type="expression" dxfId="193" priority="353">
      <formula>AC34="○"</formula>
    </cfRule>
  </conditionalFormatting>
  <conditionalFormatting sqref="AC44">
    <cfRule type="expression" dxfId="192" priority="352">
      <formula>AC44="○"</formula>
    </cfRule>
  </conditionalFormatting>
  <dataValidations count="1">
    <dataValidation type="list" allowBlank="1" showInputMessage="1" showErrorMessage="1" sqref="M44 Y14 AK14 AK24 Y24 M24 M34 Y34 AK34 AK44 Y44 M14" xr:uid="{83F83318-60B8-4C20-A337-FBF5B3ED7BCE}">
      <formula1>"達成,未達成,　,"</formula1>
    </dataValidation>
  </dataValidations>
  <pageMargins left="0.25" right="0.25" top="0.75" bottom="0.75" header="0.3" footer="0.3"/>
  <pageSetup paperSize="9" scale="5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32" id="{08285E8A-A02E-443A-8915-8B527E551339}">
            <xm:f>VLOOKUP(C17,入力用1年!$B:$I,7,FALSE)="現場閉所"</xm:f>
            <x14:dxf>
              <fill>
                <patternFill>
                  <bgColor theme="2" tint="-9.9948118533890809E-2"/>
                </patternFill>
              </fill>
            </x14:dxf>
          </x14:cfRule>
          <xm:sqref>C17:H17 J17:AH17 C18:AH23 C24:D24 H24:I24 L24 N24:P24 T24:U24 X24 Z24:AB24 AF24:AG24 C25:H25 N25:T25 Z25:AF25 C26 N26:O26 Z26:AA26 C27:K32 M27:W32 Y27:AH32 C33:AH33 C34:D34 H34:I34 L34 N34:P34 T34:U34 X34 Z34:AB34 AF34:AG34 C35:H35 N35:T35 Z35:AF35 C36 N36:O36 Z36:AA36 C37:K42 M37:W42 Y37:AH42 C43:AH43 C44:D44 H44:I44 L44 N44:P44 T44:U44 X44 Z44:AB44 AF44:AG44 C45:H45 N45:T45 Z45:AF45 C46 N46:O46 Z46:AA46 C47:K52 M47:W52 Y47:AH52</xm:sqref>
        </x14:conditionalFormatting>
        <x14:conditionalFormatting xmlns:xm="http://schemas.microsoft.com/office/excel/2006/main">
          <x14:cfRule type="expression" priority="631" id="{C4E71A5D-D4A2-45C7-BA1E-EE17FCFBBD0A}">
            <xm:f>VLOOKUP(C17,入力用1年!$B:$I,6,FALSE)&lt;&gt;""</xm:f>
            <x14:dxf>
              <fill>
                <patternFill>
                  <bgColor theme="8"/>
                </patternFill>
              </fill>
            </x14:dxf>
          </x14:cfRule>
          <xm:sqref>C17:H17 J17:AH17 C18:AH23 C27:K32 M27:W32 Y27:AH32 C37:K42 M37:W42 Y37:AH42 C47:K52 M47:W52 Y47:AH52 C24:D24 H24:I24 L24 N24:P24 T24:U24 X24 Z24:AB24 AF24:AG24 C25:H25 N25:T25 Z25:AF25 C26 N26:O26 Z26:AA26 C33:AH33 C34:D34 H34:I34 L34 N34:P34 T34:U34 X34 Z34:AB34 AF34:AG34 C35:H35 N35:T35 Z35:AF35 C36 N36:O36 Z36:AA36 C43:AH43 C44:D44 H44:I44 L44 N44:P44 T44:U44 X44 Z44:AB44 AF44:AG44 C45:H45 N45:T45 Z45:AF45 C46 N46:O46 Z46:AA46</xm:sqref>
        </x14:conditionalFormatting>
        <x14:conditionalFormatting xmlns:xm="http://schemas.microsoft.com/office/excel/2006/main">
          <x14:cfRule type="expression" priority="652" id="{321C9F5C-B831-4770-B3AF-CBC20557BEF4}">
            <xm:f>IF(VLOOKUP(D17,入力用1年!$B:$J,1,FALSE)=基本情報!$E$12,TRUE,FALSE)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42" id="{37B58607-8923-4D82-8936-521E9265CF66}">
            <xm:f>IF(VLOOKUP(D17,入力用1年!$B:$J,1,FALSE)=基本情報!$C$12,TRUE,FALSE)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m:sqref>D17:H17 J17 P17:V22 AB17:AH22 D18:J22 D27:J32 P27:V32 AB27:AH32 D37:J42 P37:V42 AB37:AH42 D47:J52 P47:V52 AB47:AH52</xm:sqref>
        </x14:conditionalFormatting>
        <x14:conditionalFormatting xmlns:xm="http://schemas.microsoft.com/office/excel/2006/main">
          <x14:cfRule type="cellIs" priority="26" operator="greaterThan" id="{61BFC875-8EE5-4F92-906D-E0A5CCD8268F}">
            <xm:f>基本情報!$E$13</xm:f>
            <x14:dxf>
              <font>
                <color auto="1"/>
              </font>
              <fill>
                <patternFill>
                  <bgColor theme="8"/>
                </patternFill>
              </fill>
            </x14:dxf>
          </x14:cfRule>
          <x14:cfRule type="expression" priority="27" id="{C94A6029-7A94-4F53-A5CC-46B6E8212DDC}">
            <xm:f>D17&lt;基本情報!$C$13</xm:f>
            <x14:dxf>
              <fill>
                <patternFill>
                  <bgColor theme="8"/>
                </patternFill>
              </fill>
            </x14:dxf>
          </x14:cfRule>
          <xm:sqref>D17:J22</xm:sqref>
        </x14:conditionalFormatting>
        <x14:conditionalFormatting xmlns:xm="http://schemas.microsoft.com/office/excel/2006/main">
          <x14:cfRule type="expression" priority="31" id="{38383217-942D-4E8B-AC0E-77192416B639}">
            <xm:f>VLOOKUP(I17,入力用３年!$B:$I,7,FALSE)="現場閉所"</xm:f>
            <x14:dxf>
              <fill>
                <patternFill>
                  <bgColor theme="2" tint="-9.9948118533890809E-2"/>
                </patternFill>
              </fill>
            </x14:dxf>
          </x14:cfRule>
          <x14:cfRule type="expression" priority="28" id="{B7A2165B-AA36-4963-B3DC-1AE4DC6E4038}">
            <xm:f>IF(VLOOKUP(I17,入力用３年!$B:$J,1,FALSE)=基本情報!$C$13,TRUE,FALSE)</xm:f>
            <x14:dxf>
              <font>
                <b/>
                <i/>
                <strike val="0"/>
              </font>
              <fill>
                <patternFill>
                  <bgColor rgb="FFFFC000"/>
                </patternFill>
              </fill>
              <border>
                <vertical/>
                <horizontal/>
              </border>
            </x14:dxf>
          </x14:cfRule>
          <x14:cfRule type="expression" priority="29" id="{7799CB5D-8EAD-4D80-80F7-E271D4A19BB0}">
            <xm:f>IF(VLOOKUP(I17,入力用３年!$B:$J,1,FALSE)=基本情報!$E$13,TRUE,FALSE)</xm:f>
            <x14:dxf>
              <font>
                <b/>
                <i/>
                <strike val="0"/>
              </font>
              <fill>
                <patternFill>
                  <bgColor rgb="FFFFC000"/>
                </patternFill>
              </fill>
              <border>
                <vertical/>
                <horizontal/>
              </border>
            </x14:dxf>
          </x14:cfRule>
          <x14:cfRule type="expression" priority="30" id="{93450D68-E942-4BEE-917C-5F5F41868F87}">
            <xm:f>VLOOKUP(I17,入力用1年!$B:$I,6,FALSE)&lt;&gt;""</xm:f>
            <x14:dxf>
              <fill>
                <patternFill>
                  <bgColor theme="8"/>
                </patternFill>
              </fill>
            </x14:dxf>
          </x14:cfRule>
          <x14:cfRule type="expression" priority="34" id="{27F4FBC4-19AC-4261-8816-E3D4C586CBFC}">
            <xm:f>IF(VLOOKUP(I17,入力用３年!$B:$J,1,FALSE)=基本情報!$C$12,TRUE,FALSE)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5" id="{7CE1C0CF-6A76-43A5-B295-42ABE576FD2F}">
            <xm:f>IF(VLOOKUP(I17,入力用３年!$B:$J,1,FALSE)=基本情報!$E$12,TRUE,FALSE)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I17</xm:sqref>
        </x14:conditionalFormatting>
        <x14:conditionalFormatting xmlns:xm="http://schemas.microsoft.com/office/excel/2006/main">
          <x14:cfRule type="expression" priority="75" id="{83F20C0C-EA45-45A4-9988-D6B8AF9F82CD}">
            <xm:f>IF(VLOOKUP(I15,入力用３年!$B:$J,1,FALSE)=基本情報!$C$9,TRUE,FALSE)</xm:f>
            <x14:dxf>
              <font>
                <b/>
                <i/>
                <strike val="0"/>
              </font>
              <fill>
                <patternFill>
                  <bgColor rgb="FFFFC000"/>
                </patternFill>
              </fill>
              <border>
                <vertical/>
                <horizontal/>
              </border>
            </x14:dxf>
          </x14:cfRule>
          <x14:cfRule type="expression" priority="78" id="{6E841AE8-01C1-435E-A266-6C0276DAD288}">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7" id="{000F6F32-B66E-4D3F-9BCA-5B547E71A8E9}">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6" id="{629CF5A0-49CA-470C-94C8-49C29FA2E862}">
            <xm:f>IF(VLOOKUP(I15,入力用３年!$B:$J,1,FALSE)=基本情報!$E$9,TRUE,FALSE)</xm:f>
            <x14:dxf>
              <font>
                <b/>
                <i/>
                <strike val="0"/>
              </font>
              <fill>
                <patternFill>
                  <bgColor rgb="FFFFC000"/>
                </patternFill>
              </fill>
              <border>
                <vertical/>
                <horizontal/>
              </border>
            </x14:dxf>
          </x14:cfRule>
          <xm:sqref>I15:J16</xm:sqref>
        </x14:conditionalFormatting>
        <x14:conditionalFormatting xmlns:xm="http://schemas.microsoft.com/office/excel/2006/main">
          <x14:cfRule type="expression" priority="72" id="{FBAC2954-DCE8-44D6-A8BF-B83EB3B524E9}">
            <xm:f>IF(VLOOKUP(I25,入力用３年!$B:$J,1,FALSE)=基本情報!$E$9,TRUE,FALSE)</xm:f>
            <x14:dxf>
              <font>
                <b/>
                <i/>
                <strike val="0"/>
              </font>
              <fill>
                <patternFill>
                  <bgColor rgb="FFFFC000"/>
                </patternFill>
              </fill>
              <border>
                <vertical/>
                <horizontal/>
              </border>
            </x14:dxf>
          </x14:cfRule>
          <x14:cfRule type="expression" priority="74" id="{A23D07FC-B2D0-43D6-AC36-58710D5F651D}">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3" id="{AA7541E1-CBC1-4CB6-BF8A-33A59EED0D5B}">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1" id="{554BBE8F-FAAF-45A1-A3E1-F9145B4B22C6}">
            <xm:f>IF(VLOOKUP(I25,入力用３年!$B:$J,1,FALSE)=基本情報!$C$9,TRUE,FALSE)</xm:f>
            <x14:dxf>
              <font>
                <b/>
                <i/>
                <strike val="0"/>
              </font>
              <fill>
                <patternFill>
                  <bgColor rgb="FFFFC000"/>
                </patternFill>
              </fill>
              <border>
                <vertical/>
                <horizontal/>
              </border>
            </x14:dxf>
          </x14:cfRule>
          <xm:sqref>I25:J26</xm:sqref>
        </x14:conditionalFormatting>
        <x14:conditionalFormatting xmlns:xm="http://schemas.microsoft.com/office/excel/2006/main">
          <x14:cfRule type="expression" priority="21" id="{841D3253-98A8-44D1-B51A-42BF6E04D790}">
            <xm:f>IF(VLOOKUP(I35,入力用３年!$B:$J,1,FALSE)=基本情報!$C$9,TRUE,FALSE)</xm:f>
            <x14:dxf>
              <font>
                <b/>
                <i/>
                <strike val="0"/>
              </font>
              <fill>
                <patternFill>
                  <bgColor rgb="FFFFC000"/>
                </patternFill>
              </fill>
              <border>
                <vertical/>
                <horizontal/>
              </border>
            </x14:dxf>
          </x14:cfRule>
          <x14:cfRule type="expression" priority="24" id="{7E12D08A-0581-4454-88B9-F9A6A877FB66}">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 id="{0790F927-0EFF-4BB9-9B89-929E47653EED}">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 id="{6DF1C1C6-9324-49FA-8B85-83F0F5984BB5}">
            <xm:f>IF(VLOOKUP(I35,入力用３年!$B:$J,1,FALSE)=基本情報!$E$9,TRUE,FALSE)</xm:f>
            <x14:dxf>
              <font>
                <b/>
                <i/>
                <strike val="0"/>
              </font>
              <fill>
                <patternFill>
                  <bgColor rgb="FFFFC000"/>
                </patternFill>
              </fill>
              <border>
                <vertical/>
                <horizontal/>
              </border>
            </x14:dxf>
          </x14:cfRule>
          <xm:sqref>I35:J36</xm:sqref>
        </x14:conditionalFormatting>
        <x14:conditionalFormatting xmlns:xm="http://schemas.microsoft.com/office/excel/2006/main">
          <x14:cfRule type="expression" priority="45" id="{83F8F559-7439-4F21-AF7C-2BA7507C50DA}">
            <xm:f>IF(VLOOKUP(I45,入力用３年!$B:$J,1,FALSE)=基本情報!$C$9,TRUE,FALSE)</xm:f>
            <x14:dxf>
              <font>
                <b/>
                <i/>
                <strike val="0"/>
              </font>
              <fill>
                <patternFill>
                  <bgColor rgb="FFFFC000"/>
                </patternFill>
              </fill>
              <border>
                <vertical/>
                <horizontal/>
              </border>
            </x14:dxf>
          </x14:cfRule>
          <x14:cfRule type="expression" priority="46" id="{5DBAF70C-7100-4E6C-8444-75CAA14EED0C}">
            <xm:f>IF(VLOOKUP(I45,入力用３年!$B:$J,1,FALSE)=基本情報!$E$9,TRUE,FALSE)</xm:f>
            <x14:dxf>
              <font>
                <b/>
                <i/>
                <strike val="0"/>
              </font>
              <fill>
                <patternFill>
                  <bgColor rgb="FFFFC000"/>
                </patternFill>
              </fill>
              <border>
                <vertical/>
                <horizontal/>
              </border>
            </x14:dxf>
          </x14:cfRule>
          <x14:cfRule type="expression" priority="47" id="{4CC19419-83AA-4871-B477-83DBF15AC70B}">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8" id="{91D36E69-57E4-42B2-92E6-157B5B8B9273}">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344" id="{CDF7FB77-A5FD-481F-B95D-E8704465C7D4}">
            <xm:f>IF(VLOOKUP(K16,入力用1年!$B:$J,1,FALSE)=基本情報!$E$9,TRUE,FALSE)</xm:f>
            <x14:dxf>
              <font>
                <b/>
                <i/>
                <strike val="0"/>
              </font>
              <fill>
                <patternFill>
                  <bgColor rgb="FFFFC000"/>
                </patternFill>
              </fill>
              <border>
                <vertical/>
                <horizontal/>
              </border>
            </x14:dxf>
          </x14:cfRule>
          <x14:cfRule type="expression" priority="347" id="{050479AD-4F37-42A8-AE08-AD0D3C36E64F}">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6" id="{C9804717-FC3B-41D9-8459-54CA6E842A39}">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5" id="{EE7687E5-173A-4B3B-9FF8-6E2954E52852}">
            <xm:f>IF(VLOOKUP(K16,入力用1年!$B:$J,1,FALSE)=基本情報!$C$9,TRUE,FALSE)</xm:f>
            <x14:dxf>
              <font>
                <b/>
                <i/>
                <strike val="0"/>
              </font>
              <fill>
                <patternFill>
                  <bgColor rgb="FFFFC000"/>
                </patternFill>
              </fill>
              <border>
                <vertical/>
                <horizontal/>
              </border>
            </x14:dxf>
          </x14:cfRule>
          <xm:sqref>K16 W16 AI16 K26 W26 AI26 K36 W36 AI36 K46 W46 AI46</xm:sqref>
        </x14:conditionalFormatting>
        <x14:conditionalFormatting xmlns:xm="http://schemas.microsoft.com/office/excel/2006/main">
          <x14:cfRule type="expression" priority="630" id="{53C78FE4-8421-46E8-AFE6-6707CD4A319D}">
            <xm:f>IF(VLOOKUP(D17,入力用1年!$B:$J,1,FALSE)=基本情報!$C$13,TRUE,FALSE)</xm:f>
            <x14:dxf>
              <font>
                <b/>
                <i/>
                <strike val="0"/>
              </font>
              <fill>
                <patternFill>
                  <bgColor rgb="FFFFC000"/>
                </patternFill>
              </fill>
              <border>
                <vertical/>
                <horizontal/>
              </border>
            </x14:dxf>
          </x14:cfRule>
          <x14:cfRule type="expression" priority="627" id="{78498C61-FFE7-4368-B41E-C4C46679A4A2}">
            <xm:f>IF(VLOOKUP(D17,入力用1年!$B:$J,1,FALSE)=基本情報!$E$13,TRUE,FALSE)</xm:f>
            <x14:dxf>
              <font>
                <b/>
                <i/>
                <strike val="0"/>
              </font>
              <fill>
                <patternFill>
                  <bgColor rgb="FFFFC000"/>
                </patternFill>
              </fill>
              <border>
                <vertical/>
                <horizontal/>
              </border>
            </x14:dxf>
          </x14:cfRule>
          <xm:sqref>P17:V22 AB17:AH22 D27:J32 P27:V32 AB27:AH32 D37:J42 P37:V42 AB37:AH42 D47:J52 P47:V52 AB47:AH52 D17:H17 J17 D18:J22</xm:sqref>
        </x14:conditionalFormatting>
        <x14:conditionalFormatting xmlns:xm="http://schemas.microsoft.com/office/excel/2006/main">
          <x14:cfRule type="expression" priority="626" id="{46E37859-2D8D-4D23-A278-4752C362653C}">
            <xm:f>D17&lt;基本情報!$C$13</xm:f>
            <x14:dxf>
              <fill>
                <patternFill>
                  <bgColor theme="8"/>
                </patternFill>
              </fill>
            </x14:dxf>
          </x14:cfRule>
          <x14:cfRule type="cellIs" priority="625" operator="greaterThan" id="{F7F87493-15BA-4042-99F3-AB02E0353A94}">
            <xm:f>基本情報!$E$13</xm:f>
            <x14:dxf>
              <font>
                <color auto="1"/>
              </font>
              <fill>
                <patternFill>
                  <bgColor theme="8"/>
                </patternFill>
              </fill>
            </x14:dxf>
          </x14:cfRule>
          <xm:sqref>P17:V22 AB17:AH22 D27:J32 P27:V32 AB27:AH32 D37:J42 P37:V42 AB37:AH42 D47:J52 P47:V52 AB47:AH52</xm:sqref>
        </x14:conditionalFormatting>
        <x14:conditionalFormatting xmlns:xm="http://schemas.microsoft.com/office/excel/2006/main">
          <x14:cfRule type="expression" priority="340" id="{EEFE9389-AF15-4FC1-97CA-21048D15ABEB}">
            <xm:f>IF(VLOOKUP(U15,入力用３年!$B:$J,1,FALSE)=基本情報!$C$9,TRUE,FALSE)</xm:f>
            <x14:dxf>
              <font>
                <b/>
                <i/>
                <strike val="0"/>
              </font>
              <fill>
                <patternFill>
                  <bgColor rgb="FFFFC000"/>
                </patternFill>
              </fill>
              <border>
                <vertical/>
                <horizontal/>
              </border>
            </x14:dxf>
          </x14:cfRule>
          <x14:cfRule type="expression" priority="341" id="{80668617-B858-48FE-AC38-1421D79B2227}">
            <xm:f>IF(VLOOKUP(U15,入力用３年!$B:$J,1,FALSE)=基本情報!$E$9,TRUE,FALSE)</xm:f>
            <x14:dxf>
              <font>
                <b/>
                <i/>
                <strike val="0"/>
              </font>
              <fill>
                <patternFill>
                  <bgColor rgb="FFFFC000"/>
                </patternFill>
              </fill>
              <border>
                <vertical/>
                <horizontal/>
              </border>
            </x14:dxf>
          </x14:cfRule>
          <x14:cfRule type="expression" priority="342" id="{5B505217-A5DD-4363-9DF0-85E46D9B14E8}">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3" id="{50739613-A61F-4C9A-8A7E-51A62BCC7CDC}">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70" id="{7021E232-364E-477A-B4A3-E55C1AF0B009}">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 id="{22238B31-74FE-4AD7-B7B7-8D58BF6495B4}">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8" id="{1CB6B557-FF1A-4AC4-979F-4FD2745DE5DA}">
            <xm:f>IF(VLOOKUP(U25,入力用３年!$B:$J,1,FALSE)=基本情報!$E$9,TRUE,FALSE)</xm:f>
            <x14:dxf>
              <font>
                <b/>
                <i/>
                <strike val="0"/>
              </font>
              <fill>
                <patternFill>
                  <bgColor rgb="FFFFC000"/>
                </patternFill>
              </fill>
              <border>
                <vertical/>
                <horizontal/>
              </border>
            </x14:dxf>
          </x14:cfRule>
          <x14:cfRule type="expression" priority="67" id="{A8B94D62-91C2-45E6-9E8B-3D10D5C72806}">
            <xm:f>IF(VLOOKUP(U25,入力用３年!$B:$J,1,FALSE)=基本情報!$C$9,TRUE,FALSE)</xm:f>
            <x14:dxf>
              <font>
                <b/>
                <i/>
                <strike val="0"/>
              </font>
              <fill>
                <patternFill>
                  <bgColor rgb="FFFFC000"/>
                </patternFill>
              </fill>
              <border>
                <vertical/>
                <horizontal/>
              </border>
            </x14:dxf>
          </x14:cfRule>
          <xm:sqref>U25:V26</xm:sqref>
        </x14:conditionalFormatting>
        <x14:conditionalFormatting xmlns:xm="http://schemas.microsoft.com/office/excel/2006/main">
          <x14:cfRule type="expression" priority="55" id="{DD5B162D-6338-478D-84F0-7469667C71A8}">
            <xm:f>IF(VLOOKUP(U35,入力用３年!$B:$J,1,FALSE)=基本情報!$C$9,TRUE,FALSE)</xm:f>
            <x14:dxf>
              <font>
                <b/>
                <i/>
                <strike val="0"/>
              </font>
              <fill>
                <patternFill>
                  <bgColor rgb="FFFFC000"/>
                </patternFill>
              </fill>
              <border>
                <vertical/>
                <horizontal/>
              </border>
            </x14:dxf>
          </x14:cfRule>
          <x14:cfRule type="expression" priority="56" id="{CBEE1C12-A16E-4D83-B344-D6D19BA7DEAC}">
            <xm:f>IF(VLOOKUP(U35,入力用３年!$B:$J,1,FALSE)=基本情報!$E$9,TRUE,FALSE)</xm:f>
            <x14:dxf>
              <font>
                <b/>
                <i/>
                <strike val="0"/>
              </font>
              <fill>
                <patternFill>
                  <bgColor rgb="FFFFC000"/>
                </patternFill>
              </fill>
              <border>
                <vertical/>
                <horizontal/>
              </border>
            </x14:dxf>
          </x14:cfRule>
          <x14:cfRule type="expression" priority="57" id="{1A07551D-DFB1-4C06-8B34-0279BD1FE990}">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8A3F2B4E-9F93-47FB-8351-7921ABDC9F4A}">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44" id="{C17AB729-8508-4A8A-84FA-B7E6F461352D}">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1" id="{C2DF89A4-0E2E-4700-AB87-95E080AC4CB3}">
            <xm:f>IF(VLOOKUP(U45,入力用３年!$B:$J,1,FALSE)=基本情報!$C$9,TRUE,FALSE)</xm:f>
            <x14:dxf>
              <font>
                <b/>
                <i/>
                <strike val="0"/>
              </font>
              <fill>
                <patternFill>
                  <bgColor rgb="FFFFC000"/>
                </patternFill>
              </fill>
              <border>
                <vertical/>
                <horizontal/>
              </border>
            </x14:dxf>
          </x14:cfRule>
          <x14:cfRule type="expression" priority="42" id="{54A84268-B699-49BA-83A5-7697824F3FBB}">
            <xm:f>IF(VLOOKUP(U45,入力用３年!$B:$J,1,FALSE)=基本情報!$E$9,TRUE,FALSE)</xm:f>
            <x14:dxf>
              <font>
                <b/>
                <i/>
                <strike val="0"/>
              </font>
              <fill>
                <patternFill>
                  <bgColor rgb="FFFFC000"/>
                </patternFill>
              </fill>
              <border>
                <vertical/>
                <horizontal/>
              </border>
            </x14:dxf>
          </x14:cfRule>
          <x14:cfRule type="expression" priority="43" id="{9880BD25-666D-4726-8445-13FABB2C049D}">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52" id="{E2ED5EA6-541C-460F-B3B4-9E2406BCCA72}">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1" id="{67E78D96-630C-4587-A4E1-AD3D2065CD0A}">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0" id="{C295E871-CDE5-45C9-A82E-19B83865DFE9}">
            <xm:f>IF(VLOOKUP(AG15,入力用３年!$B:$J,1,FALSE)=基本情報!$E$9,TRUE,FALSE)</xm:f>
            <x14:dxf>
              <font>
                <b/>
                <i/>
                <strike val="0"/>
              </font>
              <fill>
                <patternFill>
                  <bgColor rgb="FFFFC000"/>
                </patternFill>
              </fill>
              <border>
                <vertical/>
                <horizontal/>
              </border>
            </x14:dxf>
          </x14:cfRule>
          <x14:cfRule type="expression" priority="49" id="{FABB100A-6E9A-495E-97CF-4F58E7209581}">
            <xm:f>IF(VLOOKUP(AG15,入力用３年!$B:$J,1,FALSE)=基本情報!$C$9,TRUE,FALSE)</xm:f>
            <x14:dxf>
              <font>
                <b/>
                <i/>
                <strike val="0"/>
              </font>
              <fill>
                <patternFill>
                  <bgColor rgb="FFFFC000"/>
                </patternFill>
              </fill>
              <border>
                <vertical/>
                <horizontal/>
              </border>
            </x14:dxf>
          </x14:cfRule>
          <xm:sqref>AG15:AH16</xm:sqref>
        </x14:conditionalFormatting>
        <x14:conditionalFormatting xmlns:xm="http://schemas.microsoft.com/office/excel/2006/main">
          <x14:cfRule type="expression" priority="66" id="{49F59EC0-A715-41CE-95C5-81B2664748AB}">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ADEB7ADE-ED78-45D1-BADD-63FE366F2DD3}">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3" id="{99AA7AC2-75EA-466B-A0B9-1D8E284AC938}">
            <xm:f>IF(VLOOKUP(AG25,入力用３年!$B:$J,1,FALSE)=基本情報!$C$9,TRUE,FALSE)</xm:f>
            <x14:dxf>
              <font>
                <b/>
                <i/>
                <strike val="0"/>
              </font>
              <fill>
                <patternFill>
                  <bgColor rgb="FFFFC000"/>
                </patternFill>
              </fill>
              <border>
                <vertical/>
                <horizontal/>
              </border>
            </x14:dxf>
          </x14:cfRule>
          <x14:cfRule type="expression" priority="64" id="{5C6C9C08-CF7C-4E34-A440-96A82E3A0A10}">
            <xm:f>IF(VLOOKUP(AG25,入力用３年!$B:$J,1,FALSE)=基本情報!$E$9,TRUE,FALSE)</xm:f>
            <x14:dxf>
              <font>
                <b/>
                <i/>
                <strike val="0"/>
              </font>
              <fill>
                <patternFill>
                  <bgColor rgb="FFFFC000"/>
                </patternFill>
              </fill>
              <border>
                <vertical/>
                <horizontal/>
              </border>
            </x14:dxf>
          </x14:cfRule>
          <xm:sqref>AG25:AH26</xm:sqref>
        </x14:conditionalFormatting>
        <x14:conditionalFormatting xmlns:xm="http://schemas.microsoft.com/office/excel/2006/main">
          <x14:cfRule type="expression" priority="61" id="{8FCF4A9D-D51A-4DA6-A42B-637E6717E92A}">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9" id="{AEBCB400-8E3C-49E2-8395-13BC85A4EBEE}">
            <xm:f>IF(VLOOKUP(AG35,入力用３年!$B:$J,1,FALSE)=基本情報!$C$9,TRUE,FALSE)</xm:f>
            <x14:dxf>
              <font>
                <b/>
                <i/>
                <strike val="0"/>
              </font>
              <fill>
                <patternFill>
                  <bgColor rgb="FFFFC000"/>
                </patternFill>
              </fill>
              <border>
                <vertical/>
                <horizontal/>
              </border>
            </x14:dxf>
          </x14:cfRule>
          <x14:cfRule type="expression" priority="62" id="{F2A04838-0106-428E-977A-15D6D2BE265E}">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0" id="{C18FE612-C87F-4429-88B9-544E428B27C4}">
            <xm:f>IF(VLOOKUP(AG35,入力用３年!$B:$J,1,FALSE)=基本情報!$E$9,TRUE,FALSE)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40" id="{646EC210-A2E7-47BC-B3A9-4C240AE2F2FC}">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9" id="{E0BEB7CB-F5E1-413A-BCF9-CADDDB1032F0}">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8" id="{07C10E86-2532-4CA4-94AD-215FFB598B16}">
            <xm:f>IF(VLOOKUP(AG45,入力用３年!$B:$J,1,FALSE)=基本情報!$E$9,TRUE,FALSE)</xm:f>
            <x14:dxf>
              <font>
                <b/>
                <i/>
                <strike val="0"/>
              </font>
              <fill>
                <patternFill>
                  <bgColor rgb="FFFFC000"/>
                </patternFill>
              </fill>
              <border>
                <vertical/>
                <horizontal/>
              </border>
            </x14:dxf>
          </x14:cfRule>
          <x14:cfRule type="expression" priority="37" id="{1C002E33-9AA2-412D-988E-420A4ECBDAA2}">
            <xm:f>IF(VLOOKUP(AG45,入力用３年!$B:$J,1,FALSE)=基本情報!$C$9,TRUE,FALSE)</xm:f>
            <x14:dxf>
              <font>
                <b/>
                <i/>
                <strike val="0"/>
              </font>
              <fill>
                <patternFill>
                  <bgColor rgb="FFFFC000"/>
                </patternFill>
              </fill>
              <border>
                <vertical/>
                <horizontal/>
              </border>
            </x14:dxf>
          </x14:cfRule>
          <xm:sqref>AG45:AH46</xm:sqref>
        </x14:conditionalFormatting>
        <x14:conditionalFormatting xmlns:xm="http://schemas.microsoft.com/office/excel/2006/main">
          <x14:cfRule type="expression" priority="13" id="{FF7A3009-5664-4604-B4CF-38D8ACF2EC65}">
            <xm:f>VLOOKUP(L17,入力用1年!$B:$I,6,FALSE)&lt;&gt;""</xm:f>
            <x14:dxf>
              <fill>
                <patternFill>
                  <bgColor theme="8"/>
                </patternFill>
              </fill>
            </x14:dxf>
          </x14:cfRule>
          <x14:cfRule type="expression" priority="14" id="{A3806C9E-A286-46CC-BFDC-5C6624FC41F6}">
            <xm:f>VLOOKUP(L17,入力用1年!$B:$I,7,FALSE)="現場閉所"</xm:f>
            <x14:dxf>
              <fill>
                <patternFill>
                  <bgColor theme="2" tint="-9.9948118533890809E-2"/>
                </patternFill>
              </fill>
            </x14:dxf>
          </x14:cfRule>
          <xm:sqref>AJ17:AJ22 L27:L32 X27:X32 AJ27:AJ32 L37:L42 X37:X42 AJ37:AJ42 L47:L52 X47:X52 AJ47:AJ52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7C332-FFAA-4990-9608-54213F80A6CE}">
  <sheetPr codeName="Sheet11">
    <tabColor theme="8" tint="0.59999389629810485"/>
    <pageSetUpPr fitToPage="1"/>
  </sheetPr>
  <dimension ref="A2:AS58"/>
  <sheetViews>
    <sheetView view="pageBreakPreview" topLeftCell="B1" zoomScale="120" zoomScaleNormal="70" zoomScaleSheetLayoutView="120" workbookViewId="0">
      <selection activeCell="AI6" sqref="AI6:AK6"/>
    </sheetView>
  </sheetViews>
  <sheetFormatPr defaultColWidth="9" defaultRowHeight="13.5"/>
  <cols>
    <col min="1" max="1" width="3.75" style="46" customWidth="1"/>
    <col min="2" max="2" width="8.5" style="192" customWidth="1"/>
    <col min="3" max="3" width="3.125" style="192" customWidth="1"/>
    <col min="4" max="10" width="3.25" style="192" customWidth="1"/>
    <col min="11" max="11" width="4.5" style="192" customWidth="1"/>
    <col min="12" max="12" width="5.625" style="192" bestFit="1" customWidth="1"/>
    <col min="13" max="13" width="6.375" style="192" customWidth="1"/>
    <col min="14" max="14" width="4.625" style="192" customWidth="1"/>
    <col min="15" max="15" width="5.625" style="192" customWidth="1"/>
    <col min="16" max="22" width="3.25" style="192" customWidth="1"/>
    <col min="23" max="23" width="4.5" style="192" customWidth="1"/>
    <col min="24" max="24" width="6.25" style="192" bestFit="1" customWidth="1"/>
    <col min="25" max="25" width="6.375" style="192" customWidth="1"/>
    <col min="26" max="27" width="3" style="192" customWidth="1"/>
    <col min="28" max="34" width="3.25" style="192" customWidth="1"/>
    <col min="35" max="35" width="4.625" style="46" customWidth="1"/>
    <col min="36" max="36" width="6.25" style="46" bestFit="1" customWidth="1"/>
    <col min="37" max="37" width="7.25" style="46" customWidth="1"/>
    <col min="38" max="38" width="3.375" style="192" customWidth="1"/>
    <col min="39" max="43" width="3.25" style="46" hidden="1" customWidth="1"/>
    <col min="44" max="44" width="3.25" style="46" customWidth="1"/>
    <col min="45" max="16384" width="9" style="46"/>
  </cols>
  <sheetData>
    <row r="2" spans="1:45" ht="19.5">
      <c r="B2" s="193" t="s">
        <v>34</v>
      </c>
      <c r="C2" s="193" t="str">
        <f>基本情報!C2</f>
        <v>道路改良工事</v>
      </c>
      <c r="E2" s="193"/>
      <c r="F2" s="193"/>
      <c r="G2" s="193"/>
      <c r="H2" s="193"/>
      <c r="I2" s="193"/>
      <c r="J2" s="193"/>
      <c r="K2" s="234"/>
      <c r="L2" s="234"/>
      <c r="M2" s="234"/>
      <c r="N2" s="234"/>
      <c r="P2" s="235"/>
      <c r="S2" s="236"/>
      <c r="T2" s="236"/>
      <c r="AI2" s="192"/>
      <c r="AJ2" s="192"/>
      <c r="AK2" s="192"/>
    </row>
    <row r="3" spans="1:45" ht="19.5">
      <c r="B3" s="195" t="s">
        <v>37</v>
      </c>
      <c r="C3" s="196" t="str">
        <f>基本情報!C4</f>
        <v>〇〇建設</v>
      </c>
      <c r="D3" s="195"/>
      <c r="E3" s="195"/>
      <c r="F3" s="195"/>
      <c r="G3" s="195"/>
      <c r="H3" s="195"/>
      <c r="I3" s="195"/>
      <c r="J3" s="195"/>
      <c r="K3" s="234"/>
      <c r="L3" s="234"/>
      <c r="M3" s="234"/>
      <c r="N3" s="234"/>
      <c r="P3" s="235"/>
      <c r="S3" s="236"/>
      <c r="T3" s="236"/>
      <c r="AF3" s="306" t="s">
        <v>11</v>
      </c>
      <c r="AG3" s="306"/>
      <c r="AH3" s="306"/>
      <c r="AI3" s="276" t="s">
        <v>95</v>
      </c>
      <c r="AJ3" s="276"/>
      <c r="AK3" s="276"/>
    </row>
    <row r="4" spans="1:45" ht="18.75" customHeight="1" thickBot="1">
      <c r="B4" s="195" t="s">
        <v>38</v>
      </c>
      <c r="C4" s="196" t="str">
        <f>基本情報!C5</f>
        <v>△△建設事務所</v>
      </c>
      <c r="D4" s="196"/>
      <c r="E4" s="195"/>
      <c r="F4" s="195"/>
      <c r="G4" s="195"/>
      <c r="H4" s="195"/>
      <c r="I4" s="195"/>
      <c r="J4" s="195"/>
      <c r="K4" s="234"/>
      <c r="L4" s="234"/>
      <c r="M4" s="234"/>
      <c r="N4" s="234"/>
      <c r="P4" s="235"/>
      <c r="S4" s="236"/>
      <c r="T4" s="236"/>
      <c r="AH4" s="122"/>
      <c r="AI4" s="275" t="s">
        <v>16</v>
      </c>
      <c r="AJ4" s="275"/>
      <c r="AK4" s="275"/>
    </row>
    <row r="5" spans="1:45" ht="18.75" customHeight="1" thickTop="1" thickBot="1">
      <c r="B5" s="197" t="s">
        <v>41</v>
      </c>
      <c r="C5" s="197"/>
      <c r="D5" s="197"/>
      <c r="E5" s="313">
        <f>基本情報!C12</f>
        <v>0</v>
      </c>
      <c r="F5" s="313"/>
      <c r="G5" s="313"/>
      <c r="H5" s="313"/>
      <c r="I5" s="198" t="s">
        <v>33</v>
      </c>
      <c r="J5" s="304">
        <f>基本情報!E12</f>
        <v>0</v>
      </c>
      <c r="K5" s="304"/>
      <c r="L5" s="304"/>
      <c r="M5" s="304"/>
      <c r="N5" s="304"/>
      <c r="O5" s="304"/>
      <c r="P5" s="304"/>
      <c r="Q5" s="304"/>
      <c r="S5" s="236"/>
      <c r="T5" s="236"/>
      <c r="AH5" s="199"/>
      <c r="AI5" s="272" t="s">
        <v>1</v>
      </c>
      <c r="AJ5" s="273"/>
      <c r="AK5" s="274"/>
    </row>
    <row r="6" spans="1:45" s="50" customFormat="1" ht="28.5" customHeight="1" thickTop="1">
      <c r="B6" s="301" t="str">
        <f>B13</f>
        <v>2026年度</v>
      </c>
      <c r="C6" s="301"/>
      <c r="D6" s="200" t="s">
        <v>47</v>
      </c>
      <c r="E6" s="122"/>
      <c r="F6" s="122"/>
      <c r="G6" s="122"/>
      <c r="H6" s="122"/>
      <c r="I6" s="122"/>
      <c r="J6" s="122"/>
      <c r="K6" s="122"/>
      <c r="L6" s="122"/>
      <c r="M6" s="122"/>
      <c r="N6" s="122"/>
      <c r="O6" s="122"/>
      <c r="P6" s="122"/>
      <c r="Q6" s="122"/>
      <c r="R6" s="122"/>
      <c r="S6" s="122"/>
      <c r="T6" s="122"/>
      <c r="U6" s="122"/>
      <c r="V6" s="122"/>
      <c r="W6" s="122"/>
      <c r="X6" s="122"/>
      <c r="Y6" s="122"/>
      <c r="Z6" s="122"/>
      <c r="AA6" s="122"/>
      <c r="AB6" s="140"/>
      <c r="AC6" s="140"/>
      <c r="AD6" s="140"/>
      <c r="AE6" s="140"/>
      <c r="AF6" s="192"/>
      <c r="AG6" s="192"/>
      <c r="AH6" s="122"/>
      <c r="AI6" s="294" t="s">
        <v>113</v>
      </c>
      <c r="AJ6" s="294"/>
      <c r="AK6" s="294"/>
      <c r="AL6" s="122"/>
    </row>
    <row r="7" spans="1:45" s="50" customFormat="1" ht="18.75" customHeight="1">
      <c r="B7" s="122"/>
      <c r="C7" s="122"/>
      <c r="D7" s="122"/>
      <c r="E7" s="122"/>
      <c r="F7" s="122"/>
      <c r="G7" s="122"/>
      <c r="H7" s="122"/>
      <c r="I7" s="122"/>
      <c r="J7" s="122"/>
      <c r="K7" s="122"/>
      <c r="L7" s="122"/>
      <c r="M7" s="122"/>
      <c r="N7" s="122"/>
      <c r="O7" s="122"/>
      <c r="P7" s="122"/>
      <c r="Q7" s="122"/>
      <c r="R7" s="122"/>
      <c r="S7" s="122"/>
      <c r="T7" s="122"/>
      <c r="U7" s="122"/>
      <c r="V7" s="122"/>
      <c r="W7" s="122"/>
      <c r="X7" s="122"/>
      <c r="Y7" s="122"/>
      <c r="Z7" s="122"/>
      <c r="AA7" s="227"/>
      <c r="AB7" s="122"/>
      <c r="AC7" s="122"/>
      <c r="AD7" s="122"/>
      <c r="AE7" s="122"/>
      <c r="AF7" s="122"/>
      <c r="AG7" s="122"/>
      <c r="AH7" s="203"/>
      <c r="AI7" s="302" t="s">
        <v>42</v>
      </c>
      <c r="AJ7" s="302"/>
      <c r="AK7" s="302"/>
      <c r="AL7" s="122"/>
      <c r="AP7" s="54"/>
      <c r="AQ7" s="269"/>
      <c r="AR7" s="269"/>
      <c r="AS7" s="269"/>
    </row>
    <row r="8" spans="1:45" s="50" customFormat="1" ht="18.75" customHeight="1">
      <c r="B8" s="140"/>
      <c r="C8" s="284" t="s">
        <v>57</v>
      </c>
      <c r="D8" s="285"/>
      <c r="E8" s="285"/>
      <c r="F8" s="285"/>
      <c r="G8" s="286"/>
      <c r="H8" s="122"/>
      <c r="I8" s="203"/>
      <c r="J8" s="203"/>
      <c r="K8" s="203"/>
      <c r="L8" s="203"/>
      <c r="M8" s="122"/>
      <c r="N8" s="208" t="s">
        <v>40</v>
      </c>
      <c r="O8" s="209"/>
      <c r="P8" s="210"/>
      <c r="Q8" s="209">
        <f>J5-E5+1</f>
        <v>1</v>
      </c>
      <c r="R8" s="209"/>
      <c r="S8" s="211" t="s">
        <v>4</v>
      </c>
      <c r="T8" s="140"/>
      <c r="U8" s="204" t="s">
        <v>64</v>
      </c>
      <c r="V8" s="212"/>
      <c r="W8" s="212"/>
      <c r="X8" s="207"/>
      <c r="Y8" s="122"/>
      <c r="Z8" s="284" t="s">
        <v>96</v>
      </c>
      <c r="AA8" s="285"/>
      <c r="AB8" s="285"/>
      <c r="AC8" s="285"/>
      <c r="AD8" s="286"/>
      <c r="AE8" s="203"/>
      <c r="AF8" s="203"/>
      <c r="AG8" s="203"/>
      <c r="AH8" s="203"/>
      <c r="AI8" s="280"/>
      <c r="AJ8" s="280"/>
      <c r="AK8" s="280"/>
      <c r="AL8" s="122"/>
    </row>
    <row r="9" spans="1:45" s="122" customFormat="1" ht="18.75" customHeight="1">
      <c r="B9" s="213" t="s">
        <v>44</v>
      </c>
      <c r="C9" s="284" t="s">
        <v>63</v>
      </c>
      <c r="D9" s="285"/>
      <c r="E9" s="285"/>
      <c r="F9" s="286"/>
      <c r="G9" s="65" t="str">
        <f>IF(AND('1(実績)'!G9="○",AQ13="○"),"○","-")</f>
        <v>○</v>
      </c>
      <c r="I9" s="293"/>
      <c r="J9" s="293"/>
      <c r="K9" s="293"/>
      <c r="L9" s="242"/>
      <c r="N9" s="214" t="s">
        <v>27</v>
      </c>
      <c r="O9" s="203"/>
      <c r="P9" s="215"/>
      <c r="Q9" s="203">
        <f>COUNTIF(入力用２年!K:K,"○")-(COUNTA(入力用２年!G:G)-3)</f>
        <v>0</v>
      </c>
      <c r="R9" s="203"/>
      <c r="S9" s="216" t="s">
        <v>4</v>
      </c>
      <c r="T9" s="140"/>
      <c r="U9" s="214" t="s">
        <v>18</v>
      </c>
      <c r="V9" s="136"/>
      <c r="W9" s="139">
        <f>W10+W11</f>
        <v>0</v>
      </c>
      <c r="X9" s="216" t="s">
        <v>19</v>
      </c>
      <c r="Z9" s="204" t="s">
        <v>97</v>
      </c>
      <c r="AA9" s="212"/>
      <c r="AB9" s="212">
        <f>L14+X14+AJ14+L24+X24+AJ24+L34+X34+AJ34+L44+X44+AJ44</f>
        <v>0</v>
      </c>
      <c r="AC9" s="212"/>
      <c r="AD9" s="217" t="s">
        <v>4</v>
      </c>
      <c r="AE9" s="203"/>
      <c r="AF9" s="203"/>
      <c r="AG9" s="139"/>
      <c r="AH9" s="140"/>
    </row>
    <row r="10" spans="1:45" s="122" customFormat="1" ht="18.75" customHeight="1">
      <c r="B10" s="203"/>
      <c r="C10" s="284" t="s">
        <v>23</v>
      </c>
      <c r="D10" s="285"/>
      <c r="E10" s="285"/>
      <c r="F10" s="286"/>
      <c r="G10" s="218" t="e">
        <f>IF(AND(G9="-",Z11&gt;=ROUNDDOWN(8/28*100,1)),"○","-")</f>
        <v>#DIV/0!</v>
      </c>
      <c r="I10" s="293"/>
      <c r="J10" s="293"/>
      <c r="K10" s="293"/>
      <c r="L10" s="242"/>
      <c r="N10" s="214" t="s">
        <v>49</v>
      </c>
      <c r="O10" s="203"/>
      <c r="P10" s="215"/>
      <c r="Q10" s="203">
        <f>COUNTIF(入力用２年!K:K,"-")</f>
        <v>0</v>
      </c>
      <c r="R10" s="203"/>
      <c r="S10" s="216" t="s">
        <v>4</v>
      </c>
      <c r="T10" s="140"/>
      <c r="U10" s="214" t="s">
        <v>20</v>
      </c>
      <c r="V10" s="136"/>
      <c r="W10" s="139">
        <f>COUNTIF(D13:AK51,"OK")</f>
        <v>0</v>
      </c>
      <c r="X10" s="216" t="s">
        <v>19</v>
      </c>
      <c r="Z10" s="284" t="s">
        <v>85</v>
      </c>
      <c r="AA10" s="285"/>
      <c r="AB10" s="285"/>
      <c r="AC10" s="285"/>
      <c r="AD10" s="286"/>
      <c r="AE10" s="203"/>
      <c r="AF10" s="203"/>
      <c r="AG10" s="139"/>
      <c r="AH10" s="140"/>
    </row>
    <row r="11" spans="1:45" s="122" customFormat="1" ht="18.75" customHeight="1">
      <c r="B11" s="140"/>
      <c r="C11" s="284" t="s">
        <v>24</v>
      </c>
      <c r="D11" s="285"/>
      <c r="E11" s="285"/>
      <c r="F11" s="286"/>
      <c r="G11" s="65" t="e">
        <f>IF(AND(G9="-",G10="-"),"○","-")</f>
        <v>#DIV/0!</v>
      </c>
      <c r="N11" s="219" t="s">
        <v>50</v>
      </c>
      <c r="O11" s="220"/>
      <c r="P11" s="221"/>
      <c r="Q11" s="220">
        <f>COUNTA(入力用２年!G:G)-3</f>
        <v>0</v>
      </c>
      <c r="R11" s="220"/>
      <c r="S11" s="222" t="s">
        <v>4</v>
      </c>
      <c r="T11" s="140"/>
      <c r="U11" s="219" t="s">
        <v>21</v>
      </c>
      <c r="V11" s="220"/>
      <c r="W11" s="220">
        <f>COUNTIF(D13:AK51,"NG")</f>
        <v>0</v>
      </c>
      <c r="X11" s="222" t="s">
        <v>19</v>
      </c>
      <c r="Z11" s="284" t="e">
        <f>ROUNDDOWN(AB9/Q9*100,1)</f>
        <v>#DIV/0!</v>
      </c>
      <c r="AA11" s="285"/>
      <c r="AB11" s="285"/>
      <c r="AC11" s="212" t="s">
        <v>10</v>
      </c>
      <c r="AD11" s="207"/>
      <c r="AF11" s="203"/>
      <c r="AG11" s="203"/>
      <c r="AH11" s="140"/>
    </row>
    <row r="12" spans="1:45" s="122" customFormat="1" ht="18.75" customHeight="1">
      <c r="P12" s="136"/>
      <c r="X12" s="140"/>
      <c r="Y12" s="140"/>
      <c r="Z12" s="140"/>
      <c r="AA12" s="140"/>
      <c r="AB12" s="140"/>
      <c r="AC12" s="140"/>
      <c r="AD12" s="140"/>
      <c r="AE12" s="140"/>
      <c r="AN12" s="55" t="s">
        <v>66</v>
      </c>
      <c r="AO12" s="56"/>
      <c r="AP12" s="57"/>
      <c r="AQ12" s="58"/>
    </row>
    <row r="13" spans="1:45" s="192" customFormat="1" ht="18.75" customHeight="1">
      <c r="B13" s="192" t="str">
        <f>TEXT(基本情報!C3,"YYYY")+1&amp;"年度"</f>
        <v>2026年度</v>
      </c>
      <c r="F13" s="224"/>
      <c r="G13" s="224"/>
      <c r="H13" s="224"/>
      <c r="I13" s="224"/>
      <c r="J13" s="224"/>
      <c r="K13" s="224"/>
      <c r="L13" s="224"/>
      <c r="M13" s="224"/>
      <c r="N13" s="224"/>
      <c r="O13" s="224"/>
      <c r="P13" s="224"/>
      <c r="Q13" s="225"/>
      <c r="R13" s="223"/>
      <c r="S13" s="223"/>
      <c r="T13" s="224"/>
      <c r="U13" s="224"/>
      <c r="V13" s="224"/>
      <c r="W13" s="224"/>
      <c r="X13" s="224"/>
      <c r="Y13" s="224"/>
      <c r="Z13" s="224"/>
      <c r="AA13" s="224"/>
      <c r="AB13" s="224"/>
      <c r="AC13" s="224"/>
      <c r="AD13" s="224"/>
      <c r="AN13" s="281" t="s">
        <v>45</v>
      </c>
      <c r="AO13" s="282"/>
      <c r="AP13" s="283"/>
      <c r="AQ13" s="240" t="str">
        <f>IF(AQ14="-","○","-")</f>
        <v>○</v>
      </c>
    </row>
    <row r="14" spans="1:45" s="122" customFormat="1" ht="18.75" customHeight="1" thickBot="1">
      <c r="C14" s="299" t="s">
        <v>13</v>
      </c>
      <c r="D14" s="299"/>
      <c r="E14" s="122" t="str">
        <f>IF(H14="-","-",IF(OR(H14&gt;=ROUNDDOWN(8/28,3),L14&gt;=K23),"OK","NG"))</f>
        <v>-</v>
      </c>
      <c r="F14" s="300" t="s">
        <v>87</v>
      </c>
      <c r="G14" s="300"/>
      <c r="H14" s="305" t="str">
        <f>IFERROR(ROUNDDOWN(L14/(COUNTIFS(入力用２年!B:B,"&gt;="&amp;MIN(D17:J22),入力用２年!B:B,"&lt;="&amp;MAX(D17:J22),入力用２年!K:K,"○")-COUNTIFS(入力用２年!B:B,"&gt;="&amp;MIN(D17:J22),入力用２年!B:B,"&lt;="&amp;MAX(D17:J22),入力用２年!K:K,"○",入力用２年!G:G,"&lt;&gt;")),3),"-")</f>
        <v>-</v>
      </c>
      <c r="I14" s="305"/>
      <c r="J14" s="305"/>
      <c r="K14" s="136" t="s">
        <v>89</v>
      </c>
      <c r="L14" s="160">
        <f>COUNTIFS(入力用２年!B:B,"&gt;="&amp;MIN(D17:J22),入力用２年!B:B,"&lt;="&amp;MAX(D17:J22),入力用２年!K:K,"○",入力用２年!H:H,"現場閉所",入力用２年!G:G,"")</f>
        <v>0</v>
      </c>
      <c r="M14" s="108"/>
      <c r="N14" s="126"/>
      <c r="O14" s="299" t="s">
        <v>13</v>
      </c>
      <c r="P14" s="299"/>
      <c r="Q14" s="122" t="str">
        <f>IF(T14="-","-",IF(OR(T14&gt;=ROUNDDOWN(8/28,3),X14&gt;=W23),"OK","NG"))</f>
        <v>-</v>
      </c>
      <c r="R14" s="300" t="s">
        <v>87</v>
      </c>
      <c r="S14" s="300"/>
      <c r="T14" s="305" t="str">
        <f>IFERROR(ROUNDDOWN(X14/(COUNTIFS(入力用２年!B:B,"&gt;="&amp;MIN(P17:V22),入力用２年!B:B,"&lt;="&amp;MAX(P17:V22),入力用２年!K:K,"○")-COUNTIFS(入力用２年!B:B,"&gt;="&amp;MIN(P17:V22),入力用２年!B:B,"&lt;="&amp;MAX(P17:V22),入力用２年!K:K,"○",入力用２年!G:G,"&lt;&gt;")),3),"-")</f>
        <v>-</v>
      </c>
      <c r="U14" s="305"/>
      <c r="V14" s="305"/>
      <c r="W14" s="136" t="s">
        <v>89</v>
      </c>
      <c r="X14" s="160">
        <f>COUNTIFS(入力用２年!B:B,"&gt;="&amp;MIN(P17:V22),入力用２年!B:B,"&lt;="&amp;MAX(P17:V22),入力用２年!K:K,"○",入力用２年!H:H,"現場閉所",入力用２年!G:G,"")</f>
        <v>0</v>
      </c>
      <c r="Y14" s="108"/>
      <c r="Z14" s="126"/>
      <c r="AA14" s="299" t="s">
        <v>13</v>
      </c>
      <c r="AB14" s="299"/>
      <c r="AC14" s="122" t="str">
        <f>IF(AF14="-","-",IF(OR(AF14&gt;=ROUNDDOWN(8/28,3),AJ14&gt;=AI23),"OK","NG"))</f>
        <v>-</v>
      </c>
      <c r="AD14" s="300" t="s">
        <v>87</v>
      </c>
      <c r="AE14" s="300"/>
      <c r="AF14" s="305" t="str">
        <f>IFERROR(ROUNDDOWN(AJ14/(COUNTIFS(入力用２年!B:B,"&gt;="&amp;MIN(AB17:AH22),入力用２年!B:B,"&lt;="&amp;MAX(AB17:AH22),入力用２年!K:K,"○")-COUNTIFS(入力用２年!B:B,"&gt;="&amp;MIN(AB17:AH22),入力用２年!B:B,"&lt;="&amp;MAX(AB17:AH22),入力用２年!K:K,"○",入力用２年!G:G,"&lt;&gt;")),3),"-")</f>
        <v>-</v>
      </c>
      <c r="AG14" s="305"/>
      <c r="AH14" s="305"/>
      <c r="AI14" s="136" t="s">
        <v>89</v>
      </c>
      <c r="AJ14" s="160">
        <f>COUNTIFS(入力用２年!B:B,"&gt;="&amp;MIN(AB17:AH22),入力用２年!B:B,"&lt;="&amp;MAX(AB17:AH22),入力用２年!K:K,"○",入力用２年!H:H,"現場閉所",入力用２年!G:G,"")</f>
        <v>0</v>
      </c>
      <c r="AK14" s="108"/>
      <c r="AN14" s="284" t="s">
        <v>24</v>
      </c>
      <c r="AO14" s="285"/>
      <c r="AP14" s="286"/>
      <c r="AQ14" s="241" t="str">
        <f>IF(SUM(AO17:AQ20)&gt;0,"○","-")</f>
        <v>-</v>
      </c>
    </row>
    <row r="15" spans="1:45" s="122" customFormat="1" ht="18.75" customHeight="1">
      <c r="D15" s="123">
        <v>4</v>
      </c>
      <c r="E15" s="124" t="s">
        <v>3</v>
      </c>
      <c r="F15" s="124"/>
      <c r="G15" s="124"/>
      <c r="H15" s="124"/>
      <c r="I15" s="124"/>
      <c r="J15" s="145"/>
      <c r="K15" s="296" t="s">
        <v>48</v>
      </c>
      <c r="L15" s="297"/>
      <c r="M15" s="298"/>
      <c r="N15" s="135"/>
      <c r="P15" s="123">
        <v>5</v>
      </c>
      <c r="Q15" s="124" t="s">
        <v>3</v>
      </c>
      <c r="R15" s="124"/>
      <c r="S15" s="124"/>
      <c r="T15" s="124"/>
      <c r="U15" s="124"/>
      <c r="V15" s="145"/>
      <c r="W15" s="296" t="s">
        <v>48</v>
      </c>
      <c r="X15" s="297"/>
      <c r="Y15" s="298"/>
      <c r="Z15" s="135"/>
      <c r="AB15" s="123">
        <v>6</v>
      </c>
      <c r="AC15" s="124" t="s">
        <v>3</v>
      </c>
      <c r="AD15" s="124"/>
      <c r="AE15" s="124"/>
      <c r="AF15" s="124"/>
      <c r="AG15" s="124"/>
      <c r="AH15" s="145"/>
      <c r="AI15" s="296" t="s">
        <v>48</v>
      </c>
      <c r="AJ15" s="297"/>
      <c r="AK15" s="298"/>
      <c r="AN15" s="99"/>
      <c r="AO15" s="99"/>
      <c r="AP15" s="78"/>
      <c r="AQ15" s="78"/>
    </row>
    <row r="16" spans="1:45" s="122" customFormat="1" ht="28.5" customHeight="1">
      <c r="A16" s="226"/>
      <c r="D16" s="127" t="s">
        <v>2</v>
      </c>
      <c r="E16" s="128" t="s">
        <v>5</v>
      </c>
      <c r="F16" s="128" t="s">
        <v>6</v>
      </c>
      <c r="G16" s="128" t="s">
        <v>7</v>
      </c>
      <c r="H16" s="128" t="s">
        <v>8</v>
      </c>
      <c r="I16" s="128" t="s">
        <v>9</v>
      </c>
      <c r="J16" s="146" t="s">
        <v>4</v>
      </c>
      <c r="K16" s="129" t="s">
        <v>42</v>
      </c>
      <c r="L16" s="130" t="s">
        <v>89</v>
      </c>
      <c r="M16" s="131" t="s">
        <v>43</v>
      </c>
      <c r="N16" s="139"/>
      <c r="P16" s="127" t="s">
        <v>2</v>
      </c>
      <c r="Q16" s="128" t="s">
        <v>5</v>
      </c>
      <c r="R16" s="128" t="s">
        <v>6</v>
      </c>
      <c r="S16" s="128" t="s">
        <v>7</v>
      </c>
      <c r="T16" s="128" t="s">
        <v>8</v>
      </c>
      <c r="U16" s="128" t="s">
        <v>9</v>
      </c>
      <c r="V16" s="146" t="s">
        <v>4</v>
      </c>
      <c r="W16" s="129" t="s">
        <v>42</v>
      </c>
      <c r="X16" s="130" t="s">
        <v>89</v>
      </c>
      <c r="Y16" s="131" t="s">
        <v>43</v>
      </c>
      <c r="Z16" s="139"/>
      <c r="AB16" s="127" t="s">
        <v>2</v>
      </c>
      <c r="AC16" s="128" t="s">
        <v>5</v>
      </c>
      <c r="AD16" s="128" t="s">
        <v>6</v>
      </c>
      <c r="AE16" s="128" t="s">
        <v>7</v>
      </c>
      <c r="AF16" s="128" t="s">
        <v>8</v>
      </c>
      <c r="AG16" s="128" t="s">
        <v>9</v>
      </c>
      <c r="AH16" s="146" t="s">
        <v>4</v>
      </c>
      <c r="AI16" s="129" t="s">
        <v>42</v>
      </c>
      <c r="AJ16" s="130" t="s">
        <v>89</v>
      </c>
      <c r="AK16" s="131" t="s">
        <v>43</v>
      </c>
      <c r="AN16" s="78"/>
      <c r="AO16" s="78"/>
      <c r="AP16" s="78"/>
      <c r="AQ16" s="78"/>
    </row>
    <row r="17" spans="3:43" s="122" customFormat="1" ht="18.75" customHeight="1">
      <c r="D17" s="132" t="str">
        <f>IF(B17&lt;&gt;"",B17+1,IF(TEXT(基本情報!$C$3,"aaa")=D16,基本情報!$C$3,""))</f>
        <v/>
      </c>
      <c r="E17" s="118" t="str">
        <f>IF(D17&lt;&gt;"",D17+1,IF(TEXT(入力用２年!$B$8,"aaa")=E16,入力用２年!$B$8,""))</f>
        <v/>
      </c>
      <c r="F17" s="118">
        <f>IF(E17&lt;&gt;"",E17+1,IF(TEXT(入力用２年!$B$8,"aaa")=F16,入力用２年!$B$8,""))</f>
        <v>46113</v>
      </c>
      <c r="G17" s="118">
        <f>IF(F17&lt;&gt;"",F17+1,IF(TEXT(入力用２年!$B$8,"aaa")=G16,入力用２年!$B$8,""))</f>
        <v>46114</v>
      </c>
      <c r="H17" s="118">
        <f>IF(G17&lt;&gt;"",G17+1,IF(TEXT(入力用２年!$B$8,"aaa")=H16,入力用２年!$B$8,""))</f>
        <v>46115</v>
      </c>
      <c r="I17" s="118">
        <f>IF(H17&lt;&gt;"",H17+1,IF(TEXT(入力用２年!$B$8,"aaa")=I16,入力用２年!$B$8,""))</f>
        <v>46116</v>
      </c>
      <c r="J17" s="119">
        <f>IF(I17&lt;&gt;"",I17+1,IF(TEXT(入力用２年!$B$8,"aaa")=J16,入力用２年!$B$8,""))</f>
        <v>46117</v>
      </c>
      <c r="K17" s="147">
        <f>COUNTIFS(入力用２年!B:B,"&gt;="&amp;MIN(D17:J17),入力用２年!B:B,"&lt;="&amp;MAX(D17:J17),入力用２年!K:K,"○",入力用２年!G:G,"",入力用２年!D:D,"休日")</f>
        <v>0</v>
      </c>
      <c r="L17" s="105">
        <f>COUNTIFS(入力用２年!$B:$B,"&gt;="&amp;MIN(D17:J17),入力用２年!$B:$B,"&lt;="&amp;MAX(D17:J17),入力用２年!$K:$K,"○",入力用２年!$G:$G,"",入力用２年!$H:$H,"現場閉所")</f>
        <v>0</v>
      </c>
      <c r="M17" s="148" t="str" cm="1">
        <f t="array" ref="M17">_xlfn.IFS(K17=0,"",K17=0,"-",L17&gt;=K17,"〇",L17&lt;=K17,"×")</f>
        <v/>
      </c>
      <c r="N17" s="142"/>
      <c r="P17" s="132" t="str">
        <f t="shared" ref="P17:V17" si="0">IF(O17&lt;&gt;"",O17+1,IF(TEXT(EDATE(MIN($D$17:$J$17),1),"aaa")=P16,EDATE(MIN($D$17:$J$17),1),""))</f>
        <v/>
      </c>
      <c r="Q17" s="118" t="str">
        <f t="shared" si="0"/>
        <v/>
      </c>
      <c r="R17" s="118" t="str">
        <f t="shared" si="0"/>
        <v/>
      </c>
      <c r="S17" s="118" t="str">
        <f t="shared" si="0"/>
        <v/>
      </c>
      <c r="T17" s="118">
        <f t="shared" si="0"/>
        <v>46143</v>
      </c>
      <c r="U17" s="118">
        <f t="shared" si="0"/>
        <v>46144</v>
      </c>
      <c r="V17" s="119">
        <f t="shared" si="0"/>
        <v>46145</v>
      </c>
      <c r="W17" s="147">
        <f>COUNTIFS(入力用２年!B:B,"&gt;="&amp;MIN(P17:V17),入力用２年!B:B,"&lt;="&amp;MAX(P17:V17),入力用２年!K:K,"○",入力用２年!G:G,"",入力用２年!D:D,"休日")</f>
        <v>0</v>
      </c>
      <c r="X17" s="105">
        <f>COUNTIFS(入力用２年!$B:$B,"&gt;="&amp;MIN(P17:V17),入力用２年!$B:$B,"&lt;="&amp;MAX(P17:V17),入力用２年!$K:$K,"○",入力用２年!$G:$G,"",入力用２年!$H:$H,"現場閉所")</f>
        <v>0</v>
      </c>
      <c r="Y17" s="148" t="str" cm="1">
        <f t="array" ref="Y17">_xlfn.IFS(W17=0,"",W17=0,"-",X17&gt;=W17,"〇",X17&lt;=W17,"×")</f>
        <v/>
      </c>
      <c r="Z17" s="142"/>
      <c r="AB17" s="132">
        <f t="shared" ref="AB17:AH17" si="1">IF(AA17&lt;&gt;"",AA17+1,IF(TEXT(EDATE(MIN($P$17:$V$17),1),"aaa")=AB16,EDATE(MIN($P$17:$V$17),1),""))</f>
        <v>46174</v>
      </c>
      <c r="AC17" s="118">
        <f t="shared" si="1"/>
        <v>46175</v>
      </c>
      <c r="AD17" s="118">
        <f t="shared" si="1"/>
        <v>46176</v>
      </c>
      <c r="AE17" s="118">
        <f t="shared" si="1"/>
        <v>46177</v>
      </c>
      <c r="AF17" s="118">
        <f t="shared" si="1"/>
        <v>46178</v>
      </c>
      <c r="AG17" s="118">
        <f t="shared" si="1"/>
        <v>46179</v>
      </c>
      <c r="AH17" s="119">
        <f t="shared" si="1"/>
        <v>46180</v>
      </c>
      <c r="AI17" s="147">
        <f>COUNTIFS(入力用２年!B:B,"&gt;="&amp;MIN(AB17:AH17),入力用２年!B:B,"&lt;="&amp;MAX(AB17:AH17),入力用２年!K:K,"○",入力用２年!G:G,"",入力用２年!D:D,"休日")</f>
        <v>0</v>
      </c>
      <c r="AJ17" s="105">
        <f>COUNTIFS(入力用２年!$B:$B,"&gt;="&amp;MIN(AB17:AH17),入力用２年!$B:$B,"&lt;="&amp;MAX(AB17:AH17),入力用２年!$K:$K,"○",入力用２年!$G:$G,"",入力用２年!$H:$H,"現場閉所")</f>
        <v>0</v>
      </c>
      <c r="AK17" s="148" t="str" cm="1">
        <f t="array" ref="AK17">_xlfn.IFS(AI17=0,"",AI17=0,"-",AJ17&gt;=AI17,"〇",AJ17&lt;=AI17,"×")</f>
        <v/>
      </c>
      <c r="AN17" s="78" t="s">
        <v>54</v>
      </c>
      <c r="AO17" s="107">
        <f>COUNTIF($M$17:$M$22,"×")</f>
        <v>0</v>
      </c>
      <c r="AP17" s="107">
        <f>COUNTIF($Y$17:$Y$22,"×")</f>
        <v>0</v>
      </c>
      <c r="AQ17" s="107">
        <f>COUNTIF($AK$17:$AK$22,"×")</f>
        <v>0</v>
      </c>
    </row>
    <row r="18" spans="3:43" s="122" customFormat="1" ht="18.75" customHeight="1">
      <c r="D18" s="132">
        <f>IFERROR(IF(MONTH(J17+1)=$D$15,J17+1,""),"")</f>
        <v>46118</v>
      </c>
      <c r="E18" s="118">
        <f>IFERROR(IF(MONTH(D18+1)=$D$15,D18+1,""),"")</f>
        <v>46119</v>
      </c>
      <c r="F18" s="118">
        <f t="shared" ref="E18:J22" si="2">IFERROR(IF(MONTH(E18+1)=$D$15,E18+1,""),"")</f>
        <v>46120</v>
      </c>
      <c r="G18" s="118">
        <f t="shared" si="2"/>
        <v>46121</v>
      </c>
      <c r="H18" s="118">
        <f t="shared" si="2"/>
        <v>46122</v>
      </c>
      <c r="I18" s="118">
        <f t="shared" si="2"/>
        <v>46123</v>
      </c>
      <c r="J18" s="119">
        <f t="shared" si="2"/>
        <v>46124</v>
      </c>
      <c r="K18" s="147">
        <f>COUNTIFS(入力用２年!B:B,"&gt;="&amp;MIN(D18:J18),入力用２年!B:B,"&lt;="&amp;MAX(D18:J18),入力用２年!K:K,"○",入力用２年!G:G,"",入力用２年!D:D,"休日")</f>
        <v>0</v>
      </c>
      <c r="L18" s="105">
        <f>COUNTIFS(入力用２年!$B:$B,"&gt;="&amp;MIN(D18:J18),入力用２年!$B:$B,"&lt;="&amp;MAX(D18:J18),入力用２年!$K:$K,"○",入力用２年!$G:$G,"",入力用２年!$H:$H,"現場閉所")</f>
        <v>0</v>
      </c>
      <c r="M18" s="148" t="str" cm="1">
        <f t="array" ref="M18">_xlfn.IFS(K18=0,"",K18=0,"-",L18&gt;=K18,"〇",L18&lt;=K18,"×")</f>
        <v/>
      </c>
      <c r="N18" s="142"/>
      <c r="P18" s="132">
        <f>IFERROR(IF(MONTH(V17+1)=$P$15,V17+1,""),"")</f>
        <v>46146</v>
      </c>
      <c r="Q18" s="118">
        <f t="shared" ref="Q18:V22" si="3">IFERROR(IF(MONTH(P18+1)=$P$15,P18+1,""),"")</f>
        <v>46147</v>
      </c>
      <c r="R18" s="118">
        <f t="shared" si="3"/>
        <v>46148</v>
      </c>
      <c r="S18" s="118">
        <f t="shared" si="3"/>
        <v>46149</v>
      </c>
      <c r="T18" s="118">
        <f t="shared" si="3"/>
        <v>46150</v>
      </c>
      <c r="U18" s="118">
        <f t="shared" si="3"/>
        <v>46151</v>
      </c>
      <c r="V18" s="119">
        <f t="shared" si="3"/>
        <v>46152</v>
      </c>
      <c r="W18" s="147">
        <f>COUNTIFS(入力用２年!B:B,"&gt;="&amp;MIN(P18:V18),入力用２年!B:B,"&lt;="&amp;MAX(P18:V18),入力用２年!K:K,"○",入力用２年!G:G,"",入力用２年!D:D,"休日")</f>
        <v>0</v>
      </c>
      <c r="X18" s="105">
        <f>COUNTIFS(入力用２年!$B:$B,"&gt;="&amp;MIN(P18:V18),入力用２年!$B:$B,"&lt;="&amp;MAX(P18:V18),入力用２年!$K:$K,"○",入力用２年!$G:$G,"",入力用２年!$H:$H,"現場閉所")</f>
        <v>0</v>
      </c>
      <c r="Y18" s="148" t="str" cm="1">
        <f t="array" ref="Y18">_xlfn.IFS(W18=0,"",W18=0,"-",X18&gt;=W18,"〇",X18&lt;=W18,"×")</f>
        <v/>
      </c>
      <c r="Z18" s="142"/>
      <c r="AB18" s="132">
        <f>IFERROR(IF(MONTH(AH17+1)=$AB$15,AH17+1,""),"")</f>
        <v>46181</v>
      </c>
      <c r="AC18" s="118">
        <f t="shared" ref="AC18:AH22" si="4">IFERROR(IF(MONTH(AB18+1)=$AB$15,AB18+1,""),"")</f>
        <v>46182</v>
      </c>
      <c r="AD18" s="118">
        <f t="shared" si="4"/>
        <v>46183</v>
      </c>
      <c r="AE18" s="118">
        <f t="shared" si="4"/>
        <v>46184</v>
      </c>
      <c r="AF18" s="118">
        <f t="shared" si="4"/>
        <v>46185</v>
      </c>
      <c r="AG18" s="118">
        <f t="shared" si="4"/>
        <v>46186</v>
      </c>
      <c r="AH18" s="119">
        <f t="shared" si="4"/>
        <v>46187</v>
      </c>
      <c r="AI18" s="147">
        <f>COUNTIFS(入力用２年!B:B,"&gt;="&amp;MIN(AB18:AH18),入力用２年!B:B,"&lt;="&amp;MAX(AB18:AH18),入力用２年!K:K,"○",入力用２年!G:G,"",入力用２年!D:D,"休日")</f>
        <v>0</v>
      </c>
      <c r="AJ18" s="105">
        <f>COUNTIFS(入力用２年!$B:$B,"&gt;="&amp;MIN(AB18:AH18),入力用２年!$B:$B,"&lt;="&amp;MAX(AB18:AH18),入力用２年!$K:$K,"○",入力用２年!$G:$G,"",入力用２年!$H:$H,"現場閉所")</f>
        <v>0</v>
      </c>
      <c r="AK18" s="148" t="str" cm="1">
        <f t="array" ref="AK18">_xlfn.IFS(AI18=0,"",AI18=0,"-",AJ18&gt;=AI18,"〇",AJ18&lt;=AI18,"×")</f>
        <v/>
      </c>
      <c r="AN18" s="78" t="s">
        <v>55</v>
      </c>
      <c r="AO18" s="107">
        <f>COUNTIF($M$27:$M$32,"×")</f>
        <v>0</v>
      </c>
      <c r="AP18" s="107">
        <f>COUNTIF($Y$27:$Y$32,"×")</f>
        <v>0</v>
      </c>
      <c r="AQ18" s="107">
        <f>COUNTIF($AK$27:$AK$32,"×")</f>
        <v>0</v>
      </c>
    </row>
    <row r="19" spans="3:43" s="122" customFormat="1" ht="18.75" customHeight="1">
      <c r="D19" s="132">
        <f>IFERROR(IF(MONTH(J18+1)=$D$15,J18+1,""),"")</f>
        <v>46125</v>
      </c>
      <c r="E19" s="118">
        <f t="shared" si="2"/>
        <v>46126</v>
      </c>
      <c r="F19" s="118">
        <f t="shared" si="2"/>
        <v>46127</v>
      </c>
      <c r="G19" s="118">
        <f t="shared" si="2"/>
        <v>46128</v>
      </c>
      <c r="H19" s="118">
        <f t="shared" si="2"/>
        <v>46129</v>
      </c>
      <c r="I19" s="118">
        <f t="shared" si="2"/>
        <v>46130</v>
      </c>
      <c r="J19" s="119">
        <f t="shared" si="2"/>
        <v>46131</v>
      </c>
      <c r="K19" s="147">
        <f>COUNTIFS(入力用２年!B:B,"&gt;="&amp;MIN(D19:J19),入力用２年!B:B,"&lt;="&amp;MAX(D19:J19),入力用２年!K:K,"○",入力用２年!G:G,"",入力用２年!D:D,"休日")</f>
        <v>0</v>
      </c>
      <c r="L19" s="105">
        <f>COUNTIFS(入力用２年!$B:$B,"&gt;="&amp;MIN(D19:J19),入力用２年!$B:$B,"&lt;="&amp;MAX(D19:J19),入力用２年!$K:$K,"○",入力用２年!$G:$G,"",入力用２年!$H:$H,"現場閉所")</f>
        <v>0</v>
      </c>
      <c r="M19" s="148" t="str" cm="1">
        <f t="array" ref="M19">_xlfn.IFS(K19=0,"",K19=0,"-",L19&gt;=K19,"〇",L19&lt;=K19,"×")</f>
        <v/>
      </c>
      <c r="N19" s="142"/>
      <c r="P19" s="132">
        <f>IFERROR(IF(MONTH(V18+1)=$P$15,V18+1,""),"")</f>
        <v>46153</v>
      </c>
      <c r="Q19" s="118">
        <f t="shared" si="3"/>
        <v>46154</v>
      </c>
      <c r="R19" s="118">
        <f t="shared" si="3"/>
        <v>46155</v>
      </c>
      <c r="S19" s="118">
        <f t="shared" si="3"/>
        <v>46156</v>
      </c>
      <c r="T19" s="118">
        <f t="shared" si="3"/>
        <v>46157</v>
      </c>
      <c r="U19" s="118">
        <f t="shared" si="3"/>
        <v>46158</v>
      </c>
      <c r="V19" s="119">
        <f t="shared" si="3"/>
        <v>46159</v>
      </c>
      <c r="W19" s="147">
        <f>COUNTIFS(入力用２年!B:B,"&gt;="&amp;MIN(P19:V19),入力用２年!B:B,"&lt;="&amp;MAX(P19:V19),入力用２年!K:K,"○",入力用２年!G:G,"",入力用２年!D:D,"休日")</f>
        <v>0</v>
      </c>
      <c r="X19" s="105">
        <f>COUNTIFS(入力用２年!$B:$B,"&gt;="&amp;MIN(P19:V19),入力用２年!$B:$B,"&lt;="&amp;MAX(P19:V19),入力用２年!$K:$K,"○",入力用２年!$G:$G,"",入力用２年!$H:$H,"現場閉所")</f>
        <v>0</v>
      </c>
      <c r="Y19" s="148" t="str" cm="1">
        <f t="array" ref="Y19">_xlfn.IFS(W19=0,"",W19=0,"-",X19&gt;=W19,"〇",X19&lt;=W19,"×")</f>
        <v/>
      </c>
      <c r="Z19" s="142"/>
      <c r="AB19" s="132">
        <f>IFERROR(IF(MONTH(AH18+1)=$AB$15,AH18+1,""),"")</f>
        <v>46188</v>
      </c>
      <c r="AC19" s="118">
        <f t="shared" si="4"/>
        <v>46189</v>
      </c>
      <c r="AD19" s="118">
        <f t="shared" si="4"/>
        <v>46190</v>
      </c>
      <c r="AE19" s="118">
        <f t="shared" si="4"/>
        <v>46191</v>
      </c>
      <c r="AF19" s="118">
        <f t="shared" si="4"/>
        <v>46192</v>
      </c>
      <c r="AG19" s="118">
        <f t="shared" si="4"/>
        <v>46193</v>
      </c>
      <c r="AH19" s="119">
        <f t="shared" si="4"/>
        <v>46194</v>
      </c>
      <c r="AI19" s="147">
        <f>COUNTIFS(入力用２年!B:B,"&gt;="&amp;MIN(AB19:AH19),入力用２年!B:B,"&lt;="&amp;MAX(AB19:AH19),入力用２年!K:K,"○",入力用２年!G:G,"",入力用２年!D:D,"休日")</f>
        <v>0</v>
      </c>
      <c r="AJ19" s="105">
        <f>COUNTIFS(入力用２年!$B:$B,"&gt;="&amp;MIN(AB19:AH19),入力用２年!$B:$B,"&lt;="&amp;MAX(AB19:AH19),入力用２年!$K:$K,"○",入力用２年!$G:$G,"",入力用２年!$H:$H,"現場閉所")</f>
        <v>0</v>
      </c>
      <c r="AK19" s="148" t="str" cm="1">
        <f t="array" ref="AK19">_xlfn.IFS(AI19=0,"",AI19=0,"-",AJ19&gt;=AI19,"〇",AJ19&lt;=AI19,"×")</f>
        <v/>
      </c>
      <c r="AN19" s="78"/>
      <c r="AO19" s="107">
        <f>COUNTIF($M$37:$M$42,"×")</f>
        <v>0</v>
      </c>
      <c r="AP19" s="107">
        <f>COUNTIF($Y$37:$Y$42,"×")</f>
        <v>0</v>
      </c>
      <c r="AQ19" s="107">
        <f>COUNTIF($AK$37:$AK$42,"×")</f>
        <v>0</v>
      </c>
    </row>
    <row r="20" spans="3:43" s="122" customFormat="1" ht="18.75" customHeight="1">
      <c r="D20" s="132">
        <f>IFERROR(IF(MONTH(J19+1)=$D$15,J19+1,""),"")</f>
        <v>46132</v>
      </c>
      <c r="E20" s="118">
        <f t="shared" si="2"/>
        <v>46133</v>
      </c>
      <c r="F20" s="118">
        <f t="shared" si="2"/>
        <v>46134</v>
      </c>
      <c r="G20" s="118">
        <f t="shared" si="2"/>
        <v>46135</v>
      </c>
      <c r="H20" s="118">
        <f t="shared" si="2"/>
        <v>46136</v>
      </c>
      <c r="I20" s="118">
        <f t="shared" si="2"/>
        <v>46137</v>
      </c>
      <c r="J20" s="119">
        <f t="shared" si="2"/>
        <v>46138</v>
      </c>
      <c r="K20" s="147">
        <f>COUNTIFS(入力用２年!B:B,"&gt;="&amp;MIN(D20:J20),入力用２年!B:B,"&lt;="&amp;MAX(D20:J20),入力用２年!K:K,"○",入力用２年!G:G,"",入力用２年!D:D,"休日")</f>
        <v>0</v>
      </c>
      <c r="L20" s="105">
        <f>COUNTIFS(入力用２年!$B:$B,"&gt;="&amp;MIN(D20:J20),入力用２年!$B:$B,"&lt;="&amp;MAX(D20:J20),入力用２年!$K:$K,"○",入力用２年!$G:$G,"",入力用２年!$H:$H,"現場閉所")</f>
        <v>0</v>
      </c>
      <c r="M20" s="148" t="str" cm="1">
        <f t="array" ref="M20">_xlfn.IFS(K20=0,"",K20=0,"-",L20&gt;=K20,"〇",L20&lt;=K20,"×")</f>
        <v/>
      </c>
      <c r="N20" s="142"/>
      <c r="P20" s="132">
        <f>IFERROR(IF(MONTH(V19+1)=$P$15,V19+1,""),"")</f>
        <v>46160</v>
      </c>
      <c r="Q20" s="118">
        <f t="shared" si="3"/>
        <v>46161</v>
      </c>
      <c r="R20" s="118">
        <f t="shared" si="3"/>
        <v>46162</v>
      </c>
      <c r="S20" s="118">
        <f t="shared" si="3"/>
        <v>46163</v>
      </c>
      <c r="T20" s="118">
        <f t="shared" si="3"/>
        <v>46164</v>
      </c>
      <c r="U20" s="118">
        <f t="shared" si="3"/>
        <v>46165</v>
      </c>
      <c r="V20" s="119">
        <f t="shared" si="3"/>
        <v>46166</v>
      </c>
      <c r="W20" s="147">
        <f>COUNTIFS(入力用２年!B:B,"&gt;="&amp;MIN(P20:V20),入力用２年!B:B,"&lt;="&amp;MAX(P20:V20),入力用２年!K:K,"○",入力用２年!G:G,"",入力用２年!D:D,"休日")</f>
        <v>0</v>
      </c>
      <c r="X20" s="105">
        <f>COUNTIFS(入力用２年!$B:$B,"&gt;="&amp;MIN(P20:V20),入力用２年!$B:$B,"&lt;="&amp;MAX(P20:V20),入力用２年!$K:$K,"○",入力用２年!$G:$G,"",入力用２年!$H:$H,"現場閉所")</f>
        <v>0</v>
      </c>
      <c r="Y20" s="148" t="str" cm="1">
        <f t="array" ref="Y20">_xlfn.IFS(W20=0,"",W20=0,"-",X20&gt;=W20,"〇",X20&lt;=W20,"×")</f>
        <v/>
      </c>
      <c r="Z20" s="142"/>
      <c r="AB20" s="132">
        <f>IFERROR(IF(MONTH(AH19+1)=$AB$15,AH19+1,""),"")</f>
        <v>46195</v>
      </c>
      <c r="AC20" s="118">
        <f t="shared" si="4"/>
        <v>46196</v>
      </c>
      <c r="AD20" s="118">
        <f t="shared" si="4"/>
        <v>46197</v>
      </c>
      <c r="AE20" s="118">
        <f t="shared" si="4"/>
        <v>46198</v>
      </c>
      <c r="AF20" s="118">
        <f t="shared" si="4"/>
        <v>46199</v>
      </c>
      <c r="AG20" s="118">
        <f t="shared" si="4"/>
        <v>46200</v>
      </c>
      <c r="AH20" s="119">
        <f t="shared" si="4"/>
        <v>46201</v>
      </c>
      <c r="AI20" s="147">
        <f>COUNTIFS(入力用２年!B:B,"&gt;="&amp;MIN(AB20:AH20),入力用２年!B:B,"&lt;="&amp;MAX(AB20:AH20),入力用２年!K:K,"○",入力用２年!G:G,"",入力用２年!D:D,"休日")</f>
        <v>0</v>
      </c>
      <c r="AJ20" s="105">
        <f>COUNTIFS(入力用２年!$B:$B,"&gt;="&amp;MIN(AB20:AH20),入力用２年!$B:$B,"&lt;="&amp;MAX(AB20:AH20),入力用２年!$K:$K,"○",入力用２年!$G:$G,"",入力用２年!$H:$H,"現場閉所")</f>
        <v>0</v>
      </c>
      <c r="AK20" s="148" t="str" cm="1">
        <f t="array" ref="AK20">_xlfn.IFS(AI20=0,"",AI20=0,"-",AJ20&gt;=AI20,"〇",AJ20&lt;=AI20,"×")</f>
        <v/>
      </c>
      <c r="AN20" s="78"/>
      <c r="AO20" s="107">
        <f>COUNTIF($M$47:$M$52,"×")</f>
        <v>0</v>
      </c>
      <c r="AP20" s="107">
        <f>COUNTIF($Y$47:$Y$52,"×")</f>
        <v>0</v>
      </c>
      <c r="AQ20" s="107">
        <f>COUNTIF($AK$47:$AK$52,"×")</f>
        <v>0</v>
      </c>
    </row>
    <row r="21" spans="3:43" s="122" customFormat="1" ht="18.75" customHeight="1">
      <c r="D21" s="132">
        <f>IFERROR(IF(MONTH(J20+1)=$D$15,J20+1,""),"")</f>
        <v>46139</v>
      </c>
      <c r="E21" s="118">
        <f t="shared" si="2"/>
        <v>46140</v>
      </c>
      <c r="F21" s="118">
        <f t="shared" si="2"/>
        <v>46141</v>
      </c>
      <c r="G21" s="118">
        <f t="shared" si="2"/>
        <v>46142</v>
      </c>
      <c r="H21" s="118" t="str">
        <f t="shared" si="2"/>
        <v/>
      </c>
      <c r="I21" s="118" t="str">
        <f t="shared" si="2"/>
        <v/>
      </c>
      <c r="J21" s="119" t="str">
        <f t="shared" si="2"/>
        <v/>
      </c>
      <c r="K21" s="147">
        <f>COUNTIFS(入力用２年!B:B,"&gt;="&amp;MIN(D21:J21),入力用２年!B:B,"&lt;="&amp;MAX(D21:J21),入力用２年!K:K,"○",入力用２年!G:G,"",入力用２年!D:D,"休日")</f>
        <v>0</v>
      </c>
      <c r="L21" s="105">
        <f>COUNTIFS(入力用２年!$B:$B,"&gt;="&amp;MIN(D21:J21),入力用２年!$B:$B,"&lt;="&amp;MAX(D21:J21),入力用２年!$K:$K,"○",入力用２年!$G:$G,"",入力用２年!$H:$H,"現場閉所")</f>
        <v>0</v>
      </c>
      <c r="M21" s="148" t="str" cm="1">
        <f t="array" ref="M21">_xlfn.IFS(K21=0,"",K21=0,"-",L21&gt;=K21,"〇",L21&lt;=K21,"×")</f>
        <v/>
      </c>
      <c r="N21" s="142"/>
      <c r="P21" s="132">
        <f>IFERROR(IF(MONTH(V20+1)=$P$15,V20+1,""),"")</f>
        <v>46167</v>
      </c>
      <c r="Q21" s="118">
        <f t="shared" si="3"/>
        <v>46168</v>
      </c>
      <c r="R21" s="118">
        <f t="shared" si="3"/>
        <v>46169</v>
      </c>
      <c r="S21" s="118">
        <f t="shared" si="3"/>
        <v>46170</v>
      </c>
      <c r="T21" s="118">
        <f t="shared" si="3"/>
        <v>46171</v>
      </c>
      <c r="U21" s="118">
        <f t="shared" si="3"/>
        <v>46172</v>
      </c>
      <c r="V21" s="119">
        <f t="shared" si="3"/>
        <v>46173</v>
      </c>
      <c r="W21" s="147">
        <f>COUNTIFS(入力用２年!B:B,"&gt;="&amp;MIN(P21:V21),入力用２年!B:B,"&lt;="&amp;MAX(P21:V21),入力用２年!K:K,"○",入力用２年!G:G,"",入力用２年!D:D,"休日")</f>
        <v>0</v>
      </c>
      <c r="X21" s="105">
        <f>COUNTIFS(入力用２年!$B:$B,"&gt;="&amp;MIN(P21:V21),入力用２年!$B:$B,"&lt;="&amp;MAX(P21:V21),入力用２年!$K:$K,"○",入力用２年!$G:$G,"",入力用２年!$H:$H,"現場閉所")</f>
        <v>0</v>
      </c>
      <c r="Y21" s="148" t="str" cm="1">
        <f t="array" ref="Y21">_xlfn.IFS(W21=0,"",W21=0,"-",X21&gt;=W21,"〇",X21&lt;=W21,"×")</f>
        <v/>
      </c>
      <c r="Z21" s="142"/>
      <c r="AB21" s="132">
        <f>IFERROR(IF(MONTH(AH20+1)=$AB$15,AH20+1,""),"")</f>
        <v>46202</v>
      </c>
      <c r="AC21" s="118">
        <f t="shared" si="4"/>
        <v>46203</v>
      </c>
      <c r="AD21" s="118" t="str">
        <f t="shared" si="4"/>
        <v/>
      </c>
      <c r="AE21" s="118" t="str">
        <f t="shared" si="4"/>
        <v/>
      </c>
      <c r="AF21" s="118" t="str">
        <f t="shared" si="4"/>
        <v/>
      </c>
      <c r="AG21" s="118" t="str">
        <f t="shared" si="4"/>
        <v/>
      </c>
      <c r="AH21" s="119" t="str">
        <f t="shared" si="4"/>
        <v/>
      </c>
      <c r="AI21" s="147">
        <f>COUNTIFS(入力用２年!B:B,"&gt;="&amp;MIN(AB21:AH21),入力用２年!B:B,"&lt;="&amp;MAX(AB21:AH21),入力用２年!K:K,"○",入力用２年!G:G,"",入力用２年!D:D,"休日")</f>
        <v>0</v>
      </c>
      <c r="AJ21" s="105">
        <f>COUNTIFS(入力用２年!$B:$B,"&gt;="&amp;MIN(AB21:AH21),入力用２年!$B:$B,"&lt;="&amp;MAX(AB21:AH21),入力用２年!$K:$K,"○",入力用２年!$G:$G,"",入力用２年!$H:$H,"現場閉所")</f>
        <v>0</v>
      </c>
      <c r="AK21" s="148" t="str" cm="1">
        <f t="array" ref="AK21">_xlfn.IFS(AI21=0,"",AI21=0,"-",AJ21&gt;=AI21,"〇",AJ21&lt;=AI21,"×")</f>
        <v/>
      </c>
    </row>
    <row r="22" spans="3:43" s="122" customFormat="1" ht="18.75" customHeight="1" thickBot="1">
      <c r="D22" s="134" t="str">
        <f>IFERROR(IF(MONTH(J21+1)=$D$15,J21+1,""),"")</f>
        <v/>
      </c>
      <c r="E22" s="120" t="str">
        <f t="shared" si="2"/>
        <v/>
      </c>
      <c r="F22" s="120" t="str">
        <f t="shared" si="2"/>
        <v/>
      </c>
      <c r="G22" s="120" t="str">
        <f t="shared" si="2"/>
        <v/>
      </c>
      <c r="H22" s="120" t="str">
        <f t="shared" si="2"/>
        <v/>
      </c>
      <c r="I22" s="120" t="str">
        <f t="shared" si="2"/>
        <v/>
      </c>
      <c r="J22" s="121" t="str">
        <f t="shared" si="2"/>
        <v/>
      </c>
      <c r="K22" s="149">
        <f>COUNTIFS(入力用２年!B:B,"&gt;="&amp;MIN(D22:J22),入力用２年!B:B,"&lt;="&amp;MAX(D22:J22),入力用２年!K:K,"○",入力用２年!G:G,"",入力用２年!D:D,"休日")</f>
        <v>0</v>
      </c>
      <c r="L22" s="114">
        <f>COUNTIFS(入力用２年!$B:$B,"&gt;="&amp;MIN(D22:J22),入力用２年!$B:$B,"&lt;="&amp;MAX(D22:J22),入力用２年!$K:$K,"○",入力用２年!$G:$G,"",入力用２年!$H:$H,"現場閉所")</f>
        <v>0</v>
      </c>
      <c r="M22" s="150" t="str" cm="1">
        <f t="array" ref="M22">_xlfn.IFS(K22=0,"",K22=0,"-",L22&gt;=K22,"〇",L22&lt;=K22,"×")</f>
        <v/>
      </c>
      <c r="N22" s="142"/>
      <c r="P22" s="134" t="str">
        <f>IFERROR(IF(MONTH(V21+1)=$P$15,V21+1,""),"")</f>
        <v/>
      </c>
      <c r="Q22" s="120" t="str">
        <f t="shared" si="3"/>
        <v/>
      </c>
      <c r="R22" s="120" t="str">
        <f t="shared" si="3"/>
        <v/>
      </c>
      <c r="S22" s="120" t="str">
        <f t="shared" si="3"/>
        <v/>
      </c>
      <c r="T22" s="120" t="str">
        <f t="shared" si="3"/>
        <v/>
      </c>
      <c r="U22" s="120" t="str">
        <f t="shared" si="3"/>
        <v/>
      </c>
      <c r="V22" s="121" t="str">
        <f t="shared" si="3"/>
        <v/>
      </c>
      <c r="W22" s="149">
        <f>COUNTIFS(入力用２年!B:B,"&gt;="&amp;MIN(P22:V22),入力用２年!B:B,"&lt;="&amp;MAX(P22:V22),入力用２年!K:K,"○",入力用２年!G:G,"",入力用２年!D:D,"休日")</f>
        <v>0</v>
      </c>
      <c r="X22" s="114">
        <f>COUNTIFS(入力用２年!$B:$B,"&gt;="&amp;MIN(P22:V22),入力用２年!$B:$B,"&lt;="&amp;MAX(P22:V22),入力用２年!$K:$K,"○",入力用２年!$G:$G,"",入力用２年!$H:$H,"現場閉所")</f>
        <v>0</v>
      </c>
      <c r="Y22" s="150" t="str" cm="1">
        <f t="array" ref="Y22">_xlfn.IFS(W22=0,"",W22=0,"-",X22&gt;=W22,"〇",X22&lt;=W22,"×")</f>
        <v/>
      </c>
      <c r="Z22" s="142"/>
      <c r="AB22" s="134" t="str">
        <f>IFERROR(IF(MONTH(AH21+1)=$AB$15,AH21+1,""),"")</f>
        <v/>
      </c>
      <c r="AC22" s="120" t="str">
        <f t="shared" si="4"/>
        <v/>
      </c>
      <c r="AD22" s="120" t="str">
        <f t="shared" si="4"/>
        <v/>
      </c>
      <c r="AE22" s="120" t="str">
        <f t="shared" si="4"/>
        <v/>
      </c>
      <c r="AF22" s="120" t="str">
        <f t="shared" si="4"/>
        <v/>
      </c>
      <c r="AG22" s="120" t="str">
        <f t="shared" si="4"/>
        <v/>
      </c>
      <c r="AH22" s="121" t="str">
        <f t="shared" si="4"/>
        <v/>
      </c>
      <c r="AI22" s="149">
        <f>COUNTIFS(入力用２年!B:B,"&gt;="&amp;MIN(AB22:AH22),入力用２年!B:B,"&lt;="&amp;MAX(AB22:AH22),入力用２年!K:K,"○",入力用２年!G:G,"",入力用２年!D:D,"休日")</f>
        <v>0</v>
      </c>
      <c r="AJ22" s="114">
        <f>COUNTIFS(入力用２年!$B:$B,"&gt;="&amp;MIN(AB22:AH22),入力用２年!$B:$B,"&lt;="&amp;MAX(AB22:AH22),入力用２年!$K:$K,"○",入力用２年!$G:$G,"",入力用２年!$H:$H,"現場閉所")</f>
        <v>0</v>
      </c>
      <c r="AK22" s="150" t="str" cm="1">
        <f t="array" ref="AK22">_xlfn.IFS(AI22=0,"",AI22=0,"-",AJ22&gt;=AI22,"〇",AJ22&lt;=AI22,"×")</f>
        <v/>
      </c>
    </row>
    <row r="23" spans="3:43" s="122" customFormat="1" ht="18.75" customHeight="1">
      <c r="D23" s="140"/>
      <c r="E23" s="141"/>
      <c r="F23" s="142"/>
      <c r="G23" s="140"/>
      <c r="H23" s="135"/>
      <c r="I23" s="140"/>
      <c r="J23" s="135"/>
      <c r="K23" s="135">
        <f>SUM(K17:K22)</f>
        <v>0</v>
      </c>
      <c r="L23" s="135"/>
      <c r="M23" s="135"/>
      <c r="N23" s="135"/>
      <c r="O23" s="140"/>
      <c r="P23" s="140"/>
      <c r="Q23" s="140"/>
      <c r="R23" s="140"/>
      <c r="S23" s="140"/>
      <c r="T23" s="135"/>
      <c r="U23" s="140"/>
      <c r="V23" s="135"/>
      <c r="W23" s="135">
        <f>SUM(W17:W22)</f>
        <v>0</v>
      </c>
      <c r="X23" s="135"/>
      <c r="Y23" s="135"/>
      <c r="Z23" s="135"/>
      <c r="AA23" s="140"/>
      <c r="AB23" s="140"/>
      <c r="AC23" s="140"/>
      <c r="AD23" s="140"/>
      <c r="AE23" s="140"/>
      <c r="AF23" s="135"/>
      <c r="AG23" s="140"/>
      <c r="AH23" s="135"/>
      <c r="AI23" s="135">
        <f>SUM(AI17:AI22)</f>
        <v>0</v>
      </c>
    </row>
    <row r="24" spans="3:43" s="122" customFormat="1" ht="18.75" customHeight="1" thickBot="1">
      <c r="C24" s="299" t="s">
        <v>13</v>
      </c>
      <c r="D24" s="299"/>
      <c r="E24" s="122" t="str">
        <f>IF(H24="-","-",IF(OR(H24&gt;=ROUNDDOWN(8/28,3),L24&gt;=K33),"OK","NG"))</f>
        <v>-</v>
      </c>
      <c r="F24" s="300" t="s">
        <v>87</v>
      </c>
      <c r="G24" s="300"/>
      <c r="H24" s="305" t="str">
        <f>IFERROR(ROUNDDOWN(L24/(COUNTIFS(入力用２年!B:B,"&gt;="&amp;MIN(D27:J32),入力用２年!B:B,"&lt;="&amp;MAX(D27:J32),入力用２年!K:K,"○")-COUNTIFS(入力用２年!B:B,"&gt;="&amp;MIN(D27:J32),入力用２年!B:B,"&lt;="&amp;MAX(D27:J32),入力用２年!K:K,"○",入力用２年!G:G,"&lt;&gt;")),3),"-")</f>
        <v>-</v>
      </c>
      <c r="I24" s="305"/>
      <c r="J24" s="305"/>
      <c r="K24" s="136" t="s">
        <v>89</v>
      </c>
      <c r="L24" s="160">
        <f>COUNTIFS(入力用２年!B:B,"&gt;="&amp;MIN(D27:J32),入力用２年!B:B,"&lt;="&amp;MAX(D27:J32),入力用２年!K:K,"○",入力用２年!H:H,"現場閉所",入力用２年!G:G,"")</f>
        <v>0</v>
      </c>
      <c r="M24" s="108"/>
      <c r="N24" s="126"/>
      <c r="O24" s="299" t="s">
        <v>13</v>
      </c>
      <c r="P24" s="299"/>
      <c r="Q24" s="122" t="str">
        <f>IF(T24="-","-",IF(OR(T24&gt;=ROUNDDOWN(8/28,3),X24&gt;=W33),"OK","NG"))</f>
        <v>-</v>
      </c>
      <c r="R24" s="300" t="s">
        <v>87</v>
      </c>
      <c r="S24" s="300"/>
      <c r="T24" s="305" t="str">
        <f>IFERROR(ROUNDDOWN(X24/(COUNTIFS(入力用２年!B:B,"&gt;="&amp;MIN(P27:V32),入力用２年!B:B,"&lt;="&amp;MAX(P27:V32),入力用２年!K:K,"○")-COUNTIFS(入力用２年!B:B,"&gt;="&amp;MIN(P27:V32),入力用２年!B:B,"&lt;="&amp;MAX(P27:V32),入力用２年!K:K,"○",入力用２年!G:G,"&lt;&gt;")),3),"-")</f>
        <v>-</v>
      </c>
      <c r="U24" s="305"/>
      <c r="V24" s="305"/>
      <c r="W24" s="136" t="s">
        <v>89</v>
      </c>
      <c r="X24" s="160">
        <f>COUNTIFS(入力用２年!B:B,"&gt;="&amp;MIN(P27:V32),入力用２年!B:B,"&lt;="&amp;MAX(P27:V32),入力用２年!K:K,"○",入力用２年!H:H,"現場閉所",入力用２年!G:G,"")</f>
        <v>0</v>
      </c>
      <c r="Y24" s="108"/>
      <c r="Z24" s="126"/>
      <c r="AA24" s="299" t="s">
        <v>13</v>
      </c>
      <c r="AB24" s="299"/>
      <c r="AC24" s="122" t="str">
        <f>IF(AF24="-","-",IF(OR(AF24&gt;=ROUNDDOWN(8/28,3),AJ24&gt;=AI33),"OK","NG"))</f>
        <v>-</v>
      </c>
      <c r="AD24" s="300" t="s">
        <v>87</v>
      </c>
      <c r="AE24" s="300"/>
      <c r="AF24" s="305" t="str">
        <f>IFERROR(ROUNDDOWN(AJ24/(COUNTIFS(入力用２年!B:B,"&gt;="&amp;MIN(AB27:AH32),入力用２年!B:B,"&lt;="&amp;MAX(AB27:AH32),入力用２年!K:K,"○")-COUNTIFS(入力用２年!B:B,"&gt;="&amp;MIN(AB27:AH32),入力用２年!B:B,"&lt;="&amp;MAX(AB27:AH32),入力用２年!K:K,"○",入力用２年!G:G,"&lt;&gt;")),3),"-")</f>
        <v>-</v>
      </c>
      <c r="AG24" s="305"/>
      <c r="AH24" s="305"/>
      <c r="AI24" s="136" t="s">
        <v>89</v>
      </c>
      <c r="AJ24" s="160">
        <f>COUNTIFS(入力用２年!B:B,"&gt;="&amp;MIN(AB27:AH32),入力用２年!B:B,"&lt;="&amp;MAX(AB27:AH32),入力用２年!K:K,"○",入力用２年!H:H,"現場閉所",入力用２年!G:G,"")</f>
        <v>0</v>
      </c>
      <c r="AK24" s="108"/>
    </row>
    <row r="25" spans="3:43" s="122" customFormat="1" ht="18.75" customHeight="1">
      <c r="D25" s="123">
        <v>7</v>
      </c>
      <c r="E25" s="124" t="s">
        <v>3</v>
      </c>
      <c r="F25" s="124"/>
      <c r="G25" s="124"/>
      <c r="H25" s="124"/>
      <c r="I25" s="124"/>
      <c r="J25" s="145"/>
      <c r="K25" s="296" t="s">
        <v>48</v>
      </c>
      <c r="L25" s="297"/>
      <c r="M25" s="298"/>
      <c r="N25" s="135"/>
      <c r="P25" s="123">
        <v>8</v>
      </c>
      <c r="Q25" s="124" t="s">
        <v>3</v>
      </c>
      <c r="R25" s="124"/>
      <c r="S25" s="124"/>
      <c r="T25" s="124"/>
      <c r="U25" s="124"/>
      <c r="V25" s="145"/>
      <c r="W25" s="296" t="s">
        <v>48</v>
      </c>
      <c r="X25" s="297"/>
      <c r="Y25" s="298"/>
      <c r="Z25" s="135"/>
      <c r="AB25" s="123">
        <v>9</v>
      </c>
      <c r="AC25" s="124" t="s">
        <v>3</v>
      </c>
      <c r="AD25" s="124"/>
      <c r="AE25" s="124"/>
      <c r="AF25" s="124"/>
      <c r="AG25" s="124"/>
      <c r="AH25" s="145"/>
      <c r="AI25" s="296" t="s">
        <v>48</v>
      </c>
      <c r="AJ25" s="297"/>
      <c r="AK25" s="298"/>
    </row>
    <row r="26" spans="3:43" s="122" customFormat="1" ht="27.75" customHeight="1">
      <c r="D26" s="127" t="s">
        <v>2</v>
      </c>
      <c r="E26" s="128" t="s">
        <v>5</v>
      </c>
      <c r="F26" s="128" t="s">
        <v>6</v>
      </c>
      <c r="G26" s="128" t="s">
        <v>7</v>
      </c>
      <c r="H26" s="128" t="s">
        <v>8</v>
      </c>
      <c r="I26" s="128" t="s">
        <v>9</v>
      </c>
      <c r="J26" s="146" t="s">
        <v>4</v>
      </c>
      <c r="K26" s="129" t="s">
        <v>42</v>
      </c>
      <c r="L26" s="130" t="s">
        <v>89</v>
      </c>
      <c r="M26" s="131" t="s">
        <v>43</v>
      </c>
      <c r="N26" s="139"/>
      <c r="P26" s="127" t="s">
        <v>2</v>
      </c>
      <c r="Q26" s="128" t="s">
        <v>5</v>
      </c>
      <c r="R26" s="128" t="s">
        <v>6</v>
      </c>
      <c r="S26" s="128" t="s">
        <v>7</v>
      </c>
      <c r="T26" s="128" t="s">
        <v>8</v>
      </c>
      <c r="U26" s="128" t="s">
        <v>9</v>
      </c>
      <c r="V26" s="146" t="s">
        <v>4</v>
      </c>
      <c r="W26" s="129" t="s">
        <v>42</v>
      </c>
      <c r="X26" s="130" t="s">
        <v>89</v>
      </c>
      <c r="Y26" s="131" t="s">
        <v>43</v>
      </c>
      <c r="Z26" s="139"/>
      <c r="AB26" s="127" t="s">
        <v>2</v>
      </c>
      <c r="AC26" s="128" t="s">
        <v>5</v>
      </c>
      <c r="AD26" s="128" t="s">
        <v>6</v>
      </c>
      <c r="AE26" s="128" t="s">
        <v>7</v>
      </c>
      <c r="AF26" s="128" t="s">
        <v>8</v>
      </c>
      <c r="AG26" s="128" t="s">
        <v>9</v>
      </c>
      <c r="AH26" s="146" t="s">
        <v>4</v>
      </c>
      <c r="AI26" s="129" t="s">
        <v>42</v>
      </c>
      <c r="AJ26" s="130" t="s">
        <v>89</v>
      </c>
      <c r="AK26" s="131" t="s">
        <v>43</v>
      </c>
    </row>
    <row r="27" spans="3:43" s="122" customFormat="1" ht="18.75" customHeight="1">
      <c r="D27" s="132" t="str">
        <f>IF(B27&lt;&gt;"",B27+1,IF(TEXT(EDATE(MIN($AB$17:$AH$17),1),"aaa")=D26,EDATE(MIN($AB$17:$AH$17),1),""))</f>
        <v/>
      </c>
      <c r="E27" s="118" t="str">
        <f t="shared" ref="E27:J27" si="5">IF(D27&lt;&gt;"",D27+1,IF(TEXT(EDATE(MIN($AB$17:$AH$17),1),"aaa")=E26,EDATE(MIN($AB$17:$AH$17),1),""))</f>
        <v/>
      </c>
      <c r="F27" s="118">
        <f t="shared" si="5"/>
        <v>46204</v>
      </c>
      <c r="G27" s="118">
        <f t="shared" si="5"/>
        <v>46205</v>
      </c>
      <c r="H27" s="118">
        <f t="shared" si="5"/>
        <v>46206</v>
      </c>
      <c r="I27" s="118">
        <f t="shared" si="5"/>
        <v>46207</v>
      </c>
      <c r="J27" s="119">
        <f t="shared" si="5"/>
        <v>46208</v>
      </c>
      <c r="K27" s="147">
        <f>COUNTIFS(入力用２年!B:B,"&gt;="&amp;MIN(D27:J27),入力用２年!B:B,"&lt;="&amp;MAX(D27:J27),入力用２年!K:K,"○",入力用２年!G:G,"",入力用２年!D:D,"休日")</f>
        <v>0</v>
      </c>
      <c r="L27" s="105">
        <f>COUNTIFS(入力用２年!$B:$B,"&gt;="&amp;MIN(D27:J27),入力用２年!$B:$B,"&lt;="&amp;MAX(D27:J27),入力用２年!$K:$K,"○",入力用２年!$G:$G,"",入力用２年!$H:$H,"現場閉所")</f>
        <v>0</v>
      </c>
      <c r="M27" s="148" t="str" cm="1">
        <f t="array" ref="M27">_xlfn.IFS(K27=0,"",K27=0,"-",L27&gt;=K27,"〇",L27&lt;=K27,"×")</f>
        <v/>
      </c>
      <c r="N27" s="142"/>
      <c r="P27" s="132" t="str">
        <f t="shared" ref="P27:V27" si="6">IF(O27&lt;&gt;"",O27+1,IF(TEXT(EDATE(MIN($D$27:$J$27),1),"aaa")=P26,EDATE(MIN($D$27:$J$27),1),""))</f>
        <v/>
      </c>
      <c r="Q27" s="118" t="str">
        <f t="shared" si="6"/>
        <v/>
      </c>
      <c r="R27" s="118" t="str">
        <f t="shared" si="6"/>
        <v/>
      </c>
      <c r="S27" s="118" t="str">
        <f t="shared" si="6"/>
        <v/>
      </c>
      <c r="T27" s="118" t="str">
        <f t="shared" si="6"/>
        <v/>
      </c>
      <c r="U27" s="118">
        <f t="shared" si="6"/>
        <v>46235</v>
      </c>
      <c r="V27" s="119">
        <f t="shared" si="6"/>
        <v>46236</v>
      </c>
      <c r="W27" s="147">
        <f>COUNTIFS(入力用２年!B:B,"&gt;="&amp;MIN(P27:V27),入力用２年!B:B,"&lt;="&amp;MAX(P27:V27),入力用２年!K:K,"○",入力用２年!G:G,"",入力用２年!D:D,"休日")</f>
        <v>0</v>
      </c>
      <c r="X27" s="105">
        <f>COUNTIFS(入力用２年!$B:$B,"&gt;="&amp;MIN(P27:V27),入力用２年!$B:$B,"&lt;="&amp;MAX(P27:V27),入力用２年!$K:$K,"○",入力用２年!$G:$G,"",入力用２年!$H:$H,"現場閉所")</f>
        <v>0</v>
      </c>
      <c r="Y27" s="148" t="str" cm="1">
        <f t="array" ref="Y27">_xlfn.IFS(W27=0,"",W27=0,"-",X27&gt;=W27,"〇",X27&lt;=W27,"×")</f>
        <v/>
      </c>
      <c r="Z27" s="142"/>
      <c r="AB27" s="132" t="str">
        <f t="shared" ref="AB27:AH27" si="7">IF(AA27&lt;&gt;"",AA27+1,IF(TEXT(EDATE(MIN($P$27:$V$27),1),"aaa")=AB26,EDATE(MIN($P$27:$V$27),1),""))</f>
        <v/>
      </c>
      <c r="AC27" s="118">
        <f t="shared" si="7"/>
        <v>46266</v>
      </c>
      <c r="AD27" s="118">
        <f t="shared" si="7"/>
        <v>46267</v>
      </c>
      <c r="AE27" s="118">
        <f t="shared" si="7"/>
        <v>46268</v>
      </c>
      <c r="AF27" s="118">
        <f t="shared" si="7"/>
        <v>46269</v>
      </c>
      <c r="AG27" s="118">
        <f t="shared" si="7"/>
        <v>46270</v>
      </c>
      <c r="AH27" s="119">
        <f t="shared" si="7"/>
        <v>46271</v>
      </c>
      <c r="AI27" s="147">
        <f>COUNTIFS(入力用２年!B:B,"&gt;="&amp;MIN(AB27:AH27),入力用２年!B:B,"&lt;="&amp;MAX(AB27:AH27),入力用２年!K:K,"○",入力用２年!G:G,"",入力用２年!D:D,"休日")</f>
        <v>0</v>
      </c>
      <c r="AJ27" s="105">
        <f>COUNTIFS(入力用２年!$B:$B,"&gt;="&amp;MIN(AB27:AH27),入力用２年!$B:$B,"&lt;="&amp;MAX(AB27:AH27),入力用２年!$K:$K,"○",入力用２年!$G:$G,"",入力用２年!$H:$H,"現場閉所")</f>
        <v>0</v>
      </c>
      <c r="AK27" s="148" t="str" cm="1">
        <f t="array" ref="AK27">_xlfn.IFS(AI27=0,"",AI27=0,"-",AJ27&gt;=AI27,"〇",AJ27&lt;=AI27,"×")</f>
        <v/>
      </c>
    </row>
    <row r="28" spans="3:43" s="122" customFormat="1" ht="18.75" customHeight="1">
      <c r="D28" s="132">
        <f>IFERROR(IF(MONTH(J27+1)=$D$25,J27+1,""),"")</f>
        <v>46209</v>
      </c>
      <c r="E28" s="118">
        <f t="shared" ref="E28:J32" si="8">IFERROR(IF(MONTH(D28+1)=$D$25,D28+1,""),"")</f>
        <v>46210</v>
      </c>
      <c r="F28" s="118">
        <f t="shared" si="8"/>
        <v>46211</v>
      </c>
      <c r="G28" s="118">
        <f t="shared" si="8"/>
        <v>46212</v>
      </c>
      <c r="H28" s="118">
        <f t="shared" si="8"/>
        <v>46213</v>
      </c>
      <c r="I28" s="118">
        <f t="shared" si="8"/>
        <v>46214</v>
      </c>
      <c r="J28" s="119">
        <f t="shared" si="8"/>
        <v>46215</v>
      </c>
      <c r="K28" s="147">
        <f>COUNTIFS(入力用２年!B:B,"&gt;="&amp;MIN(D28:J28),入力用２年!B:B,"&lt;="&amp;MAX(D28:J28),入力用２年!K:K,"○",入力用２年!G:G,"",入力用２年!D:D,"休日")</f>
        <v>0</v>
      </c>
      <c r="L28" s="105">
        <f>COUNTIFS(入力用２年!$B:$B,"&gt;="&amp;MIN(D28:J28),入力用２年!$B:$B,"&lt;="&amp;MAX(D28:J28),入力用２年!$K:$K,"○",入力用２年!$G:$G,"",入力用２年!$H:$H,"現場閉所")</f>
        <v>0</v>
      </c>
      <c r="M28" s="148" t="str" cm="1">
        <f t="array" ref="M28">_xlfn.IFS(K28=0,"",K28=0,"-",L28&gt;=K28,"〇",L28&lt;=K28,"×")</f>
        <v/>
      </c>
      <c r="N28" s="142"/>
      <c r="P28" s="132">
        <f>IFERROR(IF(MONTH(V27+1)=$P$25,V27+1,""),"")</f>
        <v>46237</v>
      </c>
      <c r="Q28" s="118">
        <f t="shared" ref="Q28:V32" si="9">IFERROR(IF(MONTH(P28+1)=$P$25,P28+1,""),"")</f>
        <v>46238</v>
      </c>
      <c r="R28" s="118">
        <f t="shared" si="9"/>
        <v>46239</v>
      </c>
      <c r="S28" s="118">
        <f t="shared" si="9"/>
        <v>46240</v>
      </c>
      <c r="T28" s="118">
        <f t="shared" si="9"/>
        <v>46241</v>
      </c>
      <c r="U28" s="118">
        <f t="shared" si="9"/>
        <v>46242</v>
      </c>
      <c r="V28" s="119">
        <f t="shared" si="9"/>
        <v>46243</v>
      </c>
      <c r="W28" s="147">
        <f>COUNTIFS(入力用２年!B:B,"&gt;="&amp;MIN(P28:V28),入力用２年!B:B,"&lt;="&amp;MAX(P28:V28),入力用２年!K:K,"○",入力用２年!G:G,"",入力用２年!D:D,"休日")</f>
        <v>0</v>
      </c>
      <c r="X28" s="105">
        <f>COUNTIFS(入力用２年!$B:$B,"&gt;="&amp;MIN(P28:V28),入力用２年!$B:$B,"&lt;="&amp;MAX(P28:V28),入力用２年!$K:$K,"○",入力用２年!$G:$G,"",入力用２年!$H:$H,"現場閉所")</f>
        <v>0</v>
      </c>
      <c r="Y28" s="148" t="str" cm="1">
        <f t="array" ref="Y28">_xlfn.IFS(W28=0,"",W28=0,"-",X28&gt;=W28,"〇",X28&lt;=W28,"×")</f>
        <v/>
      </c>
      <c r="Z28" s="142"/>
      <c r="AB28" s="132">
        <f>IFERROR(IF(MONTH(AH27+1)=$AB$25,AH27+1,""),"")</f>
        <v>46272</v>
      </c>
      <c r="AC28" s="118">
        <f t="shared" ref="AC28:AH32" si="10">IFERROR(IF(MONTH(AB28+1)=$AB$25,AB28+1,""),"")</f>
        <v>46273</v>
      </c>
      <c r="AD28" s="118">
        <f t="shared" si="10"/>
        <v>46274</v>
      </c>
      <c r="AE28" s="118">
        <f t="shared" si="10"/>
        <v>46275</v>
      </c>
      <c r="AF28" s="118">
        <f t="shared" si="10"/>
        <v>46276</v>
      </c>
      <c r="AG28" s="118">
        <f t="shared" si="10"/>
        <v>46277</v>
      </c>
      <c r="AH28" s="119">
        <f t="shared" si="10"/>
        <v>46278</v>
      </c>
      <c r="AI28" s="147">
        <f>COUNTIFS(入力用２年!B:B,"&gt;="&amp;MIN(AB28:AH28),入力用２年!B:B,"&lt;="&amp;MAX(AB28:AH28),入力用２年!K:K,"○",入力用２年!G:G,"",入力用２年!D:D,"休日")</f>
        <v>0</v>
      </c>
      <c r="AJ28" s="105">
        <f>COUNTIFS(入力用２年!$B:$B,"&gt;="&amp;MIN(AB28:AH28),入力用２年!$B:$B,"&lt;="&amp;MAX(AB28:AH28),入力用２年!$K:$K,"○",入力用２年!$G:$G,"",入力用２年!$H:$H,"現場閉所")</f>
        <v>0</v>
      </c>
      <c r="AK28" s="148" t="str" cm="1">
        <f t="array" ref="AK28">_xlfn.IFS(AI28=0,"",AI28=0,"-",AJ28&gt;=AI28,"〇",AJ28&lt;=AI28,"×")</f>
        <v/>
      </c>
    </row>
    <row r="29" spans="3:43" s="122" customFormat="1" ht="18.75" customHeight="1">
      <c r="D29" s="132">
        <f>IFERROR(IF(MONTH(J28+1)=$D$25,J28+1,""),"")</f>
        <v>46216</v>
      </c>
      <c r="E29" s="118">
        <f t="shared" si="8"/>
        <v>46217</v>
      </c>
      <c r="F29" s="118">
        <f t="shared" si="8"/>
        <v>46218</v>
      </c>
      <c r="G29" s="118">
        <f t="shared" si="8"/>
        <v>46219</v>
      </c>
      <c r="H29" s="118">
        <f t="shared" si="8"/>
        <v>46220</v>
      </c>
      <c r="I29" s="118">
        <f t="shared" si="8"/>
        <v>46221</v>
      </c>
      <c r="J29" s="119">
        <f t="shared" si="8"/>
        <v>46222</v>
      </c>
      <c r="K29" s="147">
        <f>COUNTIFS(入力用２年!B:B,"&gt;="&amp;MIN(D29:J29),入力用２年!B:B,"&lt;="&amp;MAX(D29:J29),入力用２年!K:K,"○",入力用２年!G:G,"",入力用２年!D:D,"休日")</f>
        <v>0</v>
      </c>
      <c r="L29" s="105">
        <f>COUNTIFS(入力用２年!$B:$B,"&gt;="&amp;MIN(D29:J29),入力用２年!$B:$B,"&lt;="&amp;MAX(D29:J29),入力用２年!$K:$K,"○",入力用２年!$G:$G,"",入力用２年!$H:$H,"現場閉所")</f>
        <v>0</v>
      </c>
      <c r="M29" s="148" t="str" cm="1">
        <f t="array" ref="M29">_xlfn.IFS(K29=0,"",K29=0,"-",L29&gt;=K29,"〇",L29&lt;=K29,"×")</f>
        <v/>
      </c>
      <c r="N29" s="142"/>
      <c r="P29" s="132">
        <f>IFERROR(IF(MONTH(V28+1)=$P$25,V28+1,""),"")</f>
        <v>46244</v>
      </c>
      <c r="Q29" s="118">
        <f t="shared" si="9"/>
        <v>46245</v>
      </c>
      <c r="R29" s="118">
        <f t="shared" si="9"/>
        <v>46246</v>
      </c>
      <c r="S29" s="118">
        <f t="shared" si="9"/>
        <v>46247</v>
      </c>
      <c r="T29" s="118">
        <f t="shared" si="9"/>
        <v>46248</v>
      </c>
      <c r="U29" s="118">
        <f t="shared" si="9"/>
        <v>46249</v>
      </c>
      <c r="V29" s="119">
        <f t="shared" si="9"/>
        <v>46250</v>
      </c>
      <c r="W29" s="147">
        <f>COUNTIFS(入力用２年!B:B,"&gt;="&amp;MIN(P29:V29),入力用２年!B:B,"&lt;="&amp;MAX(P29:V29),入力用２年!K:K,"○",入力用２年!G:G,"",入力用２年!D:D,"休日")</f>
        <v>0</v>
      </c>
      <c r="X29" s="105">
        <f>COUNTIFS(入力用２年!$B:$B,"&gt;="&amp;MIN(P29:V29),入力用２年!$B:$B,"&lt;="&amp;MAX(P29:V29),入力用２年!$K:$K,"○",入力用２年!$G:$G,"",入力用２年!$H:$H,"現場閉所")</f>
        <v>0</v>
      </c>
      <c r="Y29" s="148" t="str" cm="1">
        <f t="array" ref="Y29">_xlfn.IFS(W29=0,"",W29=0,"-",X29&gt;=W29,"〇",X29&lt;=W29,"×")</f>
        <v/>
      </c>
      <c r="Z29" s="142"/>
      <c r="AB29" s="132">
        <f>IFERROR(IF(MONTH(AH28+1)=$AB$25,AH28+1,""),"")</f>
        <v>46279</v>
      </c>
      <c r="AC29" s="118">
        <f t="shared" si="10"/>
        <v>46280</v>
      </c>
      <c r="AD29" s="118">
        <f t="shared" si="10"/>
        <v>46281</v>
      </c>
      <c r="AE29" s="118">
        <f t="shared" si="10"/>
        <v>46282</v>
      </c>
      <c r="AF29" s="118">
        <f t="shared" si="10"/>
        <v>46283</v>
      </c>
      <c r="AG29" s="118">
        <f t="shared" si="10"/>
        <v>46284</v>
      </c>
      <c r="AH29" s="119">
        <f t="shared" si="10"/>
        <v>46285</v>
      </c>
      <c r="AI29" s="147">
        <f>COUNTIFS(入力用２年!B:B,"&gt;="&amp;MIN(AB29:AH29),入力用２年!B:B,"&lt;="&amp;MAX(AB29:AH29),入力用２年!K:K,"○",入力用２年!G:G,"",入力用２年!D:D,"休日")</f>
        <v>0</v>
      </c>
      <c r="AJ29" s="105">
        <f>COUNTIFS(入力用２年!$B:$B,"&gt;="&amp;MIN(AB29:AH29),入力用２年!$B:$B,"&lt;="&amp;MAX(AB29:AH29),入力用２年!$K:$K,"○",入力用２年!$G:$G,"",入力用２年!$H:$H,"現場閉所")</f>
        <v>0</v>
      </c>
      <c r="AK29" s="148" t="str" cm="1">
        <f t="array" ref="AK29">_xlfn.IFS(AI29=0,"",AI29=0,"-",AJ29&gt;=AI29,"〇",AJ29&lt;=AI29,"×")</f>
        <v/>
      </c>
    </row>
    <row r="30" spans="3:43" s="122" customFormat="1" ht="18.75" customHeight="1">
      <c r="D30" s="132">
        <f>IFERROR(IF(MONTH(J29+1)=$D$25,J29+1,""),"")</f>
        <v>46223</v>
      </c>
      <c r="E30" s="118">
        <f t="shared" si="8"/>
        <v>46224</v>
      </c>
      <c r="F30" s="118">
        <f t="shared" si="8"/>
        <v>46225</v>
      </c>
      <c r="G30" s="118">
        <f t="shared" si="8"/>
        <v>46226</v>
      </c>
      <c r="H30" s="118">
        <f t="shared" si="8"/>
        <v>46227</v>
      </c>
      <c r="I30" s="118">
        <f t="shared" si="8"/>
        <v>46228</v>
      </c>
      <c r="J30" s="119">
        <f t="shared" si="8"/>
        <v>46229</v>
      </c>
      <c r="K30" s="147">
        <f>COUNTIFS(入力用２年!B:B,"&gt;="&amp;MIN(D30:J30),入力用２年!B:B,"&lt;="&amp;MAX(D30:J30),入力用２年!K:K,"○",入力用２年!G:G,"",入力用２年!D:D,"休日")</f>
        <v>0</v>
      </c>
      <c r="L30" s="105">
        <f>COUNTIFS(入力用２年!$B:$B,"&gt;="&amp;MIN(D30:J30),入力用２年!$B:$B,"&lt;="&amp;MAX(D30:J30),入力用２年!$K:$K,"○",入力用２年!$G:$G,"",入力用２年!$H:$H,"現場閉所")</f>
        <v>0</v>
      </c>
      <c r="M30" s="148" t="str" cm="1">
        <f t="array" ref="M30">_xlfn.IFS(K30=0,"",K30=0,"-",L30&gt;=K30,"〇",L30&lt;=K30,"×")</f>
        <v/>
      </c>
      <c r="N30" s="142"/>
      <c r="P30" s="132">
        <f>IFERROR(IF(MONTH(V29+1)=$P$25,V29+1,""),"")</f>
        <v>46251</v>
      </c>
      <c r="Q30" s="118">
        <f t="shared" si="9"/>
        <v>46252</v>
      </c>
      <c r="R30" s="118">
        <f t="shared" si="9"/>
        <v>46253</v>
      </c>
      <c r="S30" s="118">
        <f t="shared" si="9"/>
        <v>46254</v>
      </c>
      <c r="T30" s="118">
        <f t="shared" si="9"/>
        <v>46255</v>
      </c>
      <c r="U30" s="118">
        <f t="shared" si="9"/>
        <v>46256</v>
      </c>
      <c r="V30" s="119">
        <f t="shared" si="9"/>
        <v>46257</v>
      </c>
      <c r="W30" s="147">
        <f>COUNTIFS(入力用２年!B:B,"&gt;="&amp;MIN(P30:V30),入力用２年!B:B,"&lt;="&amp;MAX(P30:V30),入力用２年!K:K,"○",入力用２年!G:G,"",入力用２年!D:D,"休日")</f>
        <v>0</v>
      </c>
      <c r="X30" s="105">
        <f>COUNTIFS(入力用２年!$B:$B,"&gt;="&amp;MIN(P30:V30),入力用２年!$B:$B,"&lt;="&amp;MAX(P30:V30),入力用２年!$K:$K,"○",入力用２年!$G:$G,"",入力用２年!$H:$H,"現場閉所")</f>
        <v>0</v>
      </c>
      <c r="Y30" s="148" t="str" cm="1">
        <f t="array" ref="Y30">_xlfn.IFS(W30=0,"",W30=0,"-",X30&gt;=W30,"〇",X30&lt;=W30,"×")</f>
        <v/>
      </c>
      <c r="Z30" s="142"/>
      <c r="AB30" s="132">
        <f>IFERROR(IF(MONTH(AH29+1)=$AB$25,AH29+1,""),"")</f>
        <v>46286</v>
      </c>
      <c r="AC30" s="118">
        <f t="shared" si="10"/>
        <v>46287</v>
      </c>
      <c r="AD30" s="118">
        <f t="shared" si="10"/>
        <v>46288</v>
      </c>
      <c r="AE30" s="118">
        <f t="shared" si="10"/>
        <v>46289</v>
      </c>
      <c r="AF30" s="118">
        <f t="shared" si="10"/>
        <v>46290</v>
      </c>
      <c r="AG30" s="118">
        <f t="shared" si="10"/>
        <v>46291</v>
      </c>
      <c r="AH30" s="119">
        <f t="shared" si="10"/>
        <v>46292</v>
      </c>
      <c r="AI30" s="147">
        <f>COUNTIFS(入力用２年!B:B,"&gt;="&amp;MIN(AB30:AH30),入力用２年!B:B,"&lt;="&amp;MAX(AB30:AH30),入力用２年!K:K,"○",入力用２年!G:G,"",入力用２年!D:D,"休日")</f>
        <v>0</v>
      </c>
      <c r="AJ30" s="105">
        <f>COUNTIFS(入力用２年!$B:$B,"&gt;="&amp;MIN(AB30:AH30),入力用２年!$B:$B,"&lt;="&amp;MAX(AB30:AH30),入力用２年!$K:$K,"○",入力用２年!$G:$G,"",入力用２年!$H:$H,"現場閉所")</f>
        <v>0</v>
      </c>
      <c r="AK30" s="148" t="str" cm="1">
        <f t="array" ref="AK30">_xlfn.IFS(AI30=0,"",AI30=0,"-",AJ30&gt;=AI30,"〇",AJ30&lt;=AI30,"×")</f>
        <v/>
      </c>
    </row>
    <row r="31" spans="3:43" s="122" customFormat="1" ht="18.75" customHeight="1">
      <c r="D31" s="132">
        <f>IFERROR(IF(MONTH(J30+1)=$D$25,J30+1,""),"")</f>
        <v>46230</v>
      </c>
      <c r="E31" s="118">
        <f t="shared" si="8"/>
        <v>46231</v>
      </c>
      <c r="F31" s="118">
        <f t="shared" si="8"/>
        <v>46232</v>
      </c>
      <c r="G31" s="118">
        <f t="shared" si="8"/>
        <v>46233</v>
      </c>
      <c r="H31" s="118">
        <f t="shared" si="8"/>
        <v>46234</v>
      </c>
      <c r="I31" s="118" t="str">
        <f t="shared" si="8"/>
        <v/>
      </c>
      <c r="J31" s="119" t="str">
        <f t="shared" si="8"/>
        <v/>
      </c>
      <c r="K31" s="147">
        <f>COUNTIFS(入力用２年!B:B,"&gt;="&amp;MIN(D31:J31),入力用２年!B:B,"&lt;="&amp;MAX(D31:J31),入力用２年!K:K,"○",入力用２年!G:G,"",入力用２年!D:D,"休日")</f>
        <v>0</v>
      </c>
      <c r="L31" s="105">
        <f>COUNTIFS(入力用２年!$B:$B,"&gt;="&amp;MIN(D31:J31),入力用２年!$B:$B,"&lt;="&amp;MAX(D31:J31),入力用２年!$K:$K,"○",入力用２年!$G:$G,"",入力用２年!$H:$H,"現場閉所")</f>
        <v>0</v>
      </c>
      <c r="M31" s="148" t="str" cm="1">
        <f t="array" ref="M31">_xlfn.IFS(K31=0,"",K31=0,"-",L31&gt;=K31,"〇",L31&lt;=K31,"×")</f>
        <v/>
      </c>
      <c r="N31" s="142"/>
      <c r="P31" s="132">
        <f>IFERROR(IF(MONTH(V30+1)=$P$25,V30+1,""),"")</f>
        <v>46258</v>
      </c>
      <c r="Q31" s="118">
        <f t="shared" si="9"/>
        <v>46259</v>
      </c>
      <c r="R31" s="118">
        <f t="shared" si="9"/>
        <v>46260</v>
      </c>
      <c r="S31" s="118">
        <f t="shared" si="9"/>
        <v>46261</v>
      </c>
      <c r="T31" s="118">
        <f t="shared" si="9"/>
        <v>46262</v>
      </c>
      <c r="U31" s="118">
        <f t="shared" si="9"/>
        <v>46263</v>
      </c>
      <c r="V31" s="119">
        <f t="shared" si="9"/>
        <v>46264</v>
      </c>
      <c r="W31" s="147">
        <f>COUNTIFS(入力用２年!B:B,"&gt;="&amp;MIN(P31:V31),入力用２年!B:B,"&lt;="&amp;MAX(P31:V31),入力用２年!K:K,"○",入力用２年!G:G,"",入力用２年!D:D,"休日")</f>
        <v>0</v>
      </c>
      <c r="X31" s="105">
        <f>COUNTIFS(入力用２年!$B:$B,"&gt;="&amp;MIN(P31:V31),入力用２年!$B:$B,"&lt;="&amp;MAX(P31:V31),入力用２年!$K:$K,"○",入力用２年!$G:$G,"",入力用２年!$H:$H,"現場閉所")</f>
        <v>0</v>
      </c>
      <c r="Y31" s="148" t="str" cm="1">
        <f t="array" ref="Y31">_xlfn.IFS(W31=0,"",W31=0,"-",X31&gt;=W31,"〇",X31&lt;=W31,"×")</f>
        <v/>
      </c>
      <c r="Z31" s="142"/>
      <c r="AB31" s="132">
        <f>IFERROR(IF(MONTH(AH30+1)=$AB$25,AH30+1,""),"")</f>
        <v>46293</v>
      </c>
      <c r="AC31" s="118">
        <f t="shared" si="10"/>
        <v>46294</v>
      </c>
      <c r="AD31" s="118">
        <f t="shared" si="10"/>
        <v>46295</v>
      </c>
      <c r="AE31" s="118" t="str">
        <f t="shared" si="10"/>
        <v/>
      </c>
      <c r="AF31" s="118" t="str">
        <f t="shared" si="10"/>
        <v/>
      </c>
      <c r="AG31" s="118" t="str">
        <f t="shared" si="10"/>
        <v/>
      </c>
      <c r="AH31" s="119" t="str">
        <f t="shared" si="10"/>
        <v/>
      </c>
      <c r="AI31" s="147">
        <f>COUNTIFS(入力用２年!B:B,"&gt;="&amp;MIN(AB31:AH31),入力用２年!B:B,"&lt;="&amp;MAX(AB31:AH31),入力用２年!K:K,"○",入力用２年!G:G,"",入力用２年!D:D,"休日")</f>
        <v>0</v>
      </c>
      <c r="AJ31" s="105">
        <f>COUNTIFS(入力用２年!$B:$B,"&gt;="&amp;MIN(AB31:AH31),入力用２年!$B:$B,"&lt;="&amp;MAX(AB31:AH31),入力用２年!$K:$K,"○",入力用２年!$G:$G,"",入力用２年!$H:$H,"現場閉所")</f>
        <v>0</v>
      </c>
      <c r="AK31" s="148" t="str" cm="1">
        <f t="array" ref="AK31">_xlfn.IFS(AI31=0,"",AI31=0,"-",AJ31&gt;=AI31,"〇",AJ31&lt;=AI31,"×")</f>
        <v/>
      </c>
    </row>
    <row r="32" spans="3:43" s="122" customFormat="1" ht="18.75" customHeight="1" thickBot="1">
      <c r="D32" s="134" t="str">
        <f>IFERROR(IF(MONTH(J31+1)=$D$25,J31+1,""),"")</f>
        <v/>
      </c>
      <c r="E32" s="120" t="str">
        <f t="shared" si="8"/>
        <v/>
      </c>
      <c r="F32" s="120" t="str">
        <f t="shared" si="8"/>
        <v/>
      </c>
      <c r="G32" s="120" t="str">
        <f t="shared" si="8"/>
        <v/>
      </c>
      <c r="H32" s="120" t="str">
        <f t="shared" si="8"/>
        <v/>
      </c>
      <c r="I32" s="120" t="str">
        <f t="shared" si="8"/>
        <v/>
      </c>
      <c r="J32" s="121" t="str">
        <f t="shared" si="8"/>
        <v/>
      </c>
      <c r="K32" s="149">
        <f>COUNTIFS(入力用２年!B:B,"&gt;="&amp;MIN(D32:J32),入力用２年!B:B,"&lt;="&amp;MAX(D32:J32),入力用２年!K:K,"○",入力用２年!G:G,"",入力用２年!D:D,"休日")</f>
        <v>0</v>
      </c>
      <c r="L32" s="114">
        <f>COUNTIFS(入力用２年!$B:$B,"&gt;="&amp;MIN(D32:J32),入力用２年!$B:$B,"&lt;="&amp;MAX(D32:J32),入力用２年!$K:$K,"○",入力用２年!$G:$G,"",入力用２年!$H:$H,"現場閉所")</f>
        <v>0</v>
      </c>
      <c r="M32" s="150" t="str" cm="1">
        <f t="array" ref="M32">_xlfn.IFS(K32=0,"",K32=0,"-",L32&gt;=K32,"〇",L32&lt;=K32,"×")</f>
        <v/>
      </c>
      <c r="N32" s="142"/>
      <c r="P32" s="134">
        <f>IFERROR(IF(MONTH(V31+1)=$P$25,V31+1,""),"")</f>
        <v>46265</v>
      </c>
      <c r="Q32" s="120" t="str">
        <f t="shared" si="9"/>
        <v/>
      </c>
      <c r="R32" s="120" t="str">
        <f t="shared" si="9"/>
        <v/>
      </c>
      <c r="S32" s="120" t="str">
        <f t="shared" si="9"/>
        <v/>
      </c>
      <c r="T32" s="120" t="str">
        <f t="shared" si="9"/>
        <v/>
      </c>
      <c r="U32" s="120" t="str">
        <f t="shared" si="9"/>
        <v/>
      </c>
      <c r="V32" s="121" t="str">
        <f t="shared" si="9"/>
        <v/>
      </c>
      <c r="W32" s="149">
        <f>COUNTIFS(入力用２年!B:B,"&gt;="&amp;MIN(P32:V32),入力用２年!B:B,"&lt;="&amp;MAX(P32:V32),入力用２年!K:K,"○",入力用２年!G:G,"",入力用２年!D:D,"休日")</f>
        <v>0</v>
      </c>
      <c r="X32" s="114">
        <f>COUNTIFS(入力用２年!$B:$B,"&gt;="&amp;MIN(P32:V32),入力用２年!$B:$B,"&lt;="&amp;MAX(P32:V32),入力用２年!$K:$K,"○",入力用２年!$G:$G,"",入力用２年!$H:$H,"現場閉所")</f>
        <v>0</v>
      </c>
      <c r="Y32" s="150" t="str" cm="1">
        <f t="array" ref="Y32">_xlfn.IFS(W32=0,"",W32=0,"-",X32&gt;=W32,"〇",X32&lt;=W32,"×")</f>
        <v/>
      </c>
      <c r="Z32" s="142"/>
      <c r="AB32" s="134" t="str">
        <f>IFERROR(IF(MONTH(AH31+1)=$AB$25,AH31+1,""),"")</f>
        <v/>
      </c>
      <c r="AC32" s="120" t="str">
        <f t="shared" si="10"/>
        <v/>
      </c>
      <c r="AD32" s="120" t="str">
        <f t="shared" si="10"/>
        <v/>
      </c>
      <c r="AE32" s="120" t="str">
        <f t="shared" si="10"/>
        <v/>
      </c>
      <c r="AF32" s="120" t="str">
        <f t="shared" si="10"/>
        <v/>
      </c>
      <c r="AG32" s="120" t="str">
        <f t="shared" si="10"/>
        <v/>
      </c>
      <c r="AH32" s="121" t="str">
        <f t="shared" si="10"/>
        <v/>
      </c>
      <c r="AI32" s="149">
        <f>COUNTIFS(入力用２年!B:B,"&gt;="&amp;MIN(AB32:AH32),入力用２年!B:B,"&lt;="&amp;MAX(AB32:AH32),入力用２年!K:K,"○",入力用２年!G:G,"",入力用２年!D:D,"休日")</f>
        <v>0</v>
      </c>
      <c r="AJ32" s="114">
        <f>COUNTIFS(入力用２年!$B:$B,"&gt;="&amp;MIN(AB32:AH32),入力用２年!$B:$B,"&lt;="&amp;MAX(AB32:AH32),入力用２年!$K:$K,"○",入力用２年!$G:$G,"",入力用２年!$H:$H,"現場閉所")</f>
        <v>0</v>
      </c>
      <c r="AK32" s="150" t="str" cm="1">
        <f t="array" ref="AK32">_xlfn.IFS(AI32=0,"",AI32=0,"-",AJ32&gt;=AI32,"〇",AJ32&lt;=AI32,"×")</f>
        <v/>
      </c>
    </row>
    <row r="33" spans="3:37" s="122" customFormat="1" ht="18.75" customHeight="1">
      <c r="D33" s="140"/>
      <c r="E33" s="140"/>
      <c r="F33" s="140"/>
      <c r="G33" s="140"/>
      <c r="H33" s="135"/>
      <c r="I33" s="140"/>
      <c r="J33" s="135"/>
      <c r="K33" s="135">
        <f>SUM(K27:K32)</f>
        <v>0</v>
      </c>
      <c r="L33" s="135"/>
      <c r="M33" s="135"/>
      <c r="N33" s="135"/>
      <c r="O33" s="140"/>
      <c r="P33" s="140"/>
      <c r="Q33" s="140"/>
      <c r="R33" s="140"/>
      <c r="S33" s="140"/>
      <c r="T33" s="135"/>
      <c r="U33" s="140"/>
      <c r="V33" s="135"/>
      <c r="W33" s="135">
        <f>SUM(W27:W32)</f>
        <v>0</v>
      </c>
      <c r="X33" s="135"/>
      <c r="Y33" s="135"/>
      <c r="Z33" s="135"/>
      <c r="AA33" s="140"/>
      <c r="AB33" s="140"/>
      <c r="AC33" s="140"/>
      <c r="AD33" s="140"/>
      <c r="AE33" s="140"/>
      <c r="AF33" s="135"/>
      <c r="AG33" s="140"/>
      <c r="AH33" s="135"/>
      <c r="AI33" s="135">
        <f>SUM(AI27:AI32)</f>
        <v>0</v>
      </c>
    </row>
    <row r="34" spans="3:37" s="122" customFormat="1" ht="18.75" customHeight="1" thickBot="1">
      <c r="C34" s="299" t="s">
        <v>13</v>
      </c>
      <c r="D34" s="299"/>
      <c r="E34" s="122" t="str">
        <f>IF(H34="-","-",IF(OR(H34&gt;=ROUNDDOWN(8/28,3),L34&gt;=K43),"OK","NG"))</f>
        <v>-</v>
      </c>
      <c r="F34" s="300" t="s">
        <v>87</v>
      </c>
      <c r="G34" s="300"/>
      <c r="H34" s="305" t="str">
        <f>IFERROR(ROUNDDOWN(L34/(COUNTIFS(入力用２年!B:B,"&gt;="&amp;MIN(D37:J42),入力用２年!B:B,"&lt;="&amp;MAX(D37:J42),入力用２年!K:K,"○")-COUNTIFS(入力用２年!B:B,"&gt;="&amp;MIN(D37:J42),入力用２年!B:B,"&lt;="&amp;MAX(D37:J42),入力用２年!K:K,"○",入力用２年!G:G,"&lt;&gt;")),3),"-")</f>
        <v>-</v>
      </c>
      <c r="I34" s="305"/>
      <c r="J34" s="305"/>
      <c r="K34" s="136" t="s">
        <v>89</v>
      </c>
      <c r="L34" s="160">
        <f>COUNTIFS(入力用２年!B:B,"&gt;="&amp;MIN(D37:J42),入力用２年!B:B,"&lt;="&amp;MAX(D37:J42),入力用２年!K:K,"○",入力用２年!H:H,"現場閉所",入力用２年!G:G,"")</f>
        <v>0</v>
      </c>
      <c r="M34" s="108"/>
      <c r="N34" s="126"/>
      <c r="O34" s="299" t="s">
        <v>13</v>
      </c>
      <c r="P34" s="299"/>
      <c r="Q34" s="122" t="str">
        <f>IF(T34="-","-",IF(OR(T34&gt;=ROUNDDOWN(8/28,3),X34&gt;=W43),"OK","NG"))</f>
        <v>-</v>
      </c>
      <c r="R34" s="300" t="s">
        <v>87</v>
      </c>
      <c r="S34" s="300"/>
      <c r="T34" s="305" t="str">
        <f>IFERROR(ROUNDDOWN(X34/(COUNTIFS(入力用２年!B:B,"&gt;="&amp;MIN(P37:V42),入力用２年!B:B,"&lt;="&amp;MAX(P37:V42),入力用２年!K:K,"○")-COUNTIFS(入力用２年!B:B,"&gt;="&amp;MIN(P37:V42),入力用２年!B:B,"&lt;="&amp;MAX(P37:V42),入力用２年!K:K,"○",入力用２年!G:G,"&lt;&gt;")),3),"-")</f>
        <v>-</v>
      </c>
      <c r="U34" s="305"/>
      <c r="V34" s="305"/>
      <c r="W34" s="136" t="s">
        <v>89</v>
      </c>
      <c r="X34" s="160">
        <f>COUNTIFS(入力用２年!B:B,"&gt;="&amp;MIN(P37:V42),入力用２年!B:B,"&lt;="&amp;MAX(P37:V42),入力用２年!K:K,"○",入力用２年!H:H,"現場閉所",入力用２年!G:G,"")</f>
        <v>0</v>
      </c>
      <c r="Y34" s="108"/>
      <c r="Z34" s="126"/>
      <c r="AA34" s="299" t="s">
        <v>13</v>
      </c>
      <c r="AB34" s="299"/>
      <c r="AC34" s="122" t="str">
        <f>IF(AF34="-","-",IF(OR(AF34&gt;=ROUNDDOWN(8/28,3),AJ34&gt;=AI43),"OK","NG"))</f>
        <v>-</v>
      </c>
      <c r="AD34" s="300" t="s">
        <v>87</v>
      </c>
      <c r="AE34" s="300"/>
      <c r="AF34" s="305" t="str">
        <f>IFERROR(ROUNDDOWN(AJ34/(COUNTIFS(入力用２年!B:B,"&gt;="&amp;MIN(AB37:AH42),入力用２年!B:B,"&lt;="&amp;MAX(AB37:AH42),入力用２年!K:K,"○")-COUNTIFS(入力用２年!B:B,"&gt;="&amp;MIN(AB37:AH42),入力用２年!B:B,"&lt;="&amp;MAX(AB37:AH42),入力用２年!K:K,"○",入力用２年!G:G,"&lt;&gt;")),3),"-")</f>
        <v>-</v>
      </c>
      <c r="AG34" s="305"/>
      <c r="AH34" s="305"/>
      <c r="AI34" s="136" t="s">
        <v>89</v>
      </c>
      <c r="AJ34" s="160">
        <f>COUNTIFS(入力用２年!B:B,"&gt;="&amp;MIN(AB37:AH42),入力用２年!B:B,"&lt;="&amp;MAX(AB37:AH42),入力用２年!K:K,"○",入力用２年!H:H,"現場閉所",入力用２年!G:G,"")</f>
        <v>0</v>
      </c>
      <c r="AK34" s="108"/>
    </row>
    <row r="35" spans="3:37" s="122" customFormat="1" ht="18.75" customHeight="1">
      <c r="D35" s="123">
        <v>10</v>
      </c>
      <c r="E35" s="124" t="s">
        <v>3</v>
      </c>
      <c r="F35" s="124"/>
      <c r="G35" s="124"/>
      <c r="H35" s="124"/>
      <c r="I35" s="124"/>
      <c r="J35" s="145"/>
      <c r="K35" s="296" t="s">
        <v>48</v>
      </c>
      <c r="L35" s="297"/>
      <c r="M35" s="298"/>
      <c r="N35" s="135"/>
      <c r="P35" s="123">
        <v>11</v>
      </c>
      <c r="Q35" s="124" t="s">
        <v>3</v>
      </c>
      <c r="R35" s="124"/>
      <c r="S35" s="124"/>
      <c r="T35" s="124"/>
      <c r="U35" s="124"/>
      <c r="V35" s="125"/>
      <c r="W35" s="296" t="s">
        <v>48</v>
      </c>
      <c r="X35" s="297"/>
      <c r="Y35" s="298"/>
      <c r="Z35" s="135"/>
      <c r="AB35" s="123">
        <v>12</v>
      </c>
      <c r="AC35" s="124" t="s">
        <v>3</v>
      </c>
      <c r="AD35" s="124"/>
      <c r="AE35" s="124"/>
      <c r="AF35" s="124"/>
      <c r="AG35" s="124"/>
      <c r="AH35" s="125"/>
      <c r="AI35" s="296" t="s">
        <v>48</v>
      </c>
      <c r="AJ35" s="297"/>
      <c r="AK35" s="298"/>
    </row>
    <row r="36" spans="3:37" s="122" customFormat="1" ht="30" customHeight="1">
      <c r="D36" s="127" t="s">
        <v>2</v>
      </c>
      <c r="E36" s="128" t="s">
        <v>5</v>
      </c>
      <c r="F36" s="128" t="s">
        <v>6</v>
      </c>
      <c r="G36" s="128" t="s">
        <v>7</v>
      </c>
      <c r="H36" s="128" t="s">
        <v>8</v>
      </c>
      <c r="I36" s="128" t="s">
        <v>9</v>
      </c>
      <c r="J36" s="146" t="s">
        <v>4</v>
      </c>
      <c r="K36" s="129" t="s">
        <v>42</v>
      </c>
      <c r="L36" s="130" t="s">
        <v>89</v>
      </c>
      <c r="M36" s="131" t="s">
        <v>43</v>
      </c>
      <c r="N36" s="139"/>
      <c r="P36" s="127" t="s">
        <v>2</v>
      </c>
      <c r="Q36" s="128" t="s">
        <v>5</v>
      </c>
      <c r="R36" s="128" t="s">
        <v>6</v>
      </c>
      <c r="S36" s="128" t="s">
        <v>7</v>
      </c>
      <c r="T36" s="128" t="s">
        <v>8</v>
      </c>
      <c r="U36" s="128" t="s">
        <v>9</v>
      </c>
      <c r="V36" s="146" t="s">
        <v>4</v>
      </c>
      <c r="W36" s="154" t="s">
        <v>42</v>
      </c>
      <c r="X36" s="130" t="s">
        <v>89</v>
      </c>
      <c r="Y36" s="159" t="s">
        <v>43</v>
      </c>
      <c r="Z36" s="139"/>
      <c r="AB36" s="127" t="s">
        <v>2</v>
      </c>
      <c r="AC36" s="128" t="s">
        <v>5</v>
      </c>
      <c r="AD36" s="128" t="s">
        <v>6</v>
      </c>
      <c r="AE36" s="128" t="s">
        <v>7</v>
      </c>
      <c r="AF36" s="128" t="s">
        <v>8</v>
      </c>
      <c r="AG36" s="128" t="s">
        <v>9</v>
      </c>
      <c r="AH36" s="146" t="s">
        <v>4</v>
      </c>
      <c r="AI36" s="154" t="s">
        <v>42</v>
      </c>
      <c r="AJ36" s="203" t="s">
        <v>89</v>
      </c>
      <c r="AK36" s="155" t="s">
        <v>43</v>
      </c>
    </row>
    <row r="37" spans="3:37" s="122" customFormat="1" ht="18.75" customHeight="1">
      <c r="D37" s="132" t="str">
        <f>IF(B37&lt;&gt;"",B37+1,IF(TEXT(EDATE(MIN($AB$27:$AH$27),1),"aaa")=D36,EDATE(MIN($AB$27:$AH$27),1),""))</f>
        <v/>
      </c>
      <c r="E37" s="118" t="str">
        <f t="shared" ref="E37:J37" si="11">IF(D37&lt;&gt;"",D37+1,IF(TEXT(EDATE(MIN($AB$27:$AH$27),1),"aaa")=E36,EDATE(MIN($AB$27:$AH$27),1),""))</f>
        <v/>
      </c>
      <c r="F37" s="118" t="str">
        <f t="shared" si="11"/>
        <v/>
      </c>
      <c r="G37" s="118">
        <f t="shared" si="11"/>
        <v>46296</v>
      </c>
      <c r="H37" s="118">
        <f t="shared" si="11"/>
        <v>46297</v>
      </c>
      <c r="I37" s="118">
        <f t="shared" si="11"/>
        <v>46298</v>
      </c>
      <c r="J37" s="119">
        <f t="shared" si="11"/>
        <v>46299</v>
      </c>
      <c r="K37" s="147">
        <f>COUNTIFS(入力用２年!B:B,"&gt;="&amp;MIN(D37:J37),入力用２年!B:B,"&lt;="&amp;MAX(D37:J37),入力用２年!K:K,"○",入力用２年!G:G,"",入力用２年!D:D,"休日")</f>
        <v>0</v>
      </c>
      <c r="L37" s="105">
        <f>COUNTIFS(入力用２年!$B:$B,"&gt;="&amp;MIN(D37:J37),入力用２年!$B:$B,"&lt;="&amp;MAX(D37:J37),入力用２年!$K:$K,"○",入力用２年!$G:$G,"",入力用２年!$H:$H,"現場閉所")</f>
        <v>0</v>
      </c>
      <c r="M37" s="148" t="str" cm="1">
        <f t="array" ref="M37">_xlfn.IFS(K37=0,"",K37=0,"-",L37&gt;=K37,"〇",L37&lt;=K37,"×")</f>
        <v/>
      </c>
      <c r="N37" s="142"/>
      <c r="P37" s="132" t="str">
        <f t="shared" ref="P37:V37" si="12">IF(O37&lt;&gt;"",O37+1,IF(TEXT(EDATE(MIN($D$37:$J$37),1),"aaa")=P36,EDATE(MIN($D$37:$J$37),1),""))</f>
        <v/>
      </c>
      <c r="Q37" s="118" t="str">
        <f t="shared" si="12"/>
        <v/>
      </c>
      <c r="R37" s="118" t="str">
        <f t="shared" si="12"/>
        <v/>
      </c>
      <c r="S37" s="118" t="str">
        <f t="shared" si="12"/>
        <v/>
      </c>
      <c r="T37" s="118" t="str">
        <f t="shared" si="12"/>
        <v/>
      </c>
      <c r="U37" s="118" t="str">
        <f t="shared" si="12"/>
        <v/>
      </c>
      <c r="V37" s="143">
        <f t="shared" si="12"/>
        <v>46327</v>
      </c>
      <c r="W37" s="153">
        <f>COUNTIFS(入力用２年!B:B,"&gt;="&amp;MIN(P37:V37),入力用２年!B:B,"&lt;="&amp;MAX(P37:V37),入力用２年!K:K,"○",入力用２年!G:G,"",入力用２年!D:D,"休日")</f>
        <v>0</v>
      </c>
      <c r="X37" s="105">
        <f>COUNTIFS(入力用２年!$B:$B,"&gt;="&amp;MIN(P37:V37),入力用２年!$B:$B,"&lt;="&amp;MAX(P37:V37),入力用２年!$K:$K,"○",入力用２年!$G:$G,"",入力用２年!$H:$H,"現場閉所")</f>
        <v>0</v>
      </c>
      <c r="Y37" s="156" t="str" cm="1">
        <f t="array" ref="Y37">_xlfn.IFS(W37=0,"",W37=0,"-",X37&gt;=W37,"〇",X37&lt;=W37,"×")</f>
        <v/>
      </c>
      <c r="Z37" s="142"/>
      <c r="AB37" s="132" t="str">
        <f t="shared" ref="AB37:AH37" si="13">IF(AA37&lt;&gt;"",AA37+1,IF(TEXT(EDATE(MIN($P$37:$V$37),1),"aaa")=AB36,EDATE(MIN($P$37:$V$37),1),""))</f>
        <v/>
      </c>
      <c r="AC37" s="118">
        <f t="shared" si="13"/>
        <v>46357</v>
      </c>
      <c r="AD37" s="118">
        <f t="shared" si="13"/>
        <v>46358</v>
      </c>
      <c r="AE37" s="118">
        <f t="shared" si="13"/>
        <v>46359</v>
      </c>
      <c r="AF37" s="118">
        <f t="shared" si="13"/>
        <v>46360</v>
      </c>
      <c r="AG37" s="118">
        <f t="shared" si="13"/>
        <v>46361</v>
      </c>
      <c r="AH37" s="143">
        <f t="shared" si="13"/>
        <v>46362</v>
      </c>
      <c r="AI37" s="153">
        <f>COUNTIFS(入力用２年!B:B,"&gt;="&amp;MIN(AB37:AH37),入力用２年!B:B,"&lt;="&amp;MAX(AB37:AH37),入力用２年!K:K,"○",入力用２年!G:G,"",入力用２年!D:D,"休日")</f>
        <v>0</v>
      </c>
      <c r="AJ37" s="105">
        <f>COUNTIFS(入力用２年!$B:$B,"&gt;="&amp;MIN(AB37:AH37),入力用２年!$B:$B,"&lt;="&amp;MAX(AB37:AH37),入力用２年!$K:$K,"○",入力用２年!$G:$G,"",入力用２年!$H:$H,"現場閉所")</f>
        <v>0</v>
      </c>
      <c r="AK37" s="156" t="str" cm="1">
        <f t="array" ref="AK37">_xlfn.IFS(AI37=0,"",AI37=0,"-",AJ37&gt;=AI37,"〇",AJ37&lt;=AI37,"×")</f>
        <v/>
      </c>
    </row>
    <row r="38" spans="3:37" s="122" customFormat="1" ht="18.75" customHeight="1">
      <c r="D38" s="132">
        <f>IFERROR(IF(MONTH(J37+1)=$D$35,J37+1,""),"")</f>
        <v>46300</v>
      </c>
      <c r="E38" s="118">
        <f t="shared" ref="E38:J42" si="14">IFERROR(IF(MONTH(D38+1)=$D$35,D38+1,""),"")</f>
        <v>46301</v>
      </c>
      <c r="F38" s="118">
        <f t="shared" si="14"/>
        <v>46302</v>
      </c>
      <c r="G38" s="118">
        <f t="shared" si="14"/>
        <v>46303</v>
      </c>
      <c r="H38" s="118">
        <f t="shared" si="14"/>
        <v>46304</v>
      </c>
      <c r="I38" s="118">
        <f t="shared" si="14"/>
        <v>46305</v>
      </c>
      <c r="J38" s="119">
        <f t="shared" si="14"/>
        <v>46306</v>
      </c>
      <c r="K38" s="147">
        <f>COUNTIFS(入力用２年!B:B,"&gt;="&amp;MIN(D38:J38),入力用２年!B:B,"&lt;="&amp;MAX(D38:J38),入力用２年!K:K,"○",入力用２年!G:G,"",入力用２年!D:D,"休日")</f>
        <v>0</v>
      </c>
      <c r="L38" s="105">
        <f>COUNTIFS(入力用２年!$B:$B,"&gt;="&amp;MIN(D38:J38),入力用２年!$B:$B,"&lt;="&amp;MAX(D38:J38),入力用２年!$K:$K,"○",入力用２年!$G:$G,"",入力用２年!$H:$H,"現場閉所")</f>
        <v>0</v>
      </c>
      <c r="M38" s="148" t="str" cm="1">
        <f t="array" ref="M38">_xlfn.IFS(K38=0,"",K38=0,"-",L38&gt;=K38,"〇",L38&lt;=K38,"×")</f>
        <v/>
      </c>
      <c r="N38" s="142"/>
      <c r="P38" s="132">
        <f>IFERROR(IF(MONTH(V37+1)=$P$35,V37+1,""),"")</f>
        <v>46328</v>
      </c>
      <c r="Q38" s="118">
        <f t="shared" ref="Q38:V42" si="15">IFERROR(IF(MONTH(P38+1)=$P$35,P38+1,""),"")</f>
        <v>46329</v>
      </c>
      <c r="R38" s="118">
        <f t="shared" si="15"/>
        <v>46330</v>
      </c>
      <c r="S38" s="118">
        <f t="shared" si="15"/>
        <v>46331</v>
      </c>
      <c r="T38" s="118">
        <f t="shared" si="15"/>
        <v>46332</v>
      </c>
      <c r="U38" s="118">
        <f t="shared" si="15"/>
        <v>46333</v>
      </c>
      <c r="V38" s="143">
        <f t="shared" si="15"/>
        <v>46334</v>
      </c>
      <c r="W38" s="151">
        <f>COUNTIFS(入力用２年!B:B,"&gt;="&amp;MIN(P38:V38),入力用２年!B:B,"&lt;="&amp;MAX(P38:V38),入力用２年!K:K,"○",入力用２年!G:G,"",入力用２年!D:D,"休日")</f>
        <v>0</v>
      </c>
      <c r="X38" s="105">
        <f>COUNTIFS(入力用２年!$B:$B,"&gt;="&amp;MIN(P38:V38),入力用２年!$B:$B,"&lt;="&amp;MAX(P38:V38),入力用２年!$K:$K,"○",入力用２年!$G:$G,"",入力用２年!$H:$H,"現場閉所")</f>
        <v>0</v>
      </c>
      <c r="Y38" s="157" t="str" cm="1">
        <f t="array" ref="Y38">_xlfn.IFS(W38=0,"",W38=0,"-",X38&gt;=W38,"〇",X38&lt;=W38,"×")</f>
        <v/>
      </c>
      <c r="Z38" s="142"/>
      <c r="AB38" s="132">
        <f>IFERROR(IF(MONTH(AH37+1)=$AB$35,AH37+1,""),"")</f>
        <v>46363</v>
      </c>
      <c r="AC38" s="118">
        <f t="shared" ref="AC38:AH42" si="16">IFERROR(IF(MONTH(AB38+1)=$AB$35,AB38+1,""),"")</f>
        <v>46364</v>
      </c>
      <c r="AD38" s="118">
        <f t="shared" si="16"/>
        <v>46365</v>
      </c>
      <c r="AE38" s="118">
        <f t="shared" si="16"/>
        <v>46366</v>
      </c>
      <c r="AF38" s="118">
        <f t="shared" si="16"/>
        <v>46367</v>
      </c>
      <c r="AG38" s="118">
        <f t="shared" si="16"/>
        <v>46368</v>
      </c>
      <c r="AH38" s="143">
        <f t="shared" si="16"/>
        <v>46369</v>
      </c>
      <c r="AI38" s="147">
        <f>COUNTIFS(入力用２年!B:B,"&gt;="&amp;MIN(AB38:AH38),入力用２年!B:B,"&lt;="&amp;MAX(AB38:AH38),入力用２年!K:K,"○",入力用２年!G:G,"",入力用２年!D:D,"休日")</f>
        <v>0</v>
      </c>
      <c r="AJ38" s="105">
        <f>COUNTIFS(入力用２年!$B:$B,"&gt;="&amp;MIN(AB38:AH38),入力用２年!$B:$B,"&lt;="&amp;MAX(AB38:AH38),入力用２年!$K:$K,"○",入力用２年!$G:$G,"",入力用２年!$H:$H,"現場閉所")</f>
        <v>0</v>
      </c>
      <c r="AK38" s="157" t="str" cm="1">
        <f t="array" ref="AK38">_xlfn.IFS(AI38=0,"",AI38=0,"-",AJ38&gt;=AI38,"〇",AJ38&lt;=AI38,"×")</f>
        <v/>
      </c>
    </row>
    <row r="39" spans="3:37" s="122" customFormat="1" ht="18.75" customHeight="1">
      <c r="D39" s="132">
        <f>IFERROR(IF(MONTH(J38+1)=$D$35,J38+1,""),"")</f>
        <v>46307</v>
      </c>
      <c r="E39" s="118">
        <f t="shared" si="14"/>
        <v>46308</v>
      </c>
      <c r="F39" s="118">
        <f t="shared" si="14"/>
        <v>46309</v>
      </c>
      <c r="G39" s="118">
        <f t="shared" si="14"/>
        <v>46310</v>
      </c>
      <c r="H39" s="118">
        <f t="shared" si="14"/>
        <v>46311</v>
      </c>
      <c r="I39" s="118">
        <f t="shared" si="14"/>
        <v>46312</v>
      </c>
      <c r="J39" s="119">
        <f t="shared" si="14"/>
        <v>46313</v>
      </c>
      <c r="K39" s="147">
        <f>COUNTIFS(入力用２年!B:B,"&gt;="&amp;MIN(D39:J39),入力用２年!B:B,"&lt;="&amp;MAX(D39:J39),入力用２年!K:K,"○",入力用２年!G:G,"",入力用２年!D:D,"休日")</f>
        <v>0</v>
      </c>
      <c r="L39" s="105">
        <f>COUNTIFS(入力用２年!$B:$B,"&gt;="&amp;MIN(D39:J39),入力用２年!$B:$B,"&lt;="&amp;MAX(D39:J39),入力用２年!$K:$K,"○",入力用２年!$G:$G,"",入力用２年!$H:$H,"現場閉所")</f>
        <v>0</v>
      </c>
      <c r="M39" s="148" t="str" cm="1">
        <f t="array" ref="M39">_xlfn.IFS(K39=0,"",K39=0,"-",L39&gt;=K39,"〇",L39&lt;=K39,"×")</f>
        <v/>
      </c>
      <c r="N39" s="142"/>
      <c r="P39" s="132">
        <f>IFERROR(IF(MONTH(V38+1)=$P$35,V38+1,""),"")</f>
        <v>46335</v>
      </c>
      <c r="Q39" s="118">
        <f t="shared" si="15"/>
        <v>46336</v>
      </c>
      <c r="R39" s="118">
        <f t="shared" si="15"/>
        <v>46337</v>
      </c>
      <c r="S39" s="118">
        <f t="shared" si="15"/>
        <v>46338</v>
      </c>
      <c r="T39" s="118">
        <f t="shared" si="15"/>
        <v>46339</v>
      </c>
      <c r="U39" s="118">
        <f t="shared" si="15"/>
        <v>46340</v>
      </c>
      <c r="V39" s="143">
        <f t="shared" si="15"/>
        <v>46341</v>
      </c>
      <c r="W39" s="152">
        <f>COUNTIFS(入力用２年!B:B,"&gt;="&amp;MIN(P39:V39),入力用２年!B:B,"&lt;="&amp;MAX(P39:V39),入力用２年!K:K,"○",入力用２年!G:G,"",入力用２年!D:D,"休日")</f>
        <v>0</v>
      </c>
      <c r="X39" s="105">
        <f>COUNTIFS(入力用２年!$B:$B,"&gt;="&amp;MIN(P39:V39),入力用２年!$B:$B,"&lt;="&amp;MAX(P39:V39),入力用２年!$K:$K,"○",入力用２年!$G:$G,"",入力用２年!$H:$H,"現場閉所")</f>
        <v>0</v>
      </c>
      <c r="Y39" s="157" t="str" cm="1">
        <f t="array" ref="Y39">_xlfn.IFS(W39=0,"",W39=0,"-",X39&gt;=W39,"〇",X39&lt;=W39,"×")</f>
        <v/>
      </c>
      <c r="Z39" s="142"/>
      <c r="AB39" s="132">
        <f>IFERROR(IF(MONTH(AH38+1)=$AB$35,AH38+1,""),"")</f>
        <v>46370</v>
      </c>
      <c r="AC39" s="118">
        <f t="shared" si="16"/>
        <v>46371</v>
      </c>
      <c r="AD39" s="118">
        <f t="shared" si="16"/>
        <v>46372</v>
      </c>
      <c r="AE39" s="118">
        <f t="shared" si="16"/>
        <v>46373</v>
      </c>
      <c r="AF39" s="118">
        <f t="shared" si="16"/>
        <v>46374</v>
      </c>
      <c r="AG39" s="118">
        <f t="shared" si="16"/>
        <v>46375</v>
      </c>
      <c r="AH39" s="143">
        <f t="shared" si="16"/>
        <v>46376</v>
      </c>
      <c r="AI39" s="151">
        <f>COUNTIFS(入力用２年!B:B,"&gt;="&amp;MIN(AB39:AH39),入力用２年!B:B,"&lt;="&amp;MAX(AB39:AH39),入力用２年!K:K,"○",入力用２年!G:G,"",入力用２年!D:D,"休日")</f>
        <v>0</v>
      </c>
      <c r="AJ39" s="105">
        <f>COUNTIFS(入力用２年!$B:$B,"&gt;="&amp;MIN(AB39:AH39),入力用２年!$B:$B,"&lt;="&amp;MAX(AB39:AH39),入力用２年!$K:$K,"○",入力用２年!$G:$G,"",入力用２年!$H:$H,"現場閉所")</f>
        <v>0</v>
      </c>
      <c r="AK39" s="157" t="str" cm="1">
        <f t="array" ref="AK39">_xlfn.IFS(AI39=0,"",AI39=0,"-",AJ39&gt;=AI39,"〇",AJ39&lt;=AI39,"×")</f>
        <v/>
      </c>
    </row>
    <row r="40" spans="3:37" s="122" customFormat="1" ht="18.75" customHeight="1">
      <c r="D40" s="132">
        <f>IFERROR(IF(MONTH(J39+1)=$D$35,J39+1,""),"")</f>
        <v>46314</v>
      </c>
      <c r="E40" s="118">
        <f t="shared" si="14"/>
        <v>46315</v>
      </c>
      <c r="F40" s="118">
        <f t="shared" si="14"/>
        <v>46316</v>
      </c>
      <c r="G40" s="118">
        <f t="shared" si="14"/>
        <v>46317</v>
      </c>
      <c r="H40" s="118">
        <f t="shared" si="14"/>
        <v>46318</v>
      </c>
      <c r="I40" s="118">
        <f t="shared" si="14"/>
        <v>46319</v>
      </c>
      <c r="J40" s="119">
        <f t="shared" si="14"/>
        <v>46320</v>
      </c>
      <c r="K40" s="147">
        <f>COUNTIFS(入力用２年!B:B,"&gt;="&amp;MIN(D40:J40),入力用２年!B:B,"&lt;="&amp;MAX(D40:J40),入力用２年!K:K,"○",入力用２年!G:G,"",入力用２年!D:D,"休日")</f>
        <v>0</v>
      </c>
      <c r="L40" s="105">
        <f>COUNTIFS(入力用２年!$B:$B,"&gt;="&amp;MIN(D40:J40),入力用２年!$B:$B,"&lt;="&amp;MAX(D40:J40),入力用２年!$K:$K,"○",入力用２年!$G:$G,"",入力用２年!$H:$H,"現場閉所")</f>
        <v>0</v>
      </c>
      <c r="M40" s="148" t="str" cm="1">
        <f t="array" ref="M40">_xlfn.IFS(K40=0,"",K40=0,"-",L40&gt;=K40,"〇",L40&lt;=K40,"×")</f>
        <v/>
      </c>
      <c r="N40" s="142"/>
      <c r="P40" s="132">
        <f>IFERROR(IF(MONTH(V39+1)=$P$35,V39+1,""),"")</f>
        <v>46342</v>
      </c>
      <c r="Q40" s="118">
        <f t="shared" si="15"/>
        <v>46343</v>
      </c>
      <c r="R40" s="118">
        <f t="shared" si="15"/>
        <v>46344</v>
      </c>
      <c r="S40" s="118">
        <f t="shared" si="15"/>
        <v>46345</v>
      </c>
      <c r="T40" s="118">
        <f t="shared" si="15"/>
        <v>46346</v>
      </c>
      <c r="U40" s="118">
        <f t="shared" si="15"/>
        <v>46347</v>
      </c>
      <c r="V40" s="143">
        <f t="shared" si="15"/>
        <v>46348</v>
      </c>
      <c r="W40" s="152">
        <f>COUNTIFS(入力用２年!B:B,"&gt;="&amp;MIN(P40:V40),入力用２年!B:B,"&lt;="&amp;MAX(P40:V40),入力用２年!K:K,"○",入力用２年!G:G,"",入力用２年!D:D,"休日")</f>
        <v>0</v>
      </c>
      <c r="X40" s="105">
        <f>COUNTIFS(入力用２年!$B:$B,"&gt;="&amp;MIN(P40:V40),入力用２年!$B:$B,"&lt;="&amp;MAX(P40:V40),入力用２年!$K:$K,"○",入力用２年!$G:$G,"",入力用２年!$H:$H,"現場閉所")</f>
        <v>0</v>
      </c>
      <c r="Y40" s="157" t="str" cm="1">
        <f t="array" ref="Y40">_xlfn.IFS(W40=0,"",W40=0,"-",X40&gt;=W40,"〇",X40&lt;=W40,"×")</f>
        <v/>
      </c>
      <c r="Z40" s="142"/>
      <c r="AB40" s="132">
        <f>IFERROR(IF(MONTH(AH39+1)=$AB$35,AH39+1,""),"")</f>
        <v>46377</v>
      </c>
      <c r="AC40" s="118">
        <f t="shared" si="16"/>
        <v>46378</v>
      </c>
      <c r="AD40" s="118">
        <f t="shared" si="16"/>
        <v>46379</v>
      </c>
      <c r="AE40" s="118">
        <f t="shared" si="16"/>
        <v>46380</v>
      </c>
      <c r="AF40" s="118">
        <f t="shared" si="16"/>
        <v>46381</v>
      </c>
      <c r="AG40" s="118">
        <f t="shared" si="16"/>
        <v>46382</v>
      </c>
      <c r="AH40" s="143">
        <f t="shared" si="16"/>
        <v>46383</v>
      </c>
      <c r="AI40" s="152">
        <f>COUNTIFS(入力用２年!B:B,"&gt;="&amp;MIN(AB40:AH40),入力用２年!B:B,"&lt;="&amp;MAX(AB40:AH40),入力用２年!K:K,"○",入力用２年!G:G,"",入力用２年!D:D,"休日")</f>
        <v>0</v>
      </c>
      <c r="AJ40" s="105">
        <f>COUNTIFS(入力用２年!$B:$B,"&gt;="&amp;MIN(AB40:AH40),入力用２年!$B:$B,"&lt;="&amp;MAX(AB40:AH40),入力用２年!$K:$K,"○",入力用２年!$G:$G,"",入力用２年!$H:$H,"現場閉所")</f>
        <v>0</v>
      </c>
      <c r="AK40" s="157" t="str" cm="1">
        <f t="array" ref="AK40">_xlfn.IFS(AI40=0,"",AI40=0,"-",AJ40&gt;=AI40,"〇",AJ40&lt;=AI40,"×")</f>
        <v/>
      </c>
    </row>
    <row r="41" spans="3:37" s="122" customFormat="1" ht="18.75" customHeight="1">
      <c r="D41" s="132">
        <f>IFERROR(IF(MONTH(J40+1)=$D$35,J40+1,""),"")</f>
        <v>46321</v>
      </c>
      <c r="E41" s="118">
        <f t="shared" si="14"/>
        <v>46322</v>
      </c>
      <c r="F41" s="118">
        <f t="shared" si="14"/>
        <v>46323</v>
      </c>
      <c r="G41" s="118">
        <f t="shared" si="14"/>
        <v>46324</v>
      </c>
      <c r="H41" s="118">
        <f t="shared" si="14"/>
        <v>46325</v>
      </c>
      <c r="I41" s="118">
        <f t="shared" si="14"/>
        <v>46326</v>
      </c>
      <c r="J41" s="119" t="str">
        <f t="shared" si="14"/>
        <v/>
      </c>
      <c r="K41" s="147">
        <f>COUNTIFS(入力用２年!B:B,"&gt;="&amp;MIN(D41:J41),入力用２年!B:B,"&lt;="&amp;MAX(D41:J41),入力用２年!K:K,"○",入力用２年!G:G,"",入力用２年!D:D,"休日")</f>
        <v>0</v>
      </c>
      <c r="L41" s="105">
        <f>COUNTIFS(入力用２年!$B:$B,"&gt;="&amp;MIN(D41:J41),入力用２年!$B:$B,"&lt;="&amp;MAX(D41:J41),入力用２年!$K:$K,"○",入力用２年!$G:$G,"",入力用２年!$H:$H,"現場閉所")</f>
        <v>0</v>
      </c>
      <c r="M41" s="148" t="str" cm="1">
        <f t="array" ref="M41">_xlfn.IFS(K41=0,"",K41=0,"-",L41&gt;=K41,"〇",L41&lt;=K41,"×")</f>
        <v/>
      </c>
      <c r="N41" s="142"/>
      <c r="P41" s="132">
        <f>IFERROR(IF(MONTH(V40+1)=$P$35,V40+1,""),"")</f>
        <v>46349</v>
      </c>
      <c r="Q41" s="118">
        <f t="shared" si="15"/>
        <v>46350</v>
      </c>
      <c r="R41" s="118">
        <f t="shared" si="15"/>
        <v>46351</v>
      </c>
      <c r="S41" s="118">
        <f t="shared" si="15"/>
        <v>46352</v>
      </c>
      <c r="T41" s="118">
        <f t="shared" si="15"/>
        <v>46353</v>
      </c>
      <c r="U41" s="118">
        <f t="shared" si="15"/>
        <v>46354</v>
      </c>
      <c r="V41" s="143">
        <f t="shared" si="15"/>
        <v>46355</v>
      </c>
      <c r="W41" s="152">
        <f>COUNTIFS(入力用２年!B:B,"&gt;="&amp;MIN(P41:V41),入力用２年!B:B,"&lt;="&amp;MAX(P41:V41),入力用２年!K:K,"○",入力用２年!G:G,"",入力用２年!D:D,"休日")</f>
        <v>0</v>
      </c>
      <c r="X41" s="105">
        <f>COUNTIFS(入力用２年!$B:$B,"&gt;="&amp;MIN(P41:V41),入力用２年!$B:$B,"&lt;="&amp;MAX(P41:V41),入力用２年!$K:$K,"○",入力用２年!$G:$G,"",入力用２年!$H:$H,"現場閉所")</f>
        <v>0</v>
      </c>
      <c r="Y41" s="157" t="str" cm="1">
        <f t="array" ref="Y41">_xlfn.IFS(W41=0,"",W41=0,"-",X41&gt;=W41,"〇",X41&lt;=W41,"×")</f>
        <v/>
      </c>
      <c r="Z41" s="142"/>
      <c r="AB41" s="132">
        <f>IFERROR(IF(MONTH(AH40+1)=$AB$35,AH40+1,""),"")</f>
        <v>46384</v>
      </c>
      <c r="AC41" s="118">
        <f t="shared" si="16"/>
        <v>46385</v>
      </c>
      <c r="AD41" s="118">
        <f t="shared" si="16"/>
        <v>46386</v>
      </c>
      <c r="AE41" s="118">
        <f t="shared" si="16"/>
        <v>46387</v>
      </c>
      <c r="AF41" s="118" t="str">
        <f t="shared" si="16"/>
        <v/>
      </c>
      <c r="AG41" s="118" t="str">
        <f t="shared" si="16"/>
        <v/>
      </c>
      <c r="AH41" s="143" t="str">
        <f t="shared" si="16"/>
        <v/>
      </c>
      <c r="AI41" s="152">
        <f>COUNTIFS(入力用２年!B:B,"&gt;="&amp;MIN(AB41:AH41),入力用２年!B:B,"&lt;="&amp;MAX(AB41:AH41),入力用２年!K:K,"○",入力用２年!G:G,"",入力用２年!D:D,"休日")</f>
        <v>0</v>
      </c>
      <c r="AJ41" s="105">
        <f>COUNTIFS(入力用２年!$B:$B,"&gt;="&amp;MIN(AB41:AH41),入力用２年!$B:$B,"&lt;="&amp;MAX(AB41:AH41),入力用２年!$K:$K,"○",入力用２年!$G:$G,"",入力用２年!$H:$H,"現場閉所")</f>
        <v>0</v>
      </c>
      <c r="AK41" s="157" t="str" cm="1">
        <f t="array" ref="AK41">_xlfn.IFS(AI41=0,"",AI41=0,"-",AJ41&gt;=AI41,"〇",AJ41&lt;=AI41,"×")</f>
        <v/>
      </c>
    </row>
    <row r="42" spans="3:37" s="122" customFormat="1" ht="18.75" customHeight="1" thickBot="1">
      <c r="D42" s="134" t="str">
        <f>IFERROR(IF(MONTH(J41+1)=$D$35,J41+1,""),"")</f>
        <v/>
      </c>
      <c r="E42" s="120" t="str">
        <f t="shared" si="14"/>
        <v/>
      </c>
      <c r="F42" s="120" t="str">
        <f t="shared" si="14"/>
        <v/>
      </c>
      <c r="G42" s="120" t="str">
        <f t="shared" si="14"/>
        <v/>
      </c>
      <c r="H42" s="120" t="str">
        <f t="shared" si="14"/>
        <v/>
      </c>
      <c r="I42" s="120" t="str">
        <f t="shared" si="14"/>
        <v/>
      </c>
      <c r="J42" s="121" t="str">
        <f t="shared" si="14"/>
        <v/>
      </c>
      <c r="K42" s="149">
        <f>COUNTIFS(入力用２年!B:B,"&gt;="&amp;MIN(D42:J42),入力用２年!B:B,"&lt;="&amp;MAX(D42:J42),入力用２年!K:K,"○",入力用２年!G:G,"",入力用２年!D:D,"休日")</f>
        <v>0</v>
      </c>
      <c r="L42" s="114">
        <f>COUNTIFS(入力用２年!$B:$B,"&gt;="&amp;MIN(D42:J42),入力用２年!$B:$B,"&lt;="&amp;MAX(D42:J42),入力用２年!$K:$K,"○",入力用２年!$G:$G,"",入力用２年!$H:$H,"現場閉所")</f>
        <v>0</v>
      </c>
      <c r="M42" s="150" t="str" cm="1">
        <f t="array" ref="M42">_xlfn.IFS(K42=0,"",K42=0,"-",L42&gt;=K42,"〇",L42&lt;=K42,"×")</f>
        <v/>
      </c>
      <c r="N42" s="142"/>
      <c r="P42" s="134">
        <f>IFERROR(IF(MONTH(V41+1)=$P$35,V41+1,""),"")</f>
        <v>46356</v>
      </c>
      <c r="Q42" s="120" t="str">
        <f t="shared" si="15"/>
        <v/>
      </c>
      <c r="R42" s="120" t="str">
        <f t="shared" si="15"/>
        <v/>
      </c>
      <c r="S42" s="120" t="str">
        <f t="shared" si="15"/>
        <v/>
      </c>
      <c r="T42" s="120" t="str">
        <f t="shared" si="15"/>
        <v/>
      </c>
      <c r="U42" s="120" t="str">
        <f t="shared" si="15"/>
        <v/>
      </c>
      <c r="V42" s="144" t="str">
        <f t="shared" si="15"/>
        <v/>
      </c>
      <c r="W42" s="149">
        <f>COUNTIFS(入力用２年!B:B,"&gt;="&amp;MIN(P42:V42),入力用２年!B:B,"&lt;="&amp;MAX(P42:V42),入力用２年!K:K,"○",入力用２年!G:G,"",入力用２年!D:D,"休日")</f>
        <v>0</v>
      </c>
      <c r="X42" s="114">
        <f>COUNTIFS(入力用２年!$B:$B,"&gt;="&amp;MIN(P42:V42),入力用２年!$B:$B,"&lt;="&amp;MAX(P42:V42),入力用２年!$K:$K,"○",入力用２年!$G:$G,"",入力用２年!$H:$H,"現場閉所")</f>
        <v>0</v>
      </c>
      <c r="Y42" s="158" t="str" cm="1">
        <f t="array" ref="Y42">_xlfn.IFS(W42=0,"",W42=0,"-",X42&gt;=W42,"〇",X42&lt;=W42,"×")</f>
        <v/>
      </c>
      <c r="Z42" s="142"/>
      <c r="AB42" s="134" t="str">
        <f>IFERROR(IF(MONTH(AH41+1)=$AB$35,AH41+1,""),"")</f>
        <v/>
      </c>
      <c r="AC42" s="120" t="str">
        <f t="shared" si="16"/>
        <v/>
      </c>
      <c r="AD42" s="120" t="str">
        <f t="shared" si="16"/>
        <v/>
      </c>
      <c r="AE42" s="120" t="str">
        <f t="shared" si="16"/>
        <v/>
      </c>
      <c r="AF42" s="120" t="str">
        <f t="shared" si="16"/>
        <v/>
      </c>
      <c r="AG42" s="120" t="str">
        <f t="shared" si="16"/>
        <v/>
      </c>
      <c r="AH42" s="144" t="str">
        <f t="shared" si="16"/>
        <v/>
      </c>
      <c r="AI42" s="149">
        <f>COUNTIFS(入力用２年!B:B,"&gt;="&amp;MIN(AB42:AH42),入力用２年!B:B,"&lt;="&amp;MAX(AB42:AH42),入力用２年!K:K,"○",入力用２年!G:G,"",入力用２年!D:D,"休日")</f>
        <v>0</v>
      </c>
      <c r="AJ42" s="114">
        <f>COUNTIFS(入力用２年!$B:$B,"&gt;="&amp;MIN(AB42:AH42),入力用２年!$B:$B,"&lt;="&amp;MAX(AB42:AH42),入力用２年!$K:$K,"○",入力用２年!$G:$G,"",入力用２年!$H:$H,"現場閉所")</f>
        <v>0</v>
      </c>
      <c r="AK42" s="158" t="str" cm="1">
        <f t="array" ref="AK42">_xlfn.IFS(AI42=0,"",AI42=0,"-",AJ42&gt;=AI42,"〇",AJ42&lt;=AI42,"×")</f>
        <v/>
      </c>
    </row>
    <row r="43" spans="3:37" s="122" customFormat="1" ht="18.75" customHeight="1">
      <c r="D43" s="140"/>
      <c r="E43" s="140"/>
      <c r="F43" s="140"/>
      <c r="G43" s="140"/>
      <c r="H43" s="135"/>
      <c r="I43" s="140"/>
      <c r="J43" s="135"/>
      <c r="K43" s="135">
        <f>SUM(K37:K42)</f>
        <v>0</v>
      </c>
      <c r="L43" s="135"/>
      <c r="M43" s="135"/>
      <c r="N43" s="135"/>
      <c r="O43" s="140"/>
      <c r="P43" s="140"/>
      <c r="Q43" s="140"/>
      <c r="R43" s="140"/>
      <c r="S43" s="140"/>
      <c r="T43" s="135"/>
      <c r="U43" s="140"/>
      <c r="V43" s="135"/>
      <c r="W43" s="135">
        <f>SUM(W37:W42)</f>
        <v>0</v>
      </c>
      <c r="X43" s="135"/>
      <c r="Y43" s="135"/>
      <c r="Z43" s="135"/>
      <c r="AA43" s="140"/>
      <c r="AB43" s="140"/>
      <c r="AC43" s="140"/>
      <c r="AD43" s="140"/>
      <c r="AE43" s="140"/>
      <c r="AF43" s="135"/>
      <c r="AG43" s="140"/>
      <c r="AH43" s="135"/>
      <c r="AI43" s="135">
        <f>SUM(AI37:AI42)</f>
        <v>0</v>
      </c>
    </row>
    <row r="44" spans="3:37" s="122" customFormat="1" ht="18.75" customHeight="1" thickBot="1">
      <c r="C44" s="299" t="s">
        <v>13</v>
      </c>
      <c r="D44" s="299"/>
      <c r="E44" s="122" t="str">
        <f>IF(H44="-","-",IF(OR(H44&gt;=ROUNDDOWN(8/28,3),L44&gt;=K53),"OK","NG"))</f>
        <v>-</v>
      </c>
      <c r="F44" s="300" t="s">
        <v>87</v>
      </c>
      <c r="G44" s="300"/>
      <c r="H44" s="305" t="str">
        <f>IFERROR(ROUNDDOWN(L44/(COUNTIFS(入力用２年!B:B,"&gt;="&amp;MIN(D47:J52),入力用２年!B:B,"&lt;="&amp;MAX(D47:J52),入力用２年!K:K,"○")-COUNTIFS(入力用２年!B:B,"&gt;="&amp;MIN(D47:J52),入力用２年!B:B,"&lt;="&amp;MAX(D47:J52),入力用２年!K:K,"○",入力用２年!G:G,"&lt;&gt;")),3),"-")</f>
        <v>-</v>
      </c>
      <c r="I44" s="305"/>
      <c r="J44" s="305"/>
      <c r="K44" s="136" t="s">
        <v>89</v>
      </c>
      <c r="L44" s="160">
        <f>COUNTIFS(入力用２年!B:B,"&gt;="&amp;MIN(D47:J52),入力用２年!B:B,"&lt;="&amp;MAX(D47:J52),入力用２年!K:K,"○",入力用２年!H:H,"現場閉所",入力用２年!G:G,"")</f>
        <v>0</v>
      </c>
      <c r="M44" s="108"/>
      <c r="N44" s="126"/>
      <c r="O44" s="299" t="s">
        <v>13</v>
      </c>
      <c r="P44" s="299"/>
      <c r="Q44" s="122" t="str">
        <f>IF(T44="-","-",IF(OR(T44&gt;=ROUNDDOWN(8/28,3),X44&gt;=W53),"OK","NG"))</f>
        <v>-</v>
      </c>
      <c r="R44" s="300" t="s">
        <v>87</v>
      </c>
      <c r="S44" s="300"/>
      <c r="T44" s="305" t="str">
        <f>IFERROR(ROUNDDOWN(X44/(COUNTIFS(入力用２年!B:B,"&gt;="&amp;MIN(P47:V52),入力用２年!B:B,"&lt;="&amp;MAX(P47:V52),入力用２年!K:K,"○")-COUNTIFS(入力用２年!B:B,"&gt;="&amp;MIN(P47:V52),入力用２年!B:B,"&lt;="&amp;MAX(P47:V52),入力用２年!K:K,"○",入力用２年!G:G,"&lt;&gt;")),3),"-")</f>
        <v>-</v>
      </c>
      <c r="U44" s="305"/>
      <c r="V44" s="305"/>
      <c r="W44" s="136" t="s">
        <v>89</v>
      </c>
      <c r="X44" s="160">
        <f>COUNTIFS(入力用２年!B:B,"&gt;="&amp;MIN(P47:V52),入力用２年!B:B,"&lt;="&amp;MAX(P47:V52),入力用２年!K:K,"○",入力用２年!H:H,"現場閉所",入力用２年!G:G,"")</f>
        <v>0</v>
      </c>
      <c r="Y44" s="108"/>
      <c r="Z44" s="126"/>
      <c r="AA44" s="299" t="s">
        <v>13</v>
      </c>
      <c r="AB44" s="299"/>
      <c r="AC44" s="122" t="str">
        <f>IF(AF44="-","-",IF(OR(AF44&gt;=ROUNDDOWN(8/28,3),AJ44&gt;=AI53),"OK","NG"))</f>
        <v>-</v>
      </c>
      <c r="AD44" s="300" t="s">
        <v>87</v>
      </c>
      <c r="AE44" s="300"/>
      <c r="AF44" s="305" t="str">
        <f>IFERROR(ROUNDDOWN(AJ44/(COUNTIFS(入力用２年!B:B,"&gt;="&amp;MIN(AB47:AH52),入力用２年!B:B,"&lt;="&amp;MAX(AB47:AH52),入力用２年!K:K,"○")-COUNTIFS(入力用２年!B:B,"&gt;="&amp;MIN(AB47:AH52),入力用２年!B:B,"&lt;="&amp;MAX(AB47:AH52),入力用２年!K:K,"○",入力用２年!G:G,"&lt;&gt;")),3),"-")</f>
        <v>-</v>
      </c>
      <c r="AG44" s="305"/>
      <c r="AH44" s="305"/>
      <c r="AI44" s="136" t="s">
        <v>89</v>
      </c>
      <c r="AJ44" s="160">
        <f>COUNTIFS(入力用２年!B:B,"&gt;="&amp;MIN(AB47:AH52),入力用２年!B:B,"&lt;="&amp;MAX(AB47:AH52),入力用２年!K:K,"○",入力用２年!H:H,"現場閉所",入力用２年!G:G,"")</f>
        <v>0</v>
      </c>
      <c r="AK44" s="108"/>
    </row>
    <row r="45" spans="3:37" s="122" customFormat="1" ht="18.75" customHeight="1">
      <c r="D45" s="123">
        <v>1</v>
      </c>
      <c r="E45" s="124" t="s">
        <v>3</v>
      </c>
      <c r="F45" s="124"/>
      <c r="G45" s="124"/>
      <c r="H45" s="124"/>
      <c r="I45" s="124"/>
      <c r="J45" s="145"/>
      <c r="K45" s="296" t="s">
        <v>48</v>
      </c>
      <c r="L45" s="297"/>
      <c r="M45" s="298"/>
      <c r="N45" s="135"/>
      <c r="P45" s="123">
        <v>2</v>
      </c>
      <c r="Q45" s="124" t="s">
        <v>3</v>
      </c>
      <c r="R45" s="124"/>
      <c r="S45" s="124"/>
      <c r="T45" s="124"/>
      <c r="U45" s="124"/>
      <c r="V45" s="145"/>
      <c r="W45" s="296" t="s">
        <v>48</v>
      </c>
      <c r="X45" s="297"/>
      <c r="Y45" s="298"/>
      <c r="Z45" s="135"/>
      <c r="AB45" s="123">
        <v>3</v>
      </c>
      <c r="AC45" s="124" t="s">
        <v>3</v>
      </c>
      <c r="AD45" s="124"/>
      <c r="AE45" s="124"/>
      <c r="AF45" s="124"/>
      <c r="AG45" s="124"/>
      <c r="AH45" s="145"/>
      <c r="AI45" s="296" t="s">
        <v>48</v>
      </c>
      <c r="AJ45" s="297"/>
      <c r="AK45" s="298"/>
    </row>
    <row r="46" spans="3:37" s="122" customFormat="1" ht="27" customHeight="1">
      <c r="D46" s="127" t="s">
        <v>2</v>
      </c>
      <c r="E46" s="128" t="s">
        <v>5</v>
      </c>
      <c r="F46" s="128" t="s">
        <v>6</v>
      </c>
      <c r="G46" s="128" t="s">
        <v>7</v>
      </c>
      <c r="H46" s="128" t="s">
        <v>8</v>
      </c>
      <c r="I46" s="128" t="s">
        <v>9</v>
      </c>
      <c r="J46" s="146" t="s">
        <v>4</v>
      </c>
      <c r="K46" s="129" t="s">
        <v>42</v>
      </c>
      <c r="L46" s="130" t="s">
        <v>89</v>
      </c>
      <c r="M46" s="131" t="s">
        <v>43</v>
      </c>
      <c r="N46" s="139"/>
      <c r="P46" s="127" t="s">
        <v>2</v>
      </c>
      <c r="Q46" s="128" t="s">
        <v>5</v>
      </c>
      <c r="R46" s="128" t="s">
        <v>6</v>
      </c>
      <c r="S46" s="128" t="s">
        <v>7</v>
      </c>
      <c r="T46" s="128" t="s">
        <v>8</v>
      </c>
      <c r="U46" s="128" t="s">
        <v>9</v>
      </c>
      <c r="V46" s="146" t="s">
        <v>4</v>
      </c>
      <c r="W46" s="129" t="s">
        <v>42</v>
      </c>
      <c r="X46" s="130" t="s">
        <v>89</v>
      </c>
      <c r="Y46" s="131" t="s">
        <v>43</v>
      </c>
      <c r="Z46" s="139"/>
      <c r="AB46" s="127" t="s">
        <v>2</v>
      </c>
      <c r="AC46" s="128" t="s">
        <v>5</v>
      </c>
      <c r="AD46" s="128" t="s">
        <v>6</v>
      </c>
      <c r="AE46" s="128" t="s">
        <v>7</v>
      </c>
      <c r="AF46" s="128" t="s">
        <v>8</v>
      </c>
      <c r="AG46" s="128" t="s">
        <v>9</v>
      </c>
      <c r="AH46" s="146" t="s">
        <v>4</v>
      </c>
      <c r="AI46" s="129" t="s">
        <v>42</v>
      </c>
      <c r="AJ46" s="130" t="s">
        <v>89</v>
      </c>
      <c r="AK46" s="131" t="s">
        <v>43</v>
      </c>
    </row>
    <row r="47" spans="3:37" s="122" customFormat="1" ht="18.75" customHeight="1">
      <c r="D47" s="132" t="str">
        <f>IF(B47&lt;&gt;"",B47+1,IF(TEXT(EDATE(MIN($AB$37:$AH$37),1),"aaa")=D46,EDATE(MIN($AB$37:$AH$37),1),""))</f>
        <v/>
      </c>
      <c r="E47" s="118" t="str">
        <f t="shared" ref="E47:J47" si="17">IF(D47&lt;&gt;"",D47+1,IF(TEXT(EDATE(MIN($AB$37:$AH$37),1),"aaa")=E46,EDATE(MIN($AB$37:$AH$37),1),""))</f>
        <v/>
      </c>
      <c r="F47" s="118" t="str">
        <f t="shared" si="17"/>
        <v/>
      </c>
      <c r="G47" s="118" t="str">
        <f t="shared" si="17"/>
        <v/>
      </c>
      <c r="H47" s="118">
        <f t="shared" si="17"/>
        <v>46388</v>
      </c>
      <c r="I47" s="118">
        <f t="shared" si="17"/>
        <v>46389</v>
      </c>
      <c r="J47" s="119">
        <f t="shared" si="17"/>
        <v>46390</v>
      </c>
      <c r="K47" s="147">
        <f>COUNTIFS(入力用２年!B:B,"&gt;="&amp;MIN(D47:J47),入力用２年!B:B,"&lt;="&amp;MAX(D47:J47),入力用２年!K:K,"○",入力用２年!G:G,"",入力用２年!D:D,"休日")</f>
        <v>0</v>
      </c>
      <c r="L47" s="105">
        <f>COUNTIFS(入力用２年!$B:$B,"&gt;="&amp;MIN(D47:J47),入力用２年!$B:$B,"&lt;="&amp;MAX(D47:J47),入力用２年!$K:$K,"○",入力用２年!$G:$G,"",入力用２年!$H:$H,"現場閉所")</f>
        <v>0</v>
      </c>
      <c r="M47" s="148" t="str" cm="1">
        <f t="array" ref="M47">_xlfn.IFS(K47=0,"",K47=0,"-",L47&gt;=K47,"〇",L47&lt;=K47,"×")</f>
        <v/>
      </c>
      <c r="N47" s="142"/>
      <c r="P47" s="132">
        <f t="shared" ref="P47:V47" si="18">IF(O47&lt;&gt;"",O47+1,IF(TEXT(EDATE(MIN($D$47:$J$47),1),"aaa")=P46,EDATE(MIN($D$47:$J$47),1),""))</f>
        <v>46419</v>
      </c>
      <c r="Q47" s="118">
        <f t="shared" si="18"/>
        <v>46420</v>
      </c>
      <c r="R47" s="118">
        <f t="shared" si="18"/>
        <v>46421</v>
      </c>
      <c r="S47" s="118">
        <f t="shared" si="18"/>
        <v>46422</v>
      </c>
      <c r="T47" s="118">
        <f t="shared" si="18"/>
        <v>46423</v>
      </c>
      <c r="U47" s="118">
        <f t="shared" si="18"/>
        <v>46424</v>
      </c>
      <c r="V47" s="119">
        <f t="shared" si="18"/>
        <v>46425</v>
      </c>
      <c r="W47" s="147">
        <f>COUNTIFS(入力用２年!B:B,"&gt;="&amp;MIN(P47:V47),入力用２年!B:B,"&lt;="&amp;MAX(P47:V47),入力用２年!K:K,"○",入力用２年!G:G,"",入力用２年!D:D,"休日")</f>
        <v>0</v>
      </c>
      <c r="X47" s="105">
        <f>COUNTIFS(入力用２年!$B:$B,"&gt;="&amp;MIN(P47:V47),入力用２年!$B:$B,"&lt;="&amp;MAX(P47:V47),入力用２年!$K:$K,"○",入力用２年!$G:$G,"",入力用２年!$H:$H,"現場閉所")</f>
        <v>0</v>
      </c>
      <c r="Y47" s="148" t="str" cm="1">
        <f t="array" ref="Y47">_xlfn.IFS(W47=0,"",W47=0,"-",X47&gt;=W47,"〇",X47&lt;=W47,"×")</f>
        <v/>
      </c>
      <c r="Z47" s="142"/>
      <c r="AB47" s="132">
        <f t="shared" ref="AB47:AH47" si="19">IF(AA47&lt;&gt;"",AA47+1,IF(TEXT(EDATE(MIN($P$47:$V$47),1),"aaa")=AB46,EDATE(MIN($P$47:$V$47),1),""))</f>
        <v>46447</v>
      </c>
      <c r="AC47" s="118">
        <f t="shared" si="19"/>
        <v>46448</v>
      </c>
      <c r="AD47" s="118">
        <f t="shared" si="19"/>
        <v>46449</v>
      </c>
      <c r="AE47" s="118">
        <f t="shared" si="19"/>
        <v>46450</v>
      </c>
      <c r="AF47" s="118">
        <f t="shared" si="19"/>
        <v>46451</v>
      </c>
      <c r="AG47" s="118">
        <f t="shared" si="19"/>
        <v>46452</v>
      </c>
      <c r="AH47" s="119">
        <f t="shared" si="19"/>
        <v>46453</v>
      </c>
      <c r="AI47" s="147">
        <f>COUNTIFS(入力用２年!B:B,"&gt;="&amp;MIN(AB47:AH47),入力用２年!B:B,"&lt;="&amp;MAX(AB47:AH47),入力用２年!K:K,"○",入力用２年!G:G,"",入力用２年!D:D,"休日")</f>
        <v>0</v>
      </c>
      <c r="AJ47" s="105">
        <f>COUNTIFS(入力用２年!$B:$B,"&gt;="&amp;MIN(AB47:AH47),入力用２年!$B:$B,"&lt;="&amp;MAX(AB47:AH47),入力用２年!$K:$K,"○",入力用２年!$G:$G,"",入力用２年!$H:$H,"現場閉所")</f>
        <v>0</v>
      </c>
      <c r="AK47" s="148" t="str" cm="1">
        <f t="array" ref="AK47">_xlfn.IFS(AI47=0,"",AI47=0,"-",AJ47&gt;=AI47,"〇",AJ47&lt;=AI47,"×")</f>
        <v/>
      </c>
    </row>
    <row r="48" spans="3:37" s="122" customFormat="1" ht="18.75" customHeight="1">
      <c r="D48" s="132">
        <f>IFERROR(IF(MONTH(J47+1)=$D$45,J47+1,""),"")</f>
        <v>46391</v>
      </c>
      <c r="E48" s="118">
        <f t="shared" ref="E48:J52" si="20">IFERROR(IF(MONTH(D48+1)=$D$45,D48+1,""),"")</f>
        <v>46392</v>
      </c>
      <c r="F48" s="118">
        <f t="shared" si="20"/>
        <v>46393</v>
      </c>
      <c r="G48" s="118">
        <f t="shared" si="20"/>
        <v>46394</v>
      </c>
      <c r="H48" s="118">
        <f t="shared" si="20"/>
        <v>46395</v>
      </c>
      <c r="I48" s="118">
        <f t="shared" si="20"/>
        <v>46396</v>
      </c>
      <c r="J48" s="119">
        <f t="shared" si="20"/>
        <v>46397</v>
      </c>
      <c r="K48" s="147">
        <f>COUNTIFS(入力用２年!B:B,"&gt;="&amp;MIN(D48:J48),入力用２年!B:B,"&lt;="&amp;MAX(D48:J48),入力用２年!K:K,"○",入力用２年!G:G,"",入力用２年!D:D,"休日")</f>
        <v>0</v>
      </c>
      <c r="L48" s="105">
        <f>COUNTIFS(入力用２年!$B:$B,"&gt;="&amp;MIN(D48:J48),入力用２年!$B:$B,"&lt;="&amp;MAX(D48:J48),入力用２年!$K:$K,"○",入力用２年!$G:$G,"",入力用２年!$H:$H,"現場閉所")</f>
        <v>0</v>
      </c>
      <c r="M48" s="148" t="str" cm="1">
        <f t="array" ref="M48">_xlfn.IFS(K48=0,"",K48=0,"-",L48&gt;=K48,"〇",L48&lt;=K48,"×")</f>
        <v/>
      </c>
      <c r="N48" s="142"/>
      <c r="P48" s="132">
        <f>IFERROR(IF(MONTH(V47+1)=$P$45,V47+1,""),"")</f>
        <v>46426</v>
      </c>
      <c r="Q48" s="118">
        <f t="shared" ref="Q48:V52" si="21">IFERROR(IF(MONTH(P48+1)=$P$45,P48+1,""),"")</f>
        <v>46427</v>
      </c>
      <c r="R48" s="118">
        <f t="shared" si="21"/>
        <v>46428</v>
      </c>
      <c r="S48" s="118">
        <f t="shared" si="21"/>
        <v>46429</v>
      </c>
      <c r="T48" s="118">
        <f t="shared" si="21"/>
        <v>46430</v>
      </c>
      <c r="U48" s="118">
        <f t="shared" si="21"/>
        <v>46431</v>
      </c>
      <c r="V48" s="119">
        <f t="shared" si="21"/>
        <v>46432</v>
      </c>
      <c r="W48" s="147">
        <f>COUNTIFS(入力用２年!B:B,"&gt;="&amp;MIN(P48:V48),入力用２年!B:B,"&lt;="&amp;MAX(P48:V48),入力用２年!K:K,"○",入力用２年!G:G,"",入力用２年!D:D,"休日")</f>
        <v>0</v>
      </c>
      <c r="X48" s="105">
        <f>COUNTIFS(入力用２年!$B:$B,"&gt;="&amp;MIN(P48:V48),入力用２年!$B:$B,"&lt;="&amp;MAX(P48:V48),入力用２年!$K:$K,"○",入力用２年!$G:$G,"",入力用２年!$H:$H,"現場閉所")</f>
        <v>0</v>
      </c>
      <c r="Y48" s="148" t="str" cm="1">
        <f t="array" ref="Y48">_xlfn.IFS(W48=0,"",W48=0,"-",X48&gt;=W48,"〇",X48&lt;=W48,"×")</f>
        <v/>
      </c>
      <c r="Z48" s="142"/>
      <c r="AB48" s="132">
        <f>IFERROR(IF(MONTH(AH47+1)=$AB$45,AH47+1,""),"")</f>
        <v>46454</v>
      </c>
      <c r="AC48" s="118">
        <f t="shared" ref="AC48:AH52" si="22">IFERROR(IF(MONTH(AB48+1)=$AB$45,AB48+1,""),"")</f>
        <v>46455</v>
      </c>
      <c r="AD48" s="118">
        <f t="shared" si="22"/>
        <v>46456</v>
      </c>
      <c r="AE48" s="118">
        <f t="shared" si="22"/>
        <v>46457</v>
      </c>
      <c r="AF48" s="118">
        <f t="shared" si="22"/>
        <v>46458</v>
      </c>
      <c r="AG48" s="118">
        <f t="shared" si="22"/>
        <v>46459</v>
      </c>
      <c r="AH48" s="119">
        <f t="shared" si="22"/>
        <v>46460</v>
      </c>
      <c r="AI48" s="147">
        <f>COUNTIFS(入力用２年!B:B,"&gt;="&amp;MIN(AB48:AH48),入力用２年!B:B,"&lt;="&amp;MAX(AB48:AH48),入力用２年!K:K,"○",入力用２年!G:G,"",入力用２年!D:D,"休日")</f>
        <v>0</v>
      </c>
      <c r="AJ48" s="105">
        <f>COUNTIFS(入力用２年!$B:$B,"&gt;="&amp;MIN(AB48:AH48),入力用２年!$B:$B,"&lt;="&amp;MAX(AB48:AH48),入力用２年!$K:$K,"○",入力用２年!$G:$G,"",入力用２年!$H:$H,"現場閉所")</f>
        <v>0</v>
      </c>
      <c r="AK48" s="148" t="str" cm="1">
        <f t="array" ref="AK48">_xlfn.IFS(AI48=0,"",AI48=0,"-",AJ48&gt;=AI48,"〇",AJ48&lt;=AI48,"×")</f>
        <v/>
      </c>
    </row>
    <row r="49" spans="2:38" s="122" customFormat="1" ht="18.75" customHeight="1">
      <c r="D49" s="132">
        <f>IFERROR(IF(MONTH(J48+1)=$D$45,J48+1,""),"")</f>
        <v>46398</v>
      </c>
      <c r="E49" s="118">
        <f t="shared" si="20"/>
        <v>46399</v>
      </c>
      <c r="F49" s="118">
        <f t="shared" si="20"/>
        <v>46400</v>
      </c>
      <c r="G49" s="118">
        <f t="shared" si="20"/>
        <v>46401</v>
      </c>
      <c r="H49" s="118">
        <f t="shared" si="20"/>
        <v>46402</v>
      </c>
      <c r="I49" s="118">
        <f t="shared" si="20"/>
        <v>46403</v>
      </c>
      <c r="J49" s="119">
        <f t="shared" si="20"/>
        <v>46404</v>
      </c>
      <c r="K49" s="147">
        <f>COUNTIFS(入力用２年!B:B,"&gt;="&amp;MIN(D49:J49),入力用２年!B:B,"&lt;="&amp;MAX(D49:J49),入力用２年!K:K,"○",入力用２年!G:G,"",入力用２年!D:D,"休日")</f>
        <v>0</v>
      </c>
      <c r="L49" s="105">
        <f>COUNTIFS(入力用２年!$B:$B,"&gt;="&amp;MIN(D49:J49),入力用２年!$B:$B,"&lt;="&amp;MAX(D49:J49),入力用２年!$K:$K,"○",入力用２年!$G:$G,"",入力用２年!$H:$H,"現場閉所")</f>
        <v>0</v>
      </c>
      <c r="M49" s="148" t="str" cm="1">
        <f t="array" ref="M49">_xlfn.IFS(K49=0,"",K49=0,"-",L49&gt;=K49,"〇",L49&lt;=K49,"×")</f>
        <v/>
      </c>
      <c r="N49" s="142"/>
      <c r="P49" s="132">
        <f>IFERROR(IF(MONTH(V48+1)=$P$45,V48+1,""),"")</f>
        <v>46433</v>
      </c>
      <c r="Q49" s="118">
        <f t="shared" si="21"/>
        <v>46434</v>
      </c>
      <c r="R49" s="118">
        <f t="shared" si="21"/>
        <v>46435</v>
      </c>
      <c r="S49" s="118">
        <f t="shared" si="21"/>
        <v>46436</v>
      </c>
      <c r="T49" s="118">
        <f t="shared" si="21"/>
        <v>46437</v>
      </c>
      <c r="U49" s="118">
        <f t="shared" si="21"/>
        <v>46438</v>
      </c>
      <c r="V49" s="119">
        <f t="shared" si="21"/>
        <v>46439</v>
      </c>
      <c r="W49" s="147">
        <f>COUNTIFS(入力用２年!B:B,"&gt;="&amp;MIN(P49:V49),入力用２年!B:B,"&lt;="&amp;MAX(P49:V49),入力用２年!K:K,"○",入力用２年!G:G,"",入力用２年!D:D,"休日")</f>
        <v>0</v>
      </c>
      <c r="X49" s="105">
        <f>COUNTIFS(入力用２年!$B:$B,"&gt;="&amp;MIN(P49:V49),入力用２年!$B:$B,"&lt;="&amp;MAX(P49:V49),入力用２年!$K:$K,"○",入力用２年!$G:$G,"",入力用２年!$H:$H,"現場閉所")</f>
        <v>0</v>
      </c>
      <c r="Y49" s="148" t="str" cm="1">
        <f t="array" ref="Y49">_xlfn.IFS(W49=0,"",W49=0,"-",X49&gt;=W49,"〇",X49&lt;=W49,"×")</f>
        <v/>
      </c>
      <c r="Z49" s="142"/>
      <c r="AB49" s="132">
        <f>IFERROR(IF(MONTH(AH48+1)=$AB$45,AH48+1,""),"")</f>
        <v>46461</v>
      </c>
      <c r="AC49" s="118">
        <f t="shared" si="22"/>
        <v>46462</v>
      </c>
      <c r="AD49" s="118">
        <f t="shared" si="22"/>
        <v>46463</v>
      </c>
      <c r="AE49" s="118">
        <f t="shared" si="22"/>
        <v>46464</v>
      </c>
      <c r="AF49" s="118">
        <f t="shared" si="22"/>
        <v>46465</v>
      </c>
      <c r="AG49" s="118">
        <f t="shared" si="22"/>
        <v>46466</v>
      </c>
      <c r="AH49" s="119">
        <f t="shared" si="22"/>
        <v>46467</v>
      </c>
      <c r="AI49" s="147">
        <f>COUNTIFS(入力用２年!B:B,"&gt;="&amp;MIN(AB49:AH49),入力用２年!B:B,"&lt;="&amp;MAX(AB49:AH49),入力用２年!K:K,"○",入力用２年!G:G,"",入力用２年!D:D,"休日")</f>
        <v>0</v>
      </c>
      <c r="AJ49" s="105">
        <f>COUNTIFS(入力用２年!$B:$B,"&gt;="&amp;MIN(AB49:AH49),入力用２年!$B:$B,"&lt;="&amp;MAX(AB49:AH49),入力用２年!$K:$K,"○",入力用２年!$G:$G,"",入力用２年!$H:$H,"現場閉所")</f>
        <v>0</v>
      </c>
      <c r="AK49" s="148" t="str" cm="1">
        <f t="array" ref="AK49">_xlfn.IFS(AI49=0,"",AI49=0,"-",AJ49&gt;=AI49,"〇",AJ49&lt;=AI49,"×")</f>
        <v/>
      </c>
    </row>
    <row r="50" spans="2:38" s="122" customFormat="1" ht="18.75" customHeight="1">
      <c r="D50" s="132">
        <f>IFERROR(IF(MONTH(J49+1)=$D$45,J49+1,""),"")</f>
        <v>46405</v>
      </c>
      <c r="E50" s="118">
        <f t="shared" si="20"/>
        <v>46406</v>
      </c>
      <c r="F50" s="118">
        <f t="shared" si="20"/>
        <v>46407</v>
      </c>
      <c r="G50" s="118">
        <f t="shared" si="20"/>
        <v>46408</v>
      </c>
      <c r="H50" s="118">
        <f t="shared" si="20"/>
        <v>46409</v>
      </c>
      <c r="I50" s="118">
        <f t="shared" si="20"/>
        <v>46410</v>
      </c>
      <c r="J50" s="119">
        <f t="shared" si="20"/>
        <v>46411</v>
      </c>
      <c r="K50" s="147">
        <f>COUNTIFS(入力用２年!B:B,"&gt;="&amp;MIN(D50:J50),入力用２年!B:B,"&lt;="&amp;MAX(D50:J50),入力用２年!K:K,"○",入力用２年!G:G,"",入力用２年!D:D,"休日")</f>
        <v>0</v>
      </c>
      <c r="L50" s="105">
        <f>COUNTIFS(入力用２年!$B:$B,"&gt;="&amp;MIN(D50:J50),入力用２年!$B:$B,"&lt;="&amp;MAX(D50:J50),入力用２年!$K:$K,"○",入力用２年!$G:$G,"",入力用２年!$H:$H,"現場閉所")</f>
        <v>0</v>
      </c>
      <c r="M50" s="148" t="str" cm="1">
        <f t="array" ref="M50">_xlfn.IFS(K50=0,"",K50=0,"-",L50&gt;=K50,"〇",L50&lt;=K50,"×")</f>
        <v/>
      </c>
      <c r="N50" s="142"/>
      <c r="P50" s="132">
        <f>IFERROR(IF(MONTH(V49+1)=$P$45,V49+1,""),"")</f>
        <v>46440</v>
      </c>
      <c r="Q50" s="118">
        <f t="shared" si="21"/>
        <v>46441</v>
      </c>
      <c r="R50" s="118">
        <f t="shared" si="21"/>
        <v>46442</v>
      </c>
      <c r="S50" s="118">
        <f t="shared" si="21"/>
        <v>46443</v>
      </c>
      <c r="T50" s="118">
        <f t="shared" si="21"/>
        <v>46444</v>
      </c>
      <c r="U50" s="118">
        <f t="shared" si="21"/>
        <v>46445</v>
      </c>
      <c r="V50" s="119">
        <f t="shared" si="21"/>
        <v>46446</v>
      </c>
      <c r="W50" s="147">
        <f>COUNTIFS(入力用２年!B:B,"&gt;="&amp;MIN(P50:V50),入力用２年!B:B,"&lt;="&amp;MAX(P50:V50),入力用２年!K:K,"○",入力用２年!G:G,"",入力用２年!D:D,"休日")</f>
        <v>0</v>
      </c>
      <c r="X50" s="105">
        <f>COUNTIFS(入力用２年!$B:$B,"&gt;="&amp;MIN(P50:V50),入力用２年!$B:$B,"&lt;="&amp;MAX(P50:V50),入力用２年!$K:$K,"○",入力用２年!$G:$G,"",入力用２年!$H:$H,"現場閉所")</f>
        <v>0</v>
      </c>
      <c r="Y50" s="148" t="str" cm="1">
        <f t="array" ref="Y50">_xlfn.IFS(W50=0,"",W50=0,"-",X50&gt;=W50,"〇",X50&lt;=W50,"×")</f>
        <v/>
      </c>
      <c r="Z50" s="142"/>
      <c r="AB50" s="132">
        <f>IFERROR(IF(MONTH(AH49+1)=$AB$45,AH49+1,""),"")</f>
        <v>46468</v>
      </c>
      <c r="AC50" s="118">
        <f t="shared" si="22"/>
        <v>46469</v>
      </c>
      <c r="AD50" s="118">
        <f t="shared" si="22"/>
        <v>46470</v>
      </c>
      <c r="AE50" s="118">
        <f t="shared" si="22"/>
        <v>46471</v>
      </c>
      <c r="AF50" s="118">
        <f t="shared" si="22"/>
        <v>46472</v>
      </c>
      <c r="AG50" s="118">
        <f t="shared" si="22"/>
        <v>46473</v>
      </c>
      <c r="AH50" s="119">
        <f t="shared" si="22"/>
        <v>46474</v>
      </c>
      <c r="AI50" s="147">
        <f>COUNTIFS(入力用２年!B:B,"&gt;="&amp;MIN(AB50:AH50),入力用２年!B:B,"&lt;="&amp;MAX(AB50:AH50),入力用２年!K:K,"○",入力用２年!G:G,"",入力用２年!D:D,"休日")</f>
        <v>0</v>
      </c>
      <c r="AJ50" s="105">
        <f>COUNTIFS(入力用２年!$B:$B,"&gt;="&amp;MIN(AB50:AH50),入力用２年!$B:$B,"&lt;="&amp;MAX(AB50:AH50),入力用２年!$K:$K,"○",入力用２年!$G:$G,"",入力用２年!$H:$H,"現場閉所")</f>
        <v>0</v>
      </c>
      <c r="AK50" s="148" t="str" cm="1">
        <f t="array" ref="AK50">_xlfn.IFS(AI50=0,"",AI50=0,"-",AJ50&gt;=AI50,"〇",AJ50&lt;=AI50,"×")</f>
        <v/>
      </c>
    </row>
    <row r="51" spans="2:38" s="122" customFormat="1" ht="18.75" customHeight="1">
      <c r="D51" s="132">
        <f>IFERROR(IF(MONTH(J50+1)=$D$45,J50+1,""),"")</f>
        <v>46412</v>
      </c>
      <c r="E51" s="118">
        <f t="shared" si="20"/>
        <v>46413</v>
      </c>
      <c r="F51" s="118">
        <f t="shared" si="20"/>
        <v>46414</v>
      </c>
      <c r="G51" s="118">
        <f t="shared" si="20"/>
        <v>46415</v>
      </c>
      <c r="H51" s="118">
        <f t="shared" si="20"/>
        <v>46416</v>
      </c>
      <c r="I51" s="118">
        <f t="shared" si="20"/>
        <v>46417</v>
      </c>
      <c r="J51" s="119">
        <f t="shared" si="20"/>
        <v>46418</v>
      </c>
      <c r="K51" s="147">
        <f>COUNTIFS(入力用２年!B:B,"&gt;="&amp;MIN(D51:J51),入力用２年!B:B,"&lt;="&amp;MAX(D51:J51),入力用２年!K:K,"○",入力用２年!G:G,"",入力用２年!D:D,"休日")</f>
        <v>0</v>
      </c>
      <c r="L51" s="105">
        <f>COUNTIFS(入力用２年!$B:$B,"&gt;="&amp;MIN(D51:J51),入力用２年!$B:$B,"&lt;="&amp;MAX(D51:J51),入力用２年!$K:$K,"○",入力用２年!$G:$G,"",入力用２年!$H:$H,"現場閉所")</f>
        <v>0</v>
      </c>
      <c r="M51" s="148" t="str" cm="1">
        <f t="array" ref="M51">_xlfn.IFS(K51=0,"",K51=0,"-",L51&gt;=K51,"〇",L51&lt;=K51,"×")</f>
        <v/>
      </c>
      <c r="N51" s="142"/>
      <c r="P51" s="132" t="str">
        <f>IFERROR(IF(MONTH(V50+1)=$P$45,V50+1,""),"")</f>
        <v/>
      </c>
      <c r="Q51" s="118" t="str">
        <f t="shared" si="21"/>
        <v/>
      </c>
      <c r="R51" s="118" t="str">
        <f t="shared" si="21"/>
        <v/>
      </c>
      <c r="S51" s="118" t="str">
        <f t="shared" si="21"/>
        <v/>
      </c>
      <c r="T51" s="118" t="str">
        <f t="shared" si="21"/>
        <v/>
      </c>
      <c r="U51" s="118" t="str">
        <f t="shared" si="21"/>
        <v/>
      </c>
      <c r="V51" s="119" t="str">
        <f t="shared" si="21"/>
        <v/>
      </c>
      <c r="W51" s="147">
        <f>COUNTIFS(入力用２年!B:B,"&gt;="&amp;MIN(P51:V51),入力用２年!B:B,"&lt;="&amp;MAX(P51:V51),入力用２年!K:K,"○",入力用２年!G:G,"",入力用２年!D:D,"休日")</f>
        <v>0</v>
      </c>
      <c r="X51" s="105">
        <f>COUNTIFS(入力用２年!$B:$B,"&gt;="&amp;MIN(P51:V51),入力用２年!$B:$B,"&lt;="&amp;MAX(P51:V51),入力用２年!$K:$K,"○",入力用２年!$G:$G,"",入力用２年!$H:$H,"現場閉所")</f>
        <v>0</v>
      </c>
      <c r="Y51" s="148" t="str" cm="1">
        <f t="array" ref="Y51">_xlfn.IFS(W51=0,"",W51=0,"-",X51&gt;=W51,"〇",X51&lt;=W51,"×")</f>
        <v/>
      </c>
      <c r="Z51" s="142"/>
      <c r="AB51" s="132">
        <f>IFERROR(IF(MONTH(AH50+1)=$AB$45,AH50+1,""),"")</f>
        <v>46475</v>
      </c>
      <c r="AC51" s="118">
        <f t="shared" si="22"/>
        <v>46476</v>
      </c>
      <c r="AD51" s="118">
        <f t="shared" si="22"/>
        <v>46477</v>
      </c>
      <c r="AE51" s="118" t="str">
        <f t="shared" si="22"/>
        <v/>
      </c>
      <c r="AF51" s="118" t="str">
        <f t="shared" si="22"/>
        <v/>
      </c>
      <c r="AG51" s="118" t="str">
        <f t="shared" si="22"/>
        <v/>
      </c>
      <c r="AH51" s="119" t="str">
        <f t="shared" si="22"/>
        <v/>
      </c>
      <c r="AI51" s="147">
        <f>COUNTIFS(入力用２年!B:B,"&gt;="&amp;MIN(AB51:AH51),入力用２年!B:B,"&lt;="&amp;MAX(AB51:AH51),入力用２年!K:K,"○",入力用２年!G:G,"",入力用２年!D:D,"休日")</f>
        <v>0</v>
      </c>
      <c r="AJ51" s="105">
        <f>COUNTIFS(入力用２年!$B:$B,"&gt;="&amp;MIN(AB51:AH51),入力用２年!$B:$B,"&lt;="&amp;MAX(AB51:AH51),入力用２年!$K:$K,"○",入力用２年!$G:$G,"",入力用２年!$H:$H,"現場閉所")</f>
        <v>0</v>
      </c>
      <c r="AK51" s="148" t="str" cm="1">
        <f t="array" ref="AK51">_xlfn.IFS(AI51=0,"",AI51=0,"-",AJ51&gt;=AI51,"〇",AJ51&lt;=AI51,"×")</f>
        <v/>
      </c>
    </row>
    <row r="52" spans="2:38" s="122" customFormat="1" ht="18.75" customHeight="1" thickBot="1">
      <c r="D52" s="134" t="str">
        <f>IFERROR(IF(MONTH(J51+1)=$D$45,J51+1,""),"")</f>
        <v/>
      </c>
      <c r="E52" s="120" t="str">
        <f t="shared" si="20"/>
        <v/>
      </c>
      <c r="F52" s="120" t="str">
        <f t="shared" si="20"/>
        <v/>
      </c>
      <c r="G52" s="120" t="str">
        <f t="shared" si="20"/>
        <v/>
      </c>
      <c r="H52" s="120" t="str">
        <f t="shared" si="20"/>
        <v/>
      </c>
      <c r="I52" s="120" t="str">
        <f t="shared" si="20"/>
        <v/>
      </c>
      <c r="J52" s="121" t="str">
        <f t="shared" si="20"/>
        <v/>
      </c>
      <c r="K52" s="149">
        <f>COUNTIFS(入力用２年!B:B,"&gt;="&amp;MIN(D52:J52),入力用２年!B:B,"&lt;="&amp;MAX(D52:J52),入力用２年!K:K,"○",入力用２年!G:G,"",入力用２年!D:D,"休日")</f>
        <v>0</v>
      </c>
      <c r="L52" s="114">
        <f>COUNTIFS(入力用２年!$B:$B,"&gt;="&amp;MIN(D52:J52),入力用２年!$B:$B,"&lt;="&amp;MAX(D52:J52),入力用２年!$K:$K,"○",入力用２年!$G:$G,"",入力用２年!$H:$H,"現場閉所")</f>
        <v>0</v>
      </c>
      <c r="M52" s="150" t="str" cm="1">
        <f t="array" ref="M52">_xlfn.IFS(K52=0,"",K52=0,"-",L52&gt;=K52,"〇",L52&lt;=K52,"×")</f>
        <v/>
      </c>
      <c r="N52" s="142"/>
      <c r="P52" s="134" t="str">
        <f>IFERROR(IF(MONTH(V51+1)=$P$45,V51+1,""),"")</f>
        <v/>
      </c>
      <c r="Q52" s="120" t="str">
        <f t="shared" si="21"/>
        <v/>
      </c>
      <c r="R52" s="120" t="str">
        <f t="shared" si="21"/>
        <v/>
      </c>
      <c r="S52" s="120" t="str">
        <f t="shared" si="21"/>
        <v/>
      </c>
      <c r="T52" s="120" t="str">
        <f t="shared" si="21"/>
        <v/>
      </c>
      <c r="U52" s="120" t="str">
        <f t="shared" si="21"/>
        <v/>
      </c>
      <c r="V52" s="121" t="str">
        <f t="shared" si="21"/>
        <v/>
      </c>
      <c r="W52" s="149">
        <f>COUNTIFS(入力用２年!B:B,"&gt;="&amp;MIN(P52:V52),入力用２年!B:B,"&lt;="&amp;MAX(P52:V52),入力用２年!K:K,"○",入力用２年!G:G,"",入力用２年!D:D,"休日")</f>
        <v>0</v>
      </c>
      <c r="X52" s="114">
        <f>COUNTIFS(入力用２年!$B:$B,"&gt;="&amp;MIN(P52:V52),入力用２年!$B:$B,"&lt;="&amp;MAX(P52:V52),入力用２年!$K:$K,"○",入力用２年!$G:$G,"",入力用２年!$H:$H,"現場閉所")</f>
        <v>0</v>
      </c>
      <c r="Y52" s="150" t="str" cm="1">
        <f t="array" ref="Y52">_xlfn.IFS(W52=0,"",W52=0,"-",X52&gt;=W52,"〇",X52&lt;=W52,"×")</f>
        <v/>
      </c>
      <c r="Z52" s="142"/>
      <c r="AB52" s="134" t="str">
        <f>IFERROR(IF(MONTH(AH51+1)=$AB$45,AH51+1,""),"")</f>
        <v/>
      </c>
      <c r="AC52" s="120" t="str">
        <f t="shared" si="22"/>
        <v/>
      </c>
      <c r="AD52" s="120" t="str">
        <f t="shared" si="22"/>
        <v/>
      </c>
      <c r="AE52" s="120" t="str">
        <f t="shared" si="22"/>
        <v/>
      </c>
      <c r="AF52" s="120" t="str">
        <f t="shared" si="22"/>
        <v/>
      </c>
      <c r="AG52" s="120" t="str">
        <f t="shared" si="22"/>
        <v/>
      </c>
      <c r="AH52" s="121" t="str">
        <f t="shared" si="22"/>
        <v/>
      </c>
      <c r="AI52" s="149">
        <f>COUNTIFS(入力用２年!B:B,"&gt;="&amp;MIN(AB52:AH52),入力用２年!B:B,"&lt;="&amp;MAX(AB52:AH52),入力用２年!K:K,"○",入力用２年!G:G,"",入力用２年!D:D,"休日")</f>
        <v>0</v>
      </c>
      <c r="AJ52" s="114">
        <f>COUNTIFS(入力用２年!$B:$B,"&gt;="&amp;MIN(AB52:AH52),入力用２年!$B:$B,"&lt;="&amp;MAX(AB52:AH52),入力用２年!$K:$K,"○",入力用２年!$G:$G,"",入力用２年!$H:$H,"現場閉所")</f>
        <v>0</v>
      </c>
      <c r="AK52" s="150" t="str" cm="1">
        <f t="array" ref="AK52">_xlfn.IFS(AI52=0,"",AI52=0,"-",AJ52&gt;=AI52,"〇",AJ52&lt;=AI52,"×")</f>
        <v/>
      </c>
    </row>
    <row r="53" spans="2:38" s="122" customFormat="1" ht="18.75" customHeight="1">
      <c r="D53" s="140"/>
      <c r="E53" s="140"/>
      <c r="F53" s="140"/>
      <c r="G53" s="140"/>
      <c r="H53" s="135"/>
      <c r="I53" s="140"/>
      <c r="J53" s="135"/>
      <c r="K53" s="135">
        <f>SUM(K47:K52)</f>
        <v>0</v>
      </c>
      <c r="L53" s="135"/>
      <c r="M53" s="135"/>
      <c r="N53" s="135"/>
      <c r="O53" s="140"/>
      <c r="P53" s="140"/>
      <c r="Q53" s="140"/>
      <c r="R53" s="140"/>
      <c r="S53" s="140"/>
      <c r="T53" s="135"/>
      <c r="U53" s="140"/>
      <c r="V53" s="135"/>
      <c r="W53" s="135">
        <f>SUM(W47:W52)</f>
        <v>0</v>
      </c>
      <c r="X53" s="135"/>
      <c r="Y53" s="135"/>
      <c r="Z53" s="135"/>
      <c r="AA53" s="140"/>
      <c r="AB53" s="140"/>
      <c r="AC53" s="140"/>
      <c r="AD53" s="140"/>
      <c r="AE53" s="140"/>
      <c r="AF53" s="135"/>
      <c r="AG53" s="140"/>
      <c r="AH53" s="135"/>
      <c r="AI53" s="135">
        <f>SUM(AI47:AI52)</f>
        <v>0</v>
      </c>
    </row>
    <row r="54" spans="2:38" s="122" customFormat="1" ht="18.75" customHeight="1"/>
    <row r="55" spans="2:38" s="122" customFormat="1" ht="18.75" customHeight="1"/>
    <row r="56" spans="2:38" s="122" customFormat="1" ht="18.75" customHeight="1"/>
    <row r="57" spans="2:38" s="50" customFormat="1" ht="18.75" customHeight="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L57" s="122"/>
    </row>
    <row r="58" spans="2:38" s="50" customFormat="1" ht="18.75" customHeight="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L58" s="122"/>
    </row>
  </sheetData>
  <sheetProtection formatCells="0" formatColumns="0" formatRows="0" sort="0" autoFilter="0"/>
  <mergeCells count="70">
    <mergeCell ref="H24:J24"/>
    <mergeCell ref="H34:J34"/>
    <mergeCell ref="H44:J44"/>
    <mergeCell ref="R14:S14"/>
    <mergeCell ref="AD14:AE14"/>
    <mergeCell ref="AD24:AE24"/>
    <mergeCell ref="R24:S24"/>
    <mergeCell ref="O14:P14"/>
    <mergeCell ref="AA14:AB14"/>
    <mergeCell ref="AA24:AB24"/>
    <mergeCell ref="K15:M15"/>
    <mergeCell ref="W15:Y15"/>
    <mergeCell ref="T14:V14"/>
    <mergeCell ref="O34:P34"/>
    <mergeCell ref="AA34:AB34"/>
    <mergeCell ref="K35:M35"/>
    <mergeCell ref="C24:D24"/>
    <mergeCell ref="C34:D34"/>
    <mergeCell ref="C44:D44"/>
    <mergeCell ref="F14:G14"/>
    <mergeCell ref="F24:G24"/>
    <mergeCell ref="F34:G34"/>
    <mergeCell ref="F44:G44"/>
    <mergeCell ref="AI35:AK35"/>
    <mergeCell ref="W35:Y35"/>
    <mergeCell ref="R34:S34"/>
    <mergeCell ref="AD34:AE34"/>
    <mergeCell ref="T34:V34"/>
    <mergeCell ref="AF34:AH34"/>
    <mergeCell ref="K45:M45"/>
    <mergeCell ref="W45:Y45"/>
    <mergeCell ref="AI45:AK45"/>
    <mergeCell ref="AA44:AB44"/>
    <mergeCell ref="O44:P44"/>
    <mergeCell ref="R44:S44"/>
    <mergeCell ref="AD44:AE44"/>
    <mergeCell ref="T44:V44"/>
    <mergeCell ref="AF44:AH44"/>
    <mergeCell ref="K25:M25"/>
    <mergeCell ref="W25:Y25"/>
    <mergeCell ref="AI25:AK25"/>
    <mergeCell ref="O24:P24"/>
    <mergeCell ref="T24:V24"/>
    <mergeCell ref="AF24:AH24"/>
    <mergeCell ref="Z11:AB11"/>
    <mergeCell ref="B6:C6"/>
    <mergeCell ref="AI7:AK7"/>
    <mergeCell ref="AI8:AK8"/>
    <mergeCell ref="AI15:AK15"/>
    <mergeCell ref="C14:D14"/>
    <mergeCell ref="H14:J14"/>
    <mergeCell ref="AF14:AH14"/>
    <mergeCell ref="Z8:AD8"/>
    <mergeCell ref="Z10:AD10"/>
    <mergeCell ref="C10:F10"/>
    <mergeCell ref="C11:F11"/>
    <mergeCell ref="C8:G8"/>
    <mergeCell ref="I9:K9"/>
    <mergeCell ref="I10:K10"/>
    <mergeCell ref="E5:H5"/>
    <mergeCell ref="J5:Q5"/>
    <mergeCell ref="AF3:AH3"/>
    <mergeCell ref="AQ7:AS7"/>
    <mergeCell ref="C9:F9"/>
    <mergeCell ref="AN13:AP13"/>
    <mergeCell ref="AN14:AP14"/>
    <mergeCell ref="AI3:AK3"/>
    <mergeCell ref="AI4:AK4"/>
    <mergeCell ref="AI5:AK5"/>
    <mergeCell ref="AI6:AK6"/>
  </mergeCells>
  <phoneticPr fontId="1"/>
  <conditionalFormatting sqref="D17:J17 F18:J18 D19:J22 N17:N22">
    <cfRule type="expression" dxfId="169" priority="817">
      <formula>MONTH(D17)&lt;&gt;$D$15</formula>
    </cfRule>
  </conditionalFormatting>
  <conditionalFormatting sqref="D17:J22 P17:V22 AB17:AH22 D27:J32 P27:V32 AB27:AH32 D37:J42 P37:V42 AB37:AH42 D47:J52 P47:V52 AB47:AH52">
    <cfRule type="containsBlanks" dxfId="166" priority="598">
      <formula>LEN(TRIM(D17))=0</formula>
    </cfRule>
    <cfRule type="expression" dxfId="164" priority="625">
      <formula>COUNTIF(#REF!,D17)=1</formula>
    </cfRule>
  </conditionalFormatting>
  <conditionalFormatting sqref="D27:J32 N27:N32">
    <cfRule type="expression" dxfId="162" priority="830">
      <formula>MONTH(D27)&lt;&gt;$D$25</formula>
    </cfRule>
  </conditionalFormatting>
  <conditionalFormatting sqref="D37:J42 N37:N42">
    <cfRule type="expression" dxfId="161" priority="827">
      <formula>MONTH(D37)&lt;&gt;$D$35</formula>
    </cfRule>
  </conditionalFormatting>
  <conditionalFormatting sqref="D47:J52 N47:N52">
    <cfRule type="expression" dxfId="160" priority="824">
      <formula>MONTH(D47)&lt;&gt;$D$45</formula>
    </cfRule>
  </conditionalFormatting>
  <conditionalFormatting sqref="E14 Q14 AC14 E24 Q24 AC24 E34 Q34 AC34 E44 Q44 AC44">
    <cfRule type="expression" dxfId="159" priority="342">
      <formula>E14="○"</formula>
    </cfRule>
  </conditionalFormatting>
  <conditionalFormatting sqref="E24 Q24 AC24 E34 Q34 AC34 E44 Q44 AC44 Q14 AC14">
    <cfRule type="expression" dxfId="158" priority="821">
      <formula>E14="×"</formula>
    </cfRule>
  </conditionalFormatting>
  <conditionalFormatting sqref="I17:J22 U17:V22 AG17:AH22 I27:J32 U27:V32 AG27:AI32 I37:J42 U37:V42 AG37:AH42 I47:J52 U47:V52 AG47:AH52">
    <cfRule type="expression" dxfId="153" priority="624">
      <formula>SUBTOTAL(102, $C$15:$AK$52)</formula>
    </cfRule>
  </conditionalFormatting>
  <conditionalFormatting sqref="P17:V22 Z17:Z22">
    <cfRule type="expression" dxfId="134" priority="832">
      <formula>MONTH(P17)&lt;&gt;$P$15</formula>
    </cfRule>
  </conditionalFormatting>
  <conditionalFormatting sqref="P27:V32 Z27:Z32">
    <cfRule type="expression" dxfId="133" priority="829">
      <formula>MONTH(P27)&lt;&gt;$P$25</formula>
    </cfRule>
  </conditionalFormatting>
  <conditionalFormatting sqref="P37:V42 Z37:Z42">
    <cfRule type="expression" dxfId="132" priority="826">
      <formula>MONTH(P37)&lt;&gt;$P$35</formula>
    </cfRule>
  </conditionalFormatting>
  <conditionalFormatting sqref="P47:V52 Z47:Z52">
    <cfRule type="expression" dxfId="131" priority="823">
      <formula>MONTH(P47)&lt;&gt;$P$45</formula>
    </cfRule>
  </conditionalFormatting>
  <conditionalFormatting sqref="Z11">
    <cfRule type="expression" dxfId="114" priority="77">
      <formula>$Z$11&lt;ROUNDDOWN((8/28)*100,1)</formula>
    </cfRule>
  </conditionalFormatting>
  <conditionalFormatting sqref="AB17:AH22">
    <cfRule type="expression" dxfId="113" priority="831">
      <formula>MONTH(AB17)&lt;&gt;$AB$15</formula>
    </cfRule>
  </conditionalFormatting>
  <conditionalFormatting sqref="AB27:AH32">
    <cfRule type="expression" dxfId="112" priority="828">
      <formula>MONTH(AB27)&lt;&gt;$AB$25</formula>
    </cfRule>
  </conditionalFormatting>
  <conditionalFormatting sqref="AB37:AH42">
    <cfRule type="expression" dxfId="111" priority="825">
      <formula>MONTH(AB37)&lt;&gt;$AB$35</formula>
    </cfRule>
  </conditionalFormatting>
  <conditionalFormatting sqref="AB47:AH52">
    <cfRule type="expression" dxfId="110" priority="822">
      <formula>MONTH(AB47)&lt;&gt;$AB$45</formula>
    </cfRule>
  </conditionalFormatting>
  <dataValidations count="1">
    <dataValidation type="list" allowBlank="1" showInputMessage="1" showErrorMessage="1" sqref="M34 AK44 AK34 Y34 M44 M24 Y24 AK24 AK14 Y14 M14 Y44" xr:uid="{D92086FE-D095-4161-B22E-A68A36183AF1}">
      <formula1>"達成,未達成,　,"</formula1>
    </dataValidation>
  </dataValidations>
  <pageMargins left="0.25" right="0.25" top="0.75" bottom="0.75" header="0.3" footer="0.3"/>
  <pageSetup paperSize="9" scale="6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27" id="{B6364B68-291E-47CD-9CF5-E47B7A195ACA}">
            <xm:f>IF(VLOOKUP(C17,入力用２年!$B:$J,1,FALSE)=基本情報!$E$12,TRUE,FALSE)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6" id="{A1E21F61-FD50-42D8-AB18-7020E9DBE495}">
            <xm:f>IF(VLOOKUP(C17,入力用２年!$B:$J,1,FALSE)=基本情報!$C$12,TRUE,FALSE)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m:sqref>C17:J17 N17:V22 Z17:AH22 F18:J18 C19:J23 N27:V32 Z27:AH32 C27:J33 N37:V42 Z37:AH42 C37:J43 C47:J52 N47:V52 Z47:AH52 C18 L23:V23 X23:AH23 C24:E24 H24:I24 L24 N24:Q24 T24:U24 X24 Z24:AC24 AF24:AG24 C25:H25 N25:T25 Z25:AF25 C26 N26:O26 Z26:AA26 L33:V33 X33:AH33 C34:E34 H34:I34 L34 N34:Q34 T34:U34 X34 Z34:AC34 AF34:AG34 C35:H35 N35:T35 Z35:AF35 C36 N36:O36 Z36:AA36 L43:V43 X43:AH43 C44:E44 H44:I44 L44 N44:Q44 T44:U44 X44 Z44:AC44 AF44:AG44 C45:H45 N45:T45 Z45:AF45 C46 N46:O46 Z46:AA46</xm:sqref>
        </x14:conditionalFormatting>
        <x14:conditionalFormatting xmlns:xm="http://schemas.microsoft.com/office/excel/2006/main">
          <x14:cfRule type="expression" priority="622" id="{A15F3DE2-9854-4383-83EF-F0AC895541AD}">
            <xm:f>VLOOKUP(C17,入力用２年!$B:$I,6,FALSE)&lt;&gt;""</xm:f>
            <x14:dxf>
              <fill>
                <patternFill>
                  <bgColor theme="8"/>
                </patternFill>
              </fill>
            </x14:dxf>
          </x14:cfRule>
          <xm:sqref>C17:K22 M17:W22 Y17:AH22 C27:K32 M27:W32 Y27:AH32 C37:K42 M37:W42 Y37:AH42 C47:K52 M47:W52 Y47:AH52 C24:E24 N24:Q24 Z24:AC24 C34:E34 N34:Q34 Z34:AC34 C44:E44 N44:Q44 Z44:AC44 C23:AH23 H24:I24 L24 T24:U24 X24 AF24:AG24 C25:H25 N25:T25 Z25:AF25 C26 N26:O26 Z26:AA26 C33:AH33 H34:I34 L34 T34:U34 X34 AF34:AG34 C35:H35 N35:T35 Z35:AF35 C36 N36:O36 Z36:AA36 C43:AH43 H44:I44 L44 T44:U44 X44 AF44:AG44 C45:H45 N45:T45 Z45:AF45 C46 N46:O46 Z46:AA46</xm:sqref>
        </x14:conditionalFormatting>
        <x14:conditionalFormatting xmlns:xm="http://schemas.microsoft.com/office/excel/2006/main">
          <x14:cfRule type="expression" priority="623" id="{A7A538BB-6F9C-49B1-A0C4-2DD6A4F55172}">
            <xm:f>VLOOKUP(C17,入力用２年!$B:$I,7,FALSE)="現場閉所"</xm:f>
            <x14:dxf>
              <fill>
                <patternFill>
                  <bgColor theme="2" tint="-9.9948118533890809E-2"/>
                </patternFill>
              </fill>
            </x14:dxf>
          </x14:cfRule>
          <xm:sqref>C17:K22 M17:W22 Y17:AI22 C23:AK23 C24:E24 H24:I24 L24:Q24 T24:U24 X24:AC24 AF24:AG24 C25:AK25 C26 M26:O26 Y26:AA26 C27:K32 M27:W32 Y27:AI32 C33:AK33 C34:E34 H34:I34 L34:Q34 T34:U34 X34:AC34 AF34:AG34 C35:AK35 C36 M36:O36 Y36:AA36 C37:K42 M37:W42 Y37:AI42 C43:AK43 C44:E44 H44:I44 L44:Q44 T44:U44 X44:AC44 AF44:AG44 C45:AK45 C46 M46:O46 Y46:AA46 C47:K52 M47:W52 Y47:AI52 K26 W26 AI26 K36 W36 AI36 K46 W46 AI46 AK17:AK22 AJ24:AK24 AK26:AK32 AJ34:AK34 AK36:AK42 AJ44:AK44 AK46:AK52</xm:sqref>
        </x14:conditionalFormatting>
        <x14:conditionalFormatting xmlns:xm="http://schemas.microsoft.com/office/excel/2006/main">
          <x14:cfRule type="expression" priority="601" id="{5607B47A-76F4-4AB4-B07E-CD565CE880D2}">
            <xm:f>IF(VLOOKUP(D17,入力用２年!$B:$J,1,FALSE)=基本情報!$C$13,TRUE,FALSE)</xm:f>
            <x14:dxf>
              <font>
                <b/>
                <i/>
                <strike val="0"/>
              </font>
              <fill>
                <patternFill>
                  <bgColor rgb="FFFFC000"/>
                </patternFill>
              </fill>
              <border>
                <vertical/>
                <horizontal/>
              </border>
            </x14:dxf>
          </x14:cfRule>
          <x14:cfRule type="expression" priority="602" id="{8EB8D072-96E4-490B-9BD0-8BA73CF60BA1}">
            <xm:f>IF(VLOOKUP(D17,入力用２年!$B:$J,1,FALSE)=基本情報!$E$13,TRUE,FALSE)</xm:f>
            <x14:dxf>
              <font>
                <b/>
                <i/>
                <strike val="0"/>
              </font>
              <fill>
                <patternFill>
                  <bgColor rgb="FFFFC000"/>
                </patternFill>
              </fill>
              <border>
                <vertical/>
                <horizontal/>
              </border>
            </x14:dxf>
          </x14:cfRule>
          <x14:cfRule type="cellIs" priority="599" operator="greaterThan" id="{C90281B4-BC30-4087-9880-FADA599B0999}">
            <xm:f>基本情報!$E$13</xm:f>
            <x14:dxf>
              <font>
                <color auto="1"/>
              </font>
              <fill>
                <patternFill>
                  <bgColor theme="8"/>
                </patternFill>
              </fill>
            </x14:dxf>
          </x14:cfRule>
          <x14:cfRule type="expression" priority="600" id="{98ED8BF4-97DC-4856-ACC7-58C7D1769EFC}">
            <xm:f>D17&lt;基本情報!$C$13</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72" id="{5AEE08A2-4B71-45F6-9BF8-A61FA89E9113}">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 id="{E7C54531-66B8-4DB0-A1E1-70E80127BA45}">
            <xm:f>IF(VLOOKUP(I15,入力用３年!$B:$J,1,FALSE)=基本情報!$C$9,TRUE,FALSE)</xm:f>
            <x14:dxf>
              <font>
                <b/>
                <i/>
                <strike val="0"/>
              </font>
              <fill>
                <patternFill>
                  <bgColor rgb="FFFFC000"/>
                </patternFill>
              </fill>
              <border>
                <vertical/>
                <horizontal/>
              </border>
            </x14:dxf>
          </x14:cfRule>
          <x14:cfRule type="expression" priority="71" id="{75FEAB68-74CE-47C8-A788-F88F11A0394A}">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0" id="{72CA9A25-7E7C-431A-BB2E-5207A2600AAD}">
            <xm:f>IF(VLOOKUP(I15,入力用３年!$B:$J,1,FALSE)=基本情報!$E$9,TRUE,FALSE)</xm:f>
            <x14:dxf>
              <font>
                <b/>
                <i/>
                <strike val="0"/>
              </font>
              <fill>
                <patternFill>
                  <bgColor rgb="FFFFC000"/>
                </patternFill>
              </fill>
              <border>
                <vertical/>
                <horizontal/>
              </border>
            </x14:dxf>
          </x14:cfRule>
          <xm:sqref>I15:J16</xm:sqref>
        </x14:conditionalFormatting>
        <x14:conditionalFormatting xmlns:xm="http://schemas.microsoft.com/office/excel/2006/main">
          <x14:cfRule type="expression" priority="57" id="{FE12A399-EC7D-481C-9946-9EEE37356153}">
            <xm:f>IF(VLOOKUP(I25,入力用３年!$B:$J,1,FALSE)=基本情報!$C$9,TRUE,FALSE)</xm:f>
            <x14:dxf>
              <font>
                <b/>
                <i/>
                <strike val="0"/>
              </font>
              <fill>
                <patternFill>
                  <bgColor rgb="FFFFC000"/>
                </patternFill>
              </fill>
              <border>
                <vertical/>
                <horizontal/>
              </border>
            </x14:dxf>
          </x14:cfRule>
          <x14:cfRule type="expression" priority="58" id="{F7800042-9F28-4135-914E-5DD513F19FFF}">
            <xm:f>IF(VLOOKUP(I25,入力用３年!$B:$J,1,FALSE)=基本情報!$E$9,TRUE,FALSE)</xm:f>
            <x14:dxf>
              <font>
                <b/>
                <i/>
                <strike val="0"/>
              </font>
              <fill>
                <patternFill>
                  <bgColor rgb="FFFFC000"/>
                </patternFill>
              </fill>
              <border>
                <vertical/>
                <horizontal/>
              </border>
            </x14:dxf>
          </x14:cfRule>
          <x14:cfRule type="expression" priority="59" id="{18E078B7-BEFF-4A01-A8A3-185B14F37784}">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0" id="{91BBD87C-D942-418B-B438-C14B598CFB5E}">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I25:J26</xm:sqref>
        </x14:conditionalFormatting>
        <x14:conditionalFormatting xmlns:xm="http://schemas.microsoft.com/office/excel/2006/main">
          <x14:cfRule type="expression" priority="45" id="{DC32E695-4A41-45B2-9647-77963F9EA193}">
            <xm:f>IF(VLOOKUP(I35,入力用３年!$B:$J,1,FALSE)=基本情報!$C$9,TRUE,FALSE)</xm:f>
            <x14:dxf>
              <font>
                <b/>
                <i/>
                <strike val="0"/>
              </font>
              <fill>
                <patternFill>
                  <bgColor rgb="FFFFC000"/>
                </patternFill>
              </fill>
              <border>
                <vertical/>
                <horizontal/>
              </border>
            </x14:dxf>
          </x14:cfRule>
          <x14:cfRule type="expression" priority="46" id="{D3C3A548-2A71-4971-A339-90BE3B00A610}">
            <xm:f>IF(VLOOKUP(I35,入力用３年!$B:$J,1,FALSE)=基本情報!$E$9,TRUE,FALSE)</xm:f>
            <x14:dxf>
              <font>
                <b/>
                <i/>
                <strike val="0"/>
              </font>
              <fill>
                <patternFill>
                  <bgColor rgb="FFFFC000"/>
                </patternFill>
              </fill>
              <border>
                <vertical/>
                <horizontal/>
              </border>
            </x14:dxf>
          </x14:cfRule>
          <x14:cfRule type="expression" priority="47" id="{19552753-4080-4269-9046-48975E391997}">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8" id="{A926F319-0DCE-4A1B-9B62-5517C638F180}">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I35:J36</xm:sqref>
        </x14:conditionalFormatting>
        <x14:conditionalFormatting xmlns:xm="http://schemas.microsoft.com/office/excel/2006/main">
          <x14:cfRule type="expression" priority="35" id="{CD397613-4EFB-43DC-B817-C421EEFCF440}">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 id="{013D8BA4-4AF8-4831-AFDF-B07241BCAD84}">
            <xm:f>IF(VLOOKUP(I45,入力用３年!$B:$J,1,FALSE)=基本情報!$E$9,TRUE,FALSE)</xm:f>
            <x14:dxf>
              <font>
                <b/>
                <i/>
                <strike val="0"/>
              </font>
              <fill>
                <patternFill>
                  <bgColor rgb="FFFFC000"/>
                </patternFill>
              </fill>
              <border>
                <vertical/>
                <horizontal/>
              </border>
            </x14:dxf>
          </x14:cfRule>
          <x14:cfRule type="expression" priority="36" id="{7A4A7220-4327-4F9E-95D0-5CCDA02ACC59}">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 id="{BC74773F-1B07-4430-A80B-CE08FD375A2E}">
            <xm:f>IF(VLOOKUP(I45,入力用３年!$B:$J,1,FALSE)=基本情報!$C$9,TRUE,FALSE)</xm:f>
            <x14:dxf>
              <font>
                <b/>
                <i/>
                <strike val="0"/>
              </font>
              <fill>
                <patternFill>
                  <bgColor rgb="FFFFC000"/>
                </patternFill>
              </fill>
              <border>
                <vertical/>
                <horizontal/>
              </border>
            </x14:dxf>
          </x14:cfRule>
          <xm:sqref>I45:J46</xm:sqref>
        </x14:conditionalFormatting>
        <x14:conditionalFormatting xmlns:xm="http://schemas.microsoft.com/office/excel/2006/main">
          <x14:cfRule type="expression" priority="337" id="{87823150-59E2-4DE0-840F-A7F530876146}">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6" id="{4FD343CE-538A-429A-9908-84A37CD974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5" id="{C36722B3-10C4-4407-838A-982E9BBF7B47}">
            <xm:f>IF(VLOOKUP(K16,入力用1年!$B:$J,1,FALSE)=基本情報!$C$9,TRUE,FALSE)</xm:f>
            <x14:dxf>
              <font>
                <b/>
                <i/>
                <strike val="0"/>
              </font>
              <fill>
                <patternFill>
                  <bgColor rgb="FFFFC000"/>
                </patternFill>
              </fill>
              <border>
                <vertical/>
                <horizontal/>
              </border>
            </x14:dxf>
          </x14:cfRule>
          <x14:cfRule type="expression" priority="334" id="{CC7AF269-7F46-4E1F-B2D8-6AA88F6C115B}">
            <xm:f>IF(VLOOKUP(K16,入力用1年!$B:$J,1,FALSE)=基本情報!$E$9,TRUE,FALSE)</xm:f>
            <x14:dxf>
              <font>
                <b/>
                <i/>
                <strike val="0"/>
              </font>
              <fill>
                <patternFill>
                  <bgColor rgb="FFFFC000"/>
                </patternFill>
              </fill>
              <border>
                <vertical/>
                <horizontal/>
              </border>
            </x14:dxf>
          </x14:cfRule>
          <xm:sqref>K16 W16 AI16 K26 W26 AI26 K36 W36 AI36 K46 W46 AI46</xm:sqref>
        </x14:conditionalFormatting>
        <x14:conditionalFormatting xmlns:xm="http://schemas.microsoft.com/office/excel/2006/main">
          <x14:cfRule type="expression" priority="24" id="{FD4E86F3-8298-49E6-A7C8-213BD5771630}">
            <xm:f>VLOOKUP(L17,入力用1年!$B:$I,7,FALSE)="現場閉所"</xm:f>
            <x14:dxf>
              <fill>
                <patternFill>
                  <bgColor theme="2" tint="-9.9948118533890809E-2"/>
                </patternFill>
              </fill>
            </x14:dxf>
          </x14:cfRule>
          <x14:cfRule type="expression" priority="23" id="{5CFF326A-FFD8-40A4-B8D9-5524756670AB}">
            <xm:f>VLOOKUP(L17,入力用1年!$B:$I,6,FALSE)&lt;&gt;""</xm:f>
            <x14:dxf>
              <fill>
                <patternFill>
                  <bgColor theme="8"/>
                </patternFill>
              </fill>
            </x14:dxf>
          </x14:cfRule>
          <xm:sqref>L17:L22 X17:X22 AJ17:AJ22 L27:L32 X27:X32 AJ27:AJ32 L37:L42 X37:X42 AJ37:AJ42 L47:L52 X47:X52 AJ47:AJ52</xm:sqref>
        </x14:conditionalFormatting>
        <x14:conditionalFormatting xmlns:xm="http://schemas.microsoft.com/office/excel/2006/main">
          <x14:cfRule type="expression" priority="65" id="{BC268B58-A464-49AC-B0AB-D0ACE5FE0DFA}">
            <xm:f>IF(VLOOKUP(U15,入力用３年!$B:$J,1,FALSE)=基本情報!$C$9,TRUE,FALSE)</xm:f>
            <x14:dxf>
              <font>
                <b/>
                <i/>
                <strike val="0"/>
              </font>
              <fill>
                <patternFill>
                  <bgColor rgb="FFFFC000"/>
                </patternFill>
              </fill>
              <border>
                <vertical/>
                <horizontal/>
              </border>
            </x14:dxf>
          </x14:cfRule>
          <x14:cfRule type="expression" priority="66" id="{B93F0273-75E3-4D50-8B4E-C212BF1F43D7}">
            <xm:f>IF(VLOOKUP(U15,入力用３年!$B:$J,1,FALSE)=基本情報!$E$9,TRUE,FALSE)</xm:f>
            <x14:dxf>
              <font>
                <b/>
                <i/>
                <strike val="0"/>
              </font>
              <fill>
                <patternFill>
                  <bgColor rgb="FFFFC000"/>
                </patternFill>
              </fill>
              <border>
                <vertical/>
                <horizontal/>
              </border>
            </x14:dxf>
          </x14:cfRule>
          <x14:cfRule type="expression" priority="67" id="{1CDD09C5-AD23-4E38-BD19-64BF39B94E1B}">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8" id="{FE02D7BF-32F5-44F0-9E3B-37AAAE7C5684}">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56" id="{9074FF56-36E8-447B-91A9-A2DA97E573F7}">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6B22A046-574A-44F0-BABF-F366E55E9266}">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4" id="{4AD2C3C3-2DD5-475E-8C01-55B95AEA5CF6}">
            <xm:f>IF(VLOOKUP(U25,入力用３年!$B:$J,1,FALSE)=基本情報!$E$9,TRUE,FALSE)</xm:f>
            <x14:dxf>
              <font>
                <b/>
                <i/>
                <strike val="0"/>
              </font>
              <fill>
                <patternFill>
                  <bgColor rgb="FFFFC000"/>
                </patternFill>
              </fill>
              <border>
                <vertical/>
                <horizontal/>
              </border>
            </x14:dxf>
          </x14:cfRule>
          <x14:cfRule type="expression" priority="53" id="{CBF93EAB-8435-44D1-BF00-3570F606A9BF}">
            <xm:f>IF(VLOOKUP(U25,入力用３年!$B:$J,1,FALSE)=基本情報!$C$9,TRUE,FALSE)</xm:f>
            <x14:dxf>
              <font>
                <b/>
                <i/>
                <strike val="0"/>
              </font>
              <fill>
                <patternFill>
                  <bgColor rgb="FFFFC000"/>
                </patternFill>
              </fill>
              <border>
                <vertical/>
                <horizontal/>
              </border>
            </x14:dxf>
          </x14:cfRule>
          <xm:sqref>U25:V26</xm:sqref>
        </x14:conditionalFormatting>
        <x14:conditionalFormatting xmlns:xm="http://schemas.microsoft.com/office/excel/2006/main">
          <x14:cfRule type="expression" priority="41" id="{AFDF6DA6-5ABC-4C64-B274-4142A68854AF}">
            <xm:f>IF(VLOOKUP(U35,入力用３年!$B:$J,1,FALSE)=基本情報!$C$9,TRUE,FALSE)</xm:f>
            <x14:dxf>
              <font>
                <b/>
                <i/>
                <strike val="0"/>
              </font>
              <fill>
                <patternFill>
                  <bgColor rgb="FFFFC000"/>
                </patternFill>
              </fill>
              <border>
                <vertical/>
                <horizontal/>
              </border>
            </x14:dxf>
          </x14:cfRule>
          <x14:cfRule type="expression" priority="44" id="{0BA8147D-54CF-475E-916A-6BF45493DBBE}">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 id="{E4F2A67F-71BB-4688-9005-DF6169DCEFB5}">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2" id="{0969FB06-2C1B-4B30-B9F9-F398978B0B7D}">
            <xm:f>IF(VLOOKUP(U35,入力用３年!$B:$J,1,FALSE)=基本情報!$E$9,TRUE,FALSE)</xm:f>
            <x14:dxf>
              <font>
                <b/>
                <i/>
                <strike val="0"/>
              </font>
              <fill>
                <patternFill>
                  <bgColor rgb="FFFFC000"/>
                </patternFill>
              </fill>
              <border>
                <vertical/>
                <horizontal/>
              </border>
            </x14:dxf>
          </x14:cfRule>
          <xm:sqref>U35:V36</xm:sqref>
        </x14:conditionalFormatting>
        <x14:conditionalFormatting xmlns:xm="http://schemas.microsoft.com/office/excel/2006/main">
          <x14:cfRule type="expression" priority="29" id="{51B16307-8FE0-4582-AFD1-9EADE350BC31}">
            <xm:f>IF(VLOOKUP(U45,入力用３年!$B:$J,1,FALSE)=基本情報!$C$9,TRUE,FALSE)</xm:f>
            <x14:dxf>
              <font>
                <b/>
                <i/>
                <strike val="0"/>
              </font>
              <fill>
                <patternFill>
                  <bgColor rgb="FFFFC000"/>
                </patternFill>
              </fill>
              <border>
                <vertical/>
                <horizontal/>
              </border>
            </x14:dxf>
          </x14:cfRule>
          <x14:cfRule type="expression" priority="30" id="{247D51D8-EA14-49FC-874E-011468914094}">
            <xm:f>IF(VLOOKUP(U45,入力用３年!$B:$J,1,FALSE)=基本情報!$E$9,TRUE,FALSE)</xm:f>
            <x14:dxf>
              <font>
                <b/>
                <i/>
                <strike val="0"/>
              </font>
              <fill>
                <patternFill>
                  <bgColor rgb="FFFFC000"/>
                </patternFill>
              </fill>
              <border>
                <vertical/>
                <horizontal/>
              </border>
            </x14:dxf>
          </x14:cfRule>
          <x14:cfRule type="expression" priority="31" id="{53DAAAA6-87B7-4354-8860-0581AD003B5C}">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 id="{210BE994-7334-4236-A48F-889EDA7DF4FB}">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63" id="{4E8BD0BC-6A2F-4FDE-8796-C201663F0B52}">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1" id="{FAFF1607-3426-472C-84CD-973DF9737413}">
            <xm:f>IF(VLOOKUP(AG15,入力用３年!$B:$J,1,FALSE)=基本情報!$C$9,TRUE,FALSE)</xm:f>
            <x14:dxf>
              <font>
                <b/>
                <i/>
                <strike val="0"/>
              </font>
              <fill>
                <patternFill>
                  <bgColor rgb="FFFFC000"/>
                </patternFill>
              </fill>
              <border>
                <vertical/>
                <horizontal/>
              </border>
            </x14:dxf>
          </x14:cfRule>
          <x14:cfRule type="expression" priority="62" id="{AE8962CA-D3BD-46F5-B468-71C7B0148C4B}">
            <xm:f>IF(VLOOKUP(AG15,入力用３年!$B:$J,1,FALSE)=基本情報!$E$9,TRUE,FALSE)</xm:f>
            <x14:dxf>
              <font>
                <b/>
                <i/>
                <strike val="0"/>
              </font>
              <fill>
                <patternFill>
                  <bgColor rgb="FFFFC000"/>
                </patternFill>
              </fill>
              <border>
                <vertical/>
                <horizontal/>
              </border>
            </x14:dxf>
          </x14:cfRule>
          <x14:cfRule type="expression" priority="64" id="{98CD7F1A-D710-44AD-B490-689E4DC637E9}">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AG15:AH16</xm:sqref>
        </x14:conditionalFormatting>
        <x14:conditionalFormatting xmlns:xm="http://schemas.microsoft.com/office/excel/2006/main">
          <x14:cfRule type="expression" priority="49" id="{10FDC951-D481-431B-B324-FD958FBDD19F}">
            <xm:f>IF(VLOOKUP(AG25,入力用３年!$B:$J,1,FALSE)=基本情報!$C$9,TRUE,FALSE)</xm:f>
            <x14:dxf>
              <font>
                <b/>
                <i/>
                <strike val="0"/>
              </font>
              <fill>
                <patternFill>
                  <bgColor rgb="FFFFC000"/>
                </patternFill>
              </fill>
              <border>
                <vertical/>
                <horizontal/>
              </border>
            </x14:dxf>
          </x14:cfRule>
          <x14:cfRule type="expression" priority="50" id="{6053AEBE-6EA7-49BB-B8E5-1986756A2D94}">
            <xm:f>IF(VLOOKUP(AG25,入力用３年!$B:$J,1,FALSE)=基本情報!$E$9,TRUE,FALSE)</xm:f>
            <x14:dxf>
              <font>
                <b/>
                <i/>
                <strike val="0"/>
              </font>
              <fill>
                <patternFill>
                  <bgColor rgb="FFFFC000"/>
                </patternFill>
              </fill>
              <border>
                <vertical/>
                <horizontal/>
              </border>
            </x14:dxf>
          </x14:cfRule>
          <x14:cfRule type="expression" priority="51" id="{A93DD8F2-AFCB-4666-AE40-B0206F3EB84B}">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2" id="{12292D68-6615-43E1-9DDA-14825E4031B8}">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37" id="{26E5DC85-3BC6-42DC-B17E-4B9F99A7C3EF}">
            <xm:f>IF(VLOOKUP(AG35,入力用３年!$B:$J,1,FALSE)=基本情報!$C$9,TRUE,FALSE)</xm:f>
            <x14:dxf>
              <font>
                <b/>
                <i/>
                <strike val="0"/>
              </font>
              <fill>
                <patternFill>
                  <bgColor rgb="FFFFC000"/>
                </patternFill>
              </fill>
              <border>
                <vertical/>
                <horizontal/>
              </border>
            </x14:dxf>
          </x14:cfRule>
          <x14:cfRule type="expression" priority="40" id="{17A0C3AA-1072-4285-A140-B79314BE1EB2}">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9" id="{D4644079-F5BE-41CC-9FD3-79A217046B91}">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8" id="{DCA59007-C0C6-49A9-85FD-FCCE3A5045C4}">
            <xm:f>IF(VLOOKUP(AG35,入力用３年!$B:$J,1,FALSE)=基本情報!$E$9,TRUE,FALSE)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28" id="{3E44F093-5D78-492A-A112-3FC021BA39A2}">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 id="{E040BE9D-D1C9-46FF-9436-5912EA181C2A}">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 id="{582E774B-821A-4597-BF61-683B933BFB13}">
            <xm:f>IF(VLOOKUP(AG45,入力用３年!$B:$J,1,FALSE)=基本情報!$E$9,TRUE,FALSE)</xm:f>
            <x14:dxf>
              <font>
                <b/>
                <i/>
                <strike val="0"/>
              </font>
              <fill>
                <patternFill>
                  <bgColor rgb="FFFFC000"/>
                </patternFill>
              </fill>
              <border>
                <vertical/>
                <horizontal/>
              </border>
            </x14:dxf>
          </x14:cfRule>
          <x14:cfRule type="expression" priority="25" id="{13B4EA48-6815-4DA0-BF6A-854CC37FDB61}">
            <xm:f>IF(VLOOKUP(AG45,入力用３年!$B:$J,1,FALSE)=基本情報!$C$9,TRUE,FALSE)</xm:f>
            <x14:dxf>
              <font>
                <b/>
                <i/>
                <strike val="0"/>
              </font>
              <fill>
                <patternFill>
                  <bgColor rgb="FFFFC000"/>
                </patternFill>
              </fill>
              <border>
                <vertical/>
                <horizontal/>
              </border>
            </x14:dxf>
          </x14:cfRule>
          <xm:sqref>AG45:AH46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03266-8333-46F2-95F5-AC8C84301558}">
  <sheetPr codeName="Sheet12">
    <tabColor theme="8" tint="0.59999389629810485"/>
    <pageSetUpPr fitToPage="1"/>
  </sheetPr>
  <dimension ref="A2:AS58"/>
  <sheetViews>
    <sheetView view="pageBreakPreview" topLeftCell="A34" zoomScale="120" zoomScaleNormal="70" zoomScaleSheetLayoutView="120" workbookViewId="0">
      <selection activeCell="AI6" sqref="AI6:AK6"/>
    </sheetView>
  </sheetViews>
  <sheetFormatPr defaultColWidth="9" defaultRowHeight="13.5"/>
  <cols>
    <col min="1" max="1" width="4.875" style="192" customWidth="1"/>
    <col min="2" max="2" width="8.875" style="192" customWidth="1"/>
    <col min="3" max="3" width="3.25" style="192" customWidth="1"/>
    <col min="4" max="10" width="3.375" style="192" customWidth="1"/>
    <col min="11" max="11" width="6" style="192" customWidth="1"/>
    <col min="12" max="12" width="5.625" style="192" bestFit="1" customWidth="1"/>
    <col min="13" max="13" width="6" style="192" customWidth="1"/>
    <col min="14" max="14" width="3.25" style="192" customWidth="1"/>
    <col min="15" max="15" width="5.625" style="192" customWidth="1"/>
    <col min="16" max="22" width="3.25" style="192" customWidth="1"/>
    <col min="23" max="23" width="6" style="192" customWidth="1"/>
    <col min="24" max="24" width="6.125" style="192" bestFit="1" customWidth="1"/>
    <col min="25" max="25" width="6" style="192" customWidth="1"/>
    <col min="26" max="26" width="3.25" style="192" customWidth="1"/>
    <col min="27" max="27" width="5.375" style="192" customWidth="1"/>
    <col min="28" max="34" width="3.375" style="192" customWidth="1"/>
    <col min="35" max="35" width="6" style="46" customWidth="1"/>
    <col min="36" max="36" width="5.625" style="46" bestFit="1" customWidth="1"/>
    <col min="37" max="37" width="6" style="46" customWidth="1"/>
    <col min="38" max="38" width="5.625" style="192" customWidth="1"/>
    <col min="39" max="39" width="9" style="46" hidden="1" customWidth="1"/>
    <col min="40" max="40" width="9.25" style="46" hidden="1" customWidth="1"/>
    <col min="41" max="43" width="5.5" style="46" hidden="1" customWidth="1"/>
    <col min="44" max="44" width="5.5" style="46" customWidth="1"/>
    <col min="45" max="16384" width="9" style="46"/>
  </cols>
  <sheetData>
    <row r="2" spans="1:45" ht="19.5">
      <c r="B2" s="193" t="s">
        <v>34</v>
      </c>
      <c r="C2" s="193" t="str">
        <f>基本情報!C2</f>
        <v>道路改良工事</v>
      </c>
      <c r="E2" s="193"/>
      <c r="F2" s="193"/>
      <c r="G2" s="193"/>
      <c r="H2" s="193"/>
      <c r="I2" s="193"/>
      <c r="J2" s="193"/>
      <c r="K2" s="234"/>
      <c r="L2" s="234"/>
      <c r="M2" s="234"/>
      <c r="N2" s="234"/>
      <c r="P2" s="235"/>
      <c r="S2" s="236"/>
      <c r="T2" s="236"/>
      <c r="AI2" s="192"/>
      <c r="AJ2" s="192"/>
      <c r="AK2" s="192"/>
      <c r="AM2" s="192"/>
      <c r="AN2" s="192"/>
      <c r="AO2" s="192"/>
      <c r="AP2" s="192"/>
      <c r="AQ2" s="192"/>
      <c r="AR2" s="192"/>
    </row>
    <row r="3" spans="1:45" ht="19.5">
      <c r="B3" s="195" t="s">
        <v>37</v>
      </c>
      <c r="C3" s="196" t="str">
        <f>基本情報!C4</f>
        <v>〇〇建設</v>
      </c>
      <c r="D3" s="195"/>
      <c r="E3" s="195"/>
      <c r="F3" s="195"/>
      <c r="G3" s="195"/>
      <c r="H3" s="195"/>
      <c r="I3" s="195"/>
      <c r="J3" s="195"/>
      <c r="K3" s="234"/>
      <c r="L3" s="234"/>
      <c r="M3" s="234"/>
      <c r="N3" s="234"/>
      <c r="P3" s="235"/>
      <c r="S3" s="236"/>
      <c r="T3" s="236"/>
      <c r="AF3" s="306" t="s">
        <v>11</v>
      </c>
      <c r="AG3" s="306"/>
      <c r="AH3" s="306"/>
      <c r="AI3" s="276" t="s">
        <v>95</v>
      </c>
      <c r="AJ3" s="276"/>
      <c r="AK3" s="276"/>
    </row>
    <row r="4" spans="1:45" ht="18.75" customHeight="1" thickBot="1">
      <c r="B4" s="195" t="s">
        <v>38</v>
      </c>
      <c r="C4" s="196" t="str">
        <f>基本情報!C5</f>
        <v>△△建設事務所</v>
      </c>
      <c r="D4" s="196"/>
      <c r="E4" s="195"/>
      <c r="F4" s="195"/>
      <c r="G4" s="195"/>
      <c r="H4" s="195"/>
      <c r="I4" s="195"/>
      <c r="J4" s="195"/>
      <c r="K4" s="234"/>
      <c r="L4" s="234"/>
      <c r="M4" s="234"/>
      <c r="N4" s="234"/>
      <c r="P4" s="235"/>
      <c r="S4" s="236"/>
      <c r="T4" s="236"/>
      <c r="AH4" s="122"/>
      <c r="AI4" s="275" t="s">
        <v>16</v>
      </c>
      <c r="AJ4" s="275"/>
      <c r="AK4" s="275"/>
    </row>
    <row r="5" spans="1:45" ht="18.75" customHeight="1" thickTop="1" thickBot="1">
      <c r="B5" s="197" t="s">
        <v>41</v>
      </c>
      <c r="C5" s="197"/>
      <c r="D5" s="197"/>
      <c r="E5" s="313">
        <f>基本情報!C12</f>
        <v>0</v>
      </c>
      <c r="F5" s="313"/>
      <c r="G5" s="313"/>
      <c r="H5" s="313"/>
      <c r="I5" s="198" t="s">
        <v>33</v>
      </c>
      <c r="J5" s="304">
        <f>基本情報!E12</f>
        <v>0</v>
      </c>
      <c r="K5" s="304"/>
      <c r="L5" s="304"/>
      <c r="M5" s="304"/>
      <c r="N5" s="304"/>
      <c r="O5" s="304"/>
      <c r="P5" s="304"/>
      <c r="Q5" s="304"/>
      <c r="S5" s="236"/>
      <c r="T5" s="236"/>
      <c r="AH5" s="199"/>
      <c r="AI5" s="272" t="s">
        <v>1</v>
      </c>
      <c r="AJ5" s="273"/>
      <c r="AK5" s="274"/>
    </row>
    <row r="6" spans="1:45" s="50" customFormat="1" ht="28.5" customHeight="1" thickTop="1">
      <c r="A6" s="122"/>
      <c r="B6" s="301" t="str">
        <f>B13</f>
        <v>2027年度</v>
      </c>
      <c r="C6" s="301"/>
      <c r="D6" s="200" t="s">
        <v>47</v>
      </c>
      <c r="E6" s="122"/>
      <c r="F6" s="122"/>
      <c r="G6" s="122"/>
      <c r="H6" s="122"/>
      <c r="I6" s="122"/>
      <c r="J6" s="122"/>
      <c r="K6" s="122"/>
      <c r="L6" s="122"/>
      <c r="M6" s="122"/>
      <c r="N6" s="122"/>
      <c r="O6" s="122"/>
      <c r="P6" s="122"/>
      <c r="Q6" s="122"/>
      <c r="R6" s="122"/>
      <c r="S6" s="122"/>
      <c r="T6" s="122"/>
      <c r="U6" s="122"/>
      <c r="V6" s="122"/>
      <c r="W6" s="122"/>
      <c r="X6" s="122"/>
      <c r="Y6" s="122"/>
      <c r="Z6" s="122"/>
      <c r="AA6" s="122"/>
      <c r="AB6" s="140"/>
      <c r="AC6" s="140"/>
      <c r="AD6" s="140"/>
      <c r="AE6" s="140"/>
      <c r="AF6" s="192"/>
      <c r="AG6" s="192"/>
      <c r="AH6" s="122"/>
      <c r="AI6" s="294" t="s">
        <v>113</v>
      </c>
      <c r="AJ6" s="294"/>
      <c r="AK6" s="294"/>
      <c r="AL6" s="122"/>
    </row>
    <row r="7" spans="1:45" s="50" customFormat="1" ht="18.75" customHeight="1">
      <c r="A7" s="122"/>
      <c r="B7" s="122"/>
      <c r="C7" s="122"/>
      <c r="D7" s="122"/>
      <c r="E7" s="122"/>
      <c r="F7" s="122"/>
      <c r="G7" s="122"/>
      <c r="H7" s="122"/>
      <c r="I7" s="122"/>
      <c r="J7" s="122"/>
      <c r="K7" s="122"/>
      <c r="L7" s="122"/>
      <c r="M7" s="122"/>
      <c r="N7" s="122"/>
      <c r="O7" s="122"/>
      <c r="P7" s="122"/>
      <c r="Q7" s="122"/>
      <c r="R7" s="122"/>
      <c r="S7" s="122"/>
      <c r="T7" s="122"/>
      <c r="U7" s="122"/>
      <c r="V7" s="122"/>
      <c r="W7" s="122"/>
      <c r="X7" s="122"/>
      <c r="Y7" s="122"/>
      <c r="Z7" s="122"/>
      <c r="AA7" s="227"/>
      <c r="AB7" s="122"/>
      <c r="AC7" s="122"/>
      <c r="AD7" s="122"/>
      <c r="AE7" s="122"/>
      <c r="AF7" s="122"/>
      <c r="AG7" s="122"/>
      <c r="AH7" s="203"/>
      <c r="AI7" s="302" t="s">
        <v>42</v>
      </c>
      <c r="AJ7" s="302"/>
      <c r="AK7" s="302"/>
      <c r="AL7" s="122"/>
      <c r="AP7" s="54"/>
      <c r="AQ7" s="269"/>
      <c r="AR7" s="269"/>
      <c r="AS7" s="269"/>
    </row>
    <row r="8" spans="1:45" s="50" customFormat="1" ht="18.75" customHeight="1">
      <c r="A8" s="122"/>
      <c r="B8" s="140"/>
      <c r="C8" s="284" t="s">
        <v>57</v>
      </c>
      <c r="D8" s="285"/>
      <c r="E8" s="285"/>
      <c r="F8" s="285"/>
      <c r="G8" s="286"/>
      <c r="H8" s="122"/>
      <c r="I8" s="203"/>
      <c r="J8" s="203"/>
      <c r="K8" s="203"/>
      <c r="L8" s="203"/>
      <c r="M8" s="122"/>
      <c r="N8" s="208" t="s">
        <v>40</v>
      </c>
      <c r="O8" s="209"/>
      <c r="P8" s="210"/>
      <c r="Q8" s="209">
        <f>J5-E5+1</f>
        <v>1</v>
      </c>
      <c r="R8" s="209"/>
      <c r="S8" s="211" t="s">
        <v>4</v>
      </c>
      <c r="T8" s="140"/>
      <c r="U8" s="204" t="s">
        <v>64</v>
      </c>
      <c r="V8" s="212"/>
      <c r="W8" s="212"/>
      <c r="X8" s="207"/>
      <c r="Y8" s="122"/>
      <c r="Z8" s="284" t="s">
        <v>96</v>
      </c>
      <c r="AA8" s="285"/>
      <c r="AB8" s="285"/>
      <c r="AC8" s="285"/>
      <c r="AD8" s="286"/>
      <c r="AE8" s="203"/>
      <c r="AF8" s="203"/>
      <c r="AG8" s="203"/>
      <c r="AH8" s="203"/>
      <c r="AI8" s="280"/>
      <c r="AJ8" s="280"/>
      <c r="AK8" s="280"/>
      <c r="AL8" s="122"/>
    </row>
    <row r="9" spans="1:45" s="122" customFormat="1" ht="18.75" customHeight="1">
      <c r="B9" s="213" t="s">
        <v>44</v>
      </c>
      <c r="C9" s="284" t="s">
        <v>63</v>
      </c>
      <c r="D9" s="285"/>
      <c r="E9" s="285"/>
      <c r="F9" s="286"/>
      <c r="G9" s="65" t="str">
        <f>IF(AND(AQ13="○",'１(計画)'!G9="○",'２(計画)'!G9="○"),"○","-")</f>
        <v>○</v>
      </c>
      <c r="I9" s="293"/>
      <c r="J9" s="293"/>
      <c r="K9" s="293"/>
      <c r="L9" s="242"/>
      <c r="N9" s="214" t="s">
        <v>27</v>
      </c>
      <c r="O9" s="203"/>
      <c r="P9" s="215"/>
      <c r="Q9" s="203">
        <f>COUNTIF(入力用３年!K:K,"○")-(COUNTA(入力用３年!G:G)-3)</f>
        <v>0</v>
      </c>
      <c r="R9" s="203"/>
      <c r="S9" s="216" t="s">
        <v>4</v>
      </c>
      <c r="T9" s="140"/>
      <c r="U9" s="214" t="s">
        <v>18</v>
      </c>
      <c r="V9" s="136"/>
      <c r="W9" s="139">
        <f>W10+W11</f>
        <v>0</v>
      </c>
      <c r="X9" s="216" t="s">
        <v>19</v>
      </c>
      <c r="Z9" s="204" t="s">
        <v>97</v>
      </c>
      <c r="AA9" s="212"/>
      <c r="AB9" s="212">
        <f>L14+X14+AJ14+L24+X24+AJ24+L34+X34+AJ34+L44+X44+AJ44</f>
        <v>0</v>
      </c>
      <c r="AC9" s="212"/>
      <c r="AD9" s="217" t="s">
        <v>4</v>
      </c>
      <c r="AE9" s="203"/>
      <c r="AF9" s="203"/>
      <c r="AG9" s="139"/>
      <c r="AH9" s="140"/>
    </row>
    <row r="10" spans="1:45" s="122" customFormat="1" ht="18.75" customHeight="1">
      <c r="B10" s="203"/>
      <c r="C10" s="284" t="s">
        <v>23</v>
      </c>
      <c r="D10" s="285"/>
      <c r="E10" s="285"/>
      <c r="F10" s="286"/>
      <c r="G10" s="65" t="str">
        <f>IF(AND(W9=W10,'１(計画)'!G10="○",'２(計画)'!G10="○"),"○","-")</f>
        <v>-</v>
      </c>
      <c r="I10" s="293"/>
      <c r="J10" s="293"/>
      <c r="K10" s="293"/>
      <c r="L10" s="242"/>
      <c r="N10" s="214" t="s">
        <v>49</v>
      </c>
      <c r="O10" s="203"/>
      <c r="P10" s="215"/>
      <c r="Q10" s="203">
        <f>COUNTIF(入力用３年!K:K,"-")</f>
        <v>0</v>
      </c>
      <c r="R10" s="203"/>
      <c r="S10" s="216" t="s">
        <v>4</v>
      </c>
      <c r="T10" s="140"/>
      <c r="U10" s="214" t="s">
        <v>20</v>
      </c>
      <c r="V10" s="136"/>
      <c r="W10" s="139">
        <f>COUNTIF(D13:AK51,"OK")</f>
        <v>0</v>
      </c>
      <c r="X10" s="216" t="s">
        <v>19</v>
      </c>
      <c r="Z10" s="284" t="s">
        <v>85</v>
      </c>
      <c r="AA10" s="285"/>
      <c r="AB10" s="285"/>
      <c r="AC10" s="285"/>
      <c r="AD10" s="286"/>
      <c r="AE10" s="203"/>
      <c r="AF10" s="203"/>
      <c r="AG10" s="139"/>
      <c r="AH10" s="140"/>
    </row>
    <row r="11" spans="1:45" s="122" customFormat="1" ht="18.75" customHeight="1">
      <c r="B11" s="140"/>
      <c r="C11" s="284" t="s">
        <v>24</v>
      </c>
      <c r="D11" s="285"/>
      <c r="E11" s="285"/>
      <c r="F11" s="286"/>
      <c r="G11" s="241" t="str">
        <f>IF(AND(G9="-",G10="-"),"○","-")</f>
        <v>-</v>
      </c>
      <c r="N11" s="219" t="s">
        <v>50</v>
      </c>
      <c r="O11" s="220"/>
      <c r="P11" s="221"/>
      <c r="Q11" s="220">
        <f>COUNTA(入力用３年!G:G)-3</f>
        <v>0</v>
      </c>
      <c r="R11" s="220"/>
      <c r="S11" s="222" t="s">
        <v>4</v>
      </c>
      <c r="T11" s="140"/>
      <c r="U11" s="219" t="s">
        <v>21</v>
      </c>
      <c r="V11" s="220"/>
      <c r="W11" s="220">
        <f>COUNTIF(D13:AK51,"NG")</f>
        <v>0</v>
      </c>
      <c r="X11" s="222" t="s">
        <v>19</v>
      </c>
      <c r="Z11" s="284" t="e">
        <f>ROUNDDOWN(AB9/Q9*100,1)</f>
        <v>#DIV/0!</v>
      </c>
      <c r="AA11" s="285"/>
      <c r="AB11" s="285"/>
      <c r="AC11" s="212" t="s">
        <v>10</v>
      </c>
      <c r="AD11" s="207"/>
      <c r="AF11" s="203"/>
      <c r="AG11" s="203"/>
      <c r="AH11" s="140"/>
    </row>
    <row r="12" spans="1:45" s="122" customFormat="1" ht="18.75" customHeight="1">
      <c r="P12" s="136"/>
      <c r="X12" s="140"/>
      <c r="Y12" s="140"/>
      <c r="Z12" s="140"/>
      <c r="AA12" s="140"/>
      <c r="AB12" s="140"/>
      <c r="AC12" s="140"/>
      <c r="AD12" s="140"/>
      <c r="AE12" s="140"/>
      <c r="AN12" s="55" t="s">
        <v>66</v>
      </c>
      <c r="AO12" s="56"/>
      <c r="AP12" s="57"/>
      <c r="AQ12" s="58"/>
    </row>
    <row r="13" spans="1:45" s="192" customFormat="1" ht="18.75" customHeight="1">
      <c r="B13" s="192" t="str">
        <f>TEXT(基本情報!C3,"YYYY")+2&amp;"年度"</f>
        <v>2027年度</v>
      </c>
      <c r="E13" s="224"/>
      <c r="F13" s="224"/>
      <c r="G13" s="224"/>
      <c r="H13" s="224"/>
      <c r="I13" s="224"/>
      <c r="J13" s="224"/>
      <c r="K13" s="224"/>
      <c r="L13" s="224"/>
      <c r="M13" s="224"/>
      <c r="N13" s="224"/>
      <c r="O13" s="224"/>
      <c r="P13" s="224"/>
      <c r="Q13" s="224"/>
      <c r="R13" s="224"/>
      <c r="S13" s="224"/>
      <c r="T13" s="224"/>
      <c r="AN13" s="281" t="s">
        <v>45</v>
      </c>
      <c r="AO13" s="282"/>
      <c r="AP13" s="283"/>
      <c r="AQ13" s="240" t="str">
        <f>IF(AQ14="-","○","-")</f>
        <v>○</v>
      </c>
    </row>
    <row r="14" spans="1:45" s="122" customFormat="1" ht="18.75" customHeight="1" thickBot="1">
      <c r="C14" s="299" t="s">
        <v>13</v>
      </c>
      <c r="D14" s="299"/>
      <c r="E14" s="122" t="str">
        <f>IF(H14="-","-",IF(OR(H14&gt;=ROUNDDOWN(8/28,3),L14&gt;=K23),"OK","NG"))</f>
        <v>-</v>
      </c>
      <c r="F14" s="300" t="s">
        <v>87</v>
      </c>
      <c r="G14" s="300"/>
      <c r="H14" s="305" t="str">
        <f>IFERROR(ROUNDDOWN(L14/(COUNTIFS(入力用３年!B:B,"&gt;="&amp;MIN(D17:J22),入力用３年!B:B,"&lt;="&amp;MAX(D17:J22),入力用３年!K:K,"○")-COUNTIFS(入力用３年!B:B,"&gt;="&amp;MIN(D17:J22),入力用３年!B:B,"&lt;="&amp;MAX(D17:J22),入力用３年!K:K,"○",入力用３年!G:G,"&lt;&gt;")),3),"-")</f>
        <v>-</v>
      </c>
      <c r="I14" s="305"/>
      <c r="J14" s="305"/>
      <c r="K14" s="136" t="s">
        <v>89</v>
      </c>
      <c r="L14" s="160">
        <f>COUNTIFS(入力用３年!B:B,"&gt;="&amp;MIN(D17:J22),入力用３年!B:B,"&lt;="&amp;MAX(D17:J22),入力用３年!K:K,"○",入力用３年!H:H,"現場閉所",入力用３年!G:G,"")</f>
        <v>0</v>
      </c>
      <c r="M14" s="108"/>
      <c r="N14" s="126"/>
      <c r="O14" s="299" t="s">
        <v>13</v>
      </c>
      <c r="P14" s="299"/>
      <c r="Q14" s="122" t="str">
        <f>IF(T14="-","-",IF(OR(T14&gt;=ROUNDDOWN(8/28,3),X14&gt;=W23),"OK","NG"))</f>
        <v>-</v>
      </c>
      <c r="R14" s="300" t="s">
        <v>87</v>
      </c>
      <c r="S14" s="300"/>
      <c r="T14" s="305" t="str">
        <f>IFERROR(ROUNDDOWN(X14/(COUNTIFS(入力用３年!B:B,"&gt;="&amp;MIN(P17:V22),入力用３年!B:B,"&lt;="&amp;MAX(P17:V22),入力用３年!K:K,"○")-COUNTIFS(入力用３年!B:B,"&gt;="&amp;MIN(P17:V22),入力用３年!B:B,"&lt;="&amp;MAX(P17:V22),入力用３年!K:K,"○",入力用３年!G:G,"&lt;&gt;")),3),"-")</f>
        <v>-</v>
      </c>
      <c r="U14" s="305"/>
      <c r="V14" s="305"/>
      <c r="W14" s="136" t="s">
        <v>89</v>
      </c>
      <c r="X14" s="160">
        <f>COUNTIFS(入力用３年!B:B,"&gt;="&amp;MIN(P17:V22),入力用３年!B:B,"&lt;="&amp;MAX(P17:V22),入力用３年!K:K,"○",入力用３年!H:H,"現場閉所",入力用３年!G:G,"")</f>
        <v>0</v>
      </c>
      <c r="Y14" s="108"/>
      <c r="Z14" s="126"/>
      <c r="AA14" s="299" t="s">
        <v>13</v>
      </c>
      <c r="AB14" s="299"/>
      <c r="AC14" s="122" t="str">
        <f>IF(AF14="-","-",IF(OR(AF14&gt;=ROUNDDOWN(8/28,3),AJ14&gt;=AI23),"OK","NG"))</f>
        <v>-</v>
      </c>
      <c r="AD14" s="300" t="s">
        <v>87</v>
      </c>
      <c r="AE14" s="300"/>
      <c r="AF14" s="305" t="str">
        <f>IFERROR(ROUNDDOWN(AJ14/(COUNTIFS(入力用３年!B:B,"&gt;="&amp;MIN(AB17:AH22),入力用３年!B:B,"&lt;="&amp;MAX(AB17:AH22),入力用３年!K:K,"○")-COUNTIFS(入力用３年!B:B,"&gt;="&amp;MIN(AB17:AH22),入力用３年!B:B,"&lt;="&amp;MAX(AB17:AH22),入力用３年!K:K,"○",入力用３年!G:G,"&lt;&gt;")),3),"-")</f>
        <v>-</v>
      </c>
      <c r="AG14" s="305"/>
      <c r="AH14" s="305"/>
      <c r="AI14" s="136" t="s">
        <v>89</v>
      </c>
      <c r="AJ14" s="160">
        <f>COUNTIFS(入力用３年!B:B,"&gt;="&amp;MIN(AB17:AH22),入力用３年!B:B,"&lt;="&amp;MAX(AB17:AH22),入力用３年!K:K,"○",入力用３年!H:H,"現場閉所",入力用３年!G:G,"")</f>
        <v>0</v>
      </c>
      <c r="AK14" s="108"/>
      <c r="AN14" s="284" t="s">
        <v>24</v>
      </c>
      <c r="AO14" s="285"/>
      <c r="AP14" s="286"/>
      <c r="AQ14" s="241" t="str">
        <f>IF(SUM(AO17:AQ20)&gt;0,"○","-")</f>
        <v>-</v>
      </c>
    </row>
    <row r="15" spans="1:45" s="122" customFormat="1" ht="18.75" customHeight="1">
      <c r="D15" s="123">
        <v>4</v>
      </c>
      <c r="E15" s="124" t="s">
        <v>3</v>
      </c>
      <c r="F15" s="124"/>
      <c r="G15" s="124"/>
      <c r="H15" s="124"/>
      <c r="I15" s="124"/>
      <c r="J15" s="145"/>
      <c r="K15" s="296" t="s">
        <v>48</v>
      </c>
      <c r="L15" s="297"/>
      <c r="M15" s="298"/>
      <c r="N15" s="137"/>
      <c r="P15" s="123">
        <v>5</v>
      </c>
      <c r="Q15" s="124" t="s">
        <v>3</v>
      </c>
      <c r="R15" s="124"/>
      <c r="S15" s="124"/>
      <c r="T15" s="124"/>
      <c r="U15" s="124"/>
      <c r="V15" s="145"/>
      <c r="W15" s="296" t="s">
        <v>48</v>
      </c>
      <c r="X15" s="297"/>
      <c r="Y15" s="298"/>
      <c r="Z15" s="137"/>
      <c r="AB15" s="123">
        <v>6</v>
      </c>
      <c r="AC15" s="124" t="s">
        <v>3</v>
      </c>
      <c r="AD15" s="124"/>
      <c r="AE15" s="124"/>
      <c r="AF15" s="124"/>
      <c r="AG15" s="124"/>
      <c r="AH15" s="145"/>
      <c r="AI15" s="296" t="s">
        <v>48</v>
      </c>
      <c r="AJ15" s="297"/>
      <c r="AK15" s="298"/>
      <c r="AN15" s="99"/>
      <c r="AO15" s="99"/>
      <c r="AP15" s="78"/>
      <c r="AQ15" s="78"/>
    </row>
    <row r="16" spans="1:45" s="122" customFormat="1" ht="29.25" customHeight="1">
      <c r="A16" s="226"/>
      <c r="D16" s="127" t="s">
        <v>2</v>
      </c>
      <c r="E16" s="128" t="s">
        <v>5</v>
      </c>
      <c r="F16" s="128" t="s">
        <v>6</v>
      </c>
      <c r="G16" s="128" t="s">
        <v>7</v>
      </c>
      <c r="H16" s="128" t="s">
        <v>8</v>
      </c>
      <c r="I16" s="128" t="s">
        <v>9</v>
      </c>
      <c r="J16" s="146" t="s">
        <v>4</v>
      </c>
      <c r="K16" s="129" t="s">
        <v>42</v>
      </c>
      <c r="L16" s="130" t="s">
        <v>89</v>
      </c>
      <c r="M16" s="131" t="s">
        <v>43</v>
      </c>
      <c r="N16" s="138"/>
      <c r="P16" s="127" t="s">
        <v>2</v>
      </c>
      <c r="Q16" s="128" t="s">
        <v>5</v>
      </c>
      <c r="R16" s="128" t="s">
        <v>6</v>
      </c>
      <c r="S16" s="128" t="s">
        <v>7</v>
      </c>
      <c r="T16" s="128" t="s">
        <v>8</v>
      </c>
      <c r="U16" s="128" t="s">
        <v>9</v>
      </c>
      <c r="V16" s="146" t="s">
        <v>4</v>
      </c>
      <c r="W16" s="129" t="s">
        <v>42</v>
      </c>
      <c r="X16" s="130" t="s">
        <v>89</v>
      </c>
      <c r="Y16" s="131" t="s">
        <v>43</v>
      </c>
      <c r="Z16" s="138"/>
      <c r="AB16" s="127" t="s">
        <v>2</v>
      </c>
      <c r="AC16" s="128" t="s">
        <v>5</v>
      </c>
      <c r="AD16" s="128" t="s">
        <v>6</v>
      </c>
      <c r="AE16" s="128" t="s">
        <v>7</v>
      </c>
      <c r="AF16" s="128" t="s">
        <v>8</v>
      </c>
      <c r="AG16" s="128" t="s">
        <v>9</v>
      </c>
      <c r="AH16" s="146" t="s">
        <v>4</v>
      </c>
      <c r="AI16" s="129" t="s">
        <v>42</v>
      </c>
      <c r="AJ16" s="130" t="s">
        <v>89</v>
      </c>
      <c r="AK16" s="131" t="s">
        <v>43</v>
      </c>
      <c r="AN16" s="78"/>
      <c r="AO16" s="78"/>
      <c r="AP16" s="78"/>
      <c r="AQ16" s="78"/>
    </row>
    <row r="17" spans="3:43" s="122" customFormat="1" ht="18.75" customHeight="1">
      <c r="D17" s="132" t="str">
        <f>IF(B17&lt;&gt;"",B17+1,IF(TEXT(基本情報!$C$3,"aaa")=D16,基本情報!$C$3,""))</f>
        <v/>
      </c>
      <c r="E17" s="118" t="str">
        <f>IF(D17&lt;&gt;"",D17+1,IF(TEXT(入力用３年!$B$8,"aaa")=E16,入力用３年!$B$8,""))</f>
        <v/>
      </c>
      <c r="F17" s="118" t="str">
        <f>IF(E17&lt;&gt;"",E17+1,IF(TEXT(入力用３年!$B$8,"aaa")=F16,入力用３年!$B$8,""))</f>
        <v/>
      </c>
      <c r="G17" s="118">
        <f>IF(F17&lt;&gt;"",F17+1,IF(TEXT(入力用３年!$B$8,"aaa")=G16,入力用３年!$B$8,""))</f>
        <v>46478</v>
      </c>
      <c r="H17" s="118">
        <f>IF(G17&lt;&gt;"",G17+1,IF(TEXT(入力用３年!$B$8,"aaa")=H16,入力用３年!$B$8,""))</f>
        <v>46479</v>
      </c>
      <c r="I17" s="118">
        <f>IF(H17&lt;&gt;"",H17+1,IF(TEXT(入力用３年!$B$8,"aaa")=I16,入力用３年!$B$8,""))</f>
        <v>46480</v>
      </c>
      <c r="J17" s="119">
        <f>IF(I17&lt;&gt;"",I17+1,IF(TEXT(入力用３年!$B$8,"aaa")=J16,入力用３年!$B$8,""))</f>
        <v>46481</v>
      </c>
      <c r="K17" s="147">
        <f>COUNTIFS(入力用３年!B:B,"&gt;="&amp;MIN(D17:J17),入力用３年!B:B,"&lt;="&amp;MAX(D17:J17),入力用３年!K:K,"○",入力用３年!G:G,"",入力用３年!D:D,"休日")</f>
        <v>0</v>
      </c>
      <c r="L17" s="105">
        <f>COUNTIFS(入力用３年!$B:$B,"&gt;="&amp;MIN(D17:J17),入力用３年!$B:$B,"&lt;="&amp;MAX(D17:J17),入力用３年!$K:$K,"○",入力用３年!$G:$G,"",入力用３年!$H:$H,"現場閉所")</f>
        <v>0</v>
      </c>
      <c r="M17" s="148" t="str" cm="1">
        <f t="array" ref="M17">_xlfn.IFS(K17=0,"",K17=0,"-",L17&gt;=K17,"〇",L17&lt;=K17,"×")</f>
        <v/>
      </c>
      <c r="N17" s="139"/>
      <c r="P17" s="132" t="str">
        <f t="shared" ref="P17:V17" si="0">IF(O17&lt;&gt;"",O17+1,IF(TEXT(EDATE(MIN($D$17:$J$17),1),"aaa")=P16,EDATE(MIN($D$17:$J$17),1),""))</f>
        <v/>
      </c>
      <c r="Q17" s="118" t="str">
        <f t="shared" si="0"/>
        <v/>
      </c>
      <c r="R17" s="118" t="str">
        <f t="shared" si="0"/>
        <v/>
      </c>
      <c r="S17" s="118" t="str">
        <f t="shared" si="0"/>
        <v/>
      </c>
      <c r="T17" s="118" t="str">
        <f t="shared" si="0"/>
        <v/>
      </c>
      <c r="U17" s="118">
        <f t="shared" si="0"/>
        <v>46508</v>
      </c>
      <c r="V17" s="119">
        <f t="shared" si="0"/>
        <v>46509</v>
      </c>
      <c r="W17" s="147">
        <f>COUNTIFS(入力用３年!B:B,"&gt;="&amp;MIN(P17:V17),入力用３年!B:B,"&lt;="&amp;MAX(P17:V17),入力用３年!K:K,"○",入力用３年!G:G,"",入力用３年!D:D,"休日")</f>
        <v>0</v>
      </c>
      <c r="X17" s="105">
        <f>COUNTIFS(入力用３年!$B:$B,"&gt;="&amp;MIN(P17:V17),入力用３年!$B:$B,"&lt;="&amp;MAX(P17:V17),入力用３年!$K:$K,"○",入力用３年!$G:$G,"",入力用３年!$H:$H,"現場閉所")</f>
        <v>0</v>
      </c>
      <c r="Y17" s="148" t="str" cm="1">
        <f t="array" ref="Y17">_xlfn.IFS(W17=0,"",W17=0,"-",X17&gt;=W17,"〇",X17&lt;=W17,"×")</f>
        <v/>
      </c>
      <c r="Z17" s="139"/>
      <c r="AB17" s="132" t="str">
        <f t="shared" ref="AB17:AH17" si="1">IF(AA17&lt;&gt;"",AA17+1,IF(TEXT(EDATE(MIN($P$17:$V$17),1),"aaa")=AB16,EDATE(MIN($P$17:$V$17),1),""))</f>
        <v/>
      </c>
      <c r="AC17" s="118">
        <f t="shared" si="1"/>
        <v>46539</v>
      </c>
      <c r="AD17" s="118">
        <f t="shared" si="1"/>
        <v>46540</v>
      </c>
      <c r="AE17" s="118">
        <f t="shared" si="1"/>
        <v>46541</v>
      </c>
      <c r="AF17" s="118">
        <f t="shared" si="1"/>
        <v>46542</v>
      </c>
      <c r="AG17" s="118">
        <f t="shared" si="1"/>
        <v>46543</v>
      </c>
      <c r="AH17" s="119">
        <f t="shared" si="1"/>
        <v>46544</v>
      </c>
      <c r="AI17" s="147">
        <f>COUNTIFS(入力用３年!B:B,"&gt;="&amp;MIN(AB17:AH17),入力用３年!B:B,"&lt;="&amp;MAX(AB17:AH17),入力用３年!K:K,"○",入力用３年!G:G,"",入力用３年!D:D,"休日")</f>
        <v>0</v>
      </c>
      <c r="AJ17" s="105">
        <f>COUNTIFS(入力用３年!$B:$B,"&gt;="&amp;MIN(AB17:AH17),入力用３年!$B:$B,"&lt;="&amp;MAX(AB17:AH17),入力用３年!$K:$K,"○",入力用３年!$G:$G,"",入力用３年!$H:$H,"現場閉所")</f>
        <v>0</v>
      </c>
      <c r="AK17" s="148" t="str" cm="1">
        <f t="array" ref="AK17">_xlfn.IFS(AI17=0,"",AI17=0,"-",AJ17&gt;=AI17,"〇",AJ17&lt;=AI17,"×")</f>
        <v/>
      </c>
      <c r="AN17" s="78" t="s">
        <v>54</v>
      </c>
      <c r="AO17" s="107">
        <f>COUNTIF($M$17:$M$22,"×")</f>
        <v>0</v>
      </c>
      <c r="AP17" s="107">
        <f>COUNTIF($Y$17:$Y$22,"×")</f>
        <v>0</v>
      </c>
      <c r="AQ17" s="107">
        <f>COUNTIF($AK$17:$AK$22,"×")</f>
        <v>0</v>
      </c>
    </row>
    <row r="18" spans="3:43" s="122" customFormat="1" ht="18.75" customHeight="1">
      <c r="D18" s="132">
        <f>IFERROR(IF(MONTH(J17+1)=$D$15,J17+1,""),"")</f>
        <v>46482</v>
      </c>
      <c r="E18" s="118">
        <f>IFERROR(IF(MONTH(D18+1)=$D$15,D18+1,""),"")</f>
        <v>46483</v>
      </c>
      <c r="F18" s="118">
        <f t="shared" ref="E18:J22" si="2">IFERROR(IF(MONTH(E18+1)=$D$15,E18+1,""),"")</f>
        <v>46484</v>
      </c>
      <c r="G18" s="118">
        <f t="shared" si="2"/>
        <v>46485</v>
      </c>
      <c r="H18" s="118">
        <f t="shared" si="2"/>
        <v>46486</v>
      </c>
      <c r="I18" s="118">
        <f t="shared" si="2"/>
        <v>46487</v>
      </c>
      <c r="J18" s="119">
        <f t="shared" si="2"/>
        <v>46488</v>
      </c>
      <c r="K18" s="147">
        <f>COUNTIFS(入力用３年!B:B,"&gt;="&amp;MIN(D18:J18),入力用３年!B:B,"&lt;="&amp;MAX(D18:J18),入力用３年!K:K,"○",入力用３年!G:G,"",入力用３年!D:D,"休日")</f>
        <v>0</v>
      </c>
      <c r="L18" s="105">
        <f>COUNTIFS(入力用３年!$B:$B,"&gt;="&amp;MIN(D18:J18),入力用３年!$B:$B,"&lt;="&amp;MAX(D18:J18),入力用３年!$K:$K,"○",入力用３年!$G:$G,"",入力用３年!$H:$H,"現場閉所")</f>
        <v>0</v>
      </c>
      <c r="M18" s="148" t="str" cm="1">
        <f t="array" ref="M18">_xlfn.IFS(K18=0,"",K18=0,"-",L18&gt;=K18,"〇",L18&lt;=K18,"×")</f>
        <v/>
      </c>
      <c r="N18" s="139"/>
      <c r="P18" s="132">
        <f>IFERROR(IF(MONTH(V17+1)=$P$15,V17+1,""),"")</f>
        <v>46510</v>
      </c>
      <c r="Q18" s="118">
        <f t="shared" ref="Q18:V22" si="3">IFERROR(IF(MONTH(P18+1)=$P$15,P18+1,""),"")</f>
        <v>46511</v>
      </c>
      <c r="R18" s="118">
        <f t="shared" si="3"/>
        <v>46512</v>
      </c>
      <c r="S18" s="118">
        <f t="shared" si="3"/>
        <v>46513</v>
      </c>
      <c r="T18" s="118">
        <f t="shared" si="3"/>
        <v>46514</v>
      </c>
      <c r="U18" s="118">
        <f t="shared" si="3"/>
        <v>46515</v>
      </c>
      <c r="V18" s="119">
        <f t="shared" si="3"/>
        <v>46516</v>
      </c>
      <c r="W18" s="147">
        <f>COUNTIFS(入力用３年!B:B,"&gt;="&amp;MIN(P18:V18),入力用３年!B:B,"&lt;="&amp;MAX(P18:V18),入力用３年!K:K,"○",入力用３年!G:G,"",入力用３年!D:D,"休日")</f>
        <v>0</v>
      </c>
      <c r="X18" s="105">
        <f>COUNTIFS(入力用３年!$B:$B,"&gt;="&amp;MIN(P18:V18),入力用３年!$B:$B,"&lt;="&amp;MAX(P18:V18),入力用３年!$K:$K,"○",入力用３年!$G:$G,"",入力用３年!$H:$H,"現場閉所")</f>
        <v>0</v>
      </c>
      <c r="Y18" s="148" t="str" cm="1">
        <f t="array" ref="Y18">_xlfn.IFS(W18=0,"",W18=0,"-",X18&gt;=W18,"〇",X18&lt;=W18,"×")</f>
        <v/>
      </c>
      <c r="Z18" s="139"/>
      <c r="AB18" s="132">
        <f>IFERROR(IF(MONTH(AH17+1)=$AB$15,AH17+1,""),"")</f>
        <v>46545</v>
      </c>
      <c r="AC18" s="118">
        <f t="shared" ref="AC18:AH22" si="4">IFERROR(IF(MONTH(AB18+1)=$AB$15,AB18+1,""),"")</f>
        <v>46546</v>
      </c>
      <c r="AD18" s="118">
        <f t="shared" si="4"/>
        <v>46547</v>
      </c>
      <c r="AE18" s="118">
        <f t="shared" si="4"/>
        <v>46548</v>
      </c>
      <c r="AF18" s="118">
        <f t="shared" si="4"/>
        <v>46549</v>
      </c>
      <c r="AG18" s="118">
        <f t="shared" si="4"/>
        <v>46550</v>
      </c>
      <c r="AH18" s="119">
        <f t="shared" si="4"/>
        <v>46551</v>
      </c>
      <c r="AI18" s="147">
        <f>COUNTIFS(入力用３年!B:B,"&gt;="&amp;MIN(AB18:AH18),入力用３年!B:B,"&lt;="&amp;MAX(AB18:AH18),入力用３年!K:K,"○",入力用３年!G:G,"",入力用３年!D:D,"休日")</f>
        <v>0</v>
      </c>
      <c r="AJ18" s="105">
        <f>COUNTIFS(入力用３年!$B:$B,"&gt;="&amp;MIN(AB18:AH18),入力用３年!$B:$B,"&lt;="&amp;MAX(AB18:AH18),入力用３年!$K:$K,"○",入力用３年!$G:$G,"",入力用３年!$H:$H,"現場閉所")</f>
        <v>0</v>
      </c>
      <c r="AK18" s="148" t="str" cm="1">
        <f t="array" ref="AK18">_xlfn.IFS(AI18=0,"",AI18=0,"-",AJ18&gt;=AI18,"〇",AJ18&lt;=AI18,"×")</f>
        <v/>
      </c>
      <c r="AN18" s="78" t="s">
        <v>55</v>
      </c>
      <c r="AO18" s="107">
        <f>COUNTIF($M$27:$M$32,"×")</f>
        <v>0</v>
      </c>
      <c r="AP18" s="107">
        <f>COUNTIF($Y$27:$Y$32,"×")</f>
        <v>0</v>
      </c>
      <c r="AQ18" s="107">
        <f>COUNTIF($AK$27:$AK$32,"×")</f>
        <v>0</v>
      </c>
    </row>
    <row r="19" spans="3:43" s="122" customFormat="1" ht="18.75" customHeight="1">
      <c r="D19" s="132">
        <f>IFERROR(IF(MONTH(J18+1)=$D$15,J18+1,""),"")</f>
        <v>46489</v>
      </c>
      <c r="E19" s="118">
        <f t="shared" si="2"/>
        <v>46490</v>
      </c>
      <c r="F19" s="118">
        <f t="shared" si="2"/>
        <v>46491</v>
      </c>
      <c r="G19" s="118">
        <f t="shared" si="2"/>
        <v>46492</v>
      </c>
      <c r="H19" s="118">
        <f t="shared" si="2"/>
        <v>46493</v>
      </c>
      <c r="I19" s="118">
        <f t="shared" si="2"/>
        <v>46494</v>
      </c>
      <c r="J19" s="119">
        <f t="shared" si="2"/>
        <v>46495</v>
      </c>
      <c r="K19" s="147">
        <f>COUNTIFS(入力用３年!B:B,"&gt;="&amp;MIN(D19:J19),入力用３年!B:B,"&lt;="&amp;MAX(D19:J19),入力用３年!K:K,"○",入力用３年!G:G,"",入力用３年!D:D,"休日")</f>
        <v>0</v>
      </c>
      <c r="L19" s="105">
        <f>COUNTIFS(入力用３年!$B:$B,"&gt;="&amp;MIN(D19:J19),入力用３年!$B:$B,"&lt;="&amp;MAX(D19:J19),入力用３年!$K:$K,"○",入力用３年!$G:$G,"",入力用３年!$H:$H,"現場閉所")</f>
        <v>0</v>
      </c>
      <c r="M19" s="148" t="str" cm="1">
        <f t="array" ref="M19">_xlfn.IFS(K19=0,"",K19=0,"-",L19&gt;=K19,"〇",L19&lt;=K19,"×")</f>
        <v/>
      </c>
      <c r="N19" s="139"/>
      <c r="P19" s="132">
        <f>IFERROR(IF(MONTH(V18+1)=$P$15,V18+1,""),"")</f>
        <v>46517</v>
      </c>
      <c r="Q19" s="118">
        <f t="shared" si="3"/>
        <v>46518</v>
      </c>
      <c r="R19" s="118">
        <f t="shared" si="3"/>
        <v>46519</v>
      </c>
      <c r="S19" s="118">
        <f t="shared" si="3"/>
        <v>46520</v>
      </c>
      <c r="T19" s="118">
        <f t="shared" si="3"/>
        <v>46521</v>
      </c>
      <c r="U19" s="118">
        <f t="shared" si="3"/>
        <v>46522</v>
      </c>
      <c r="V19" s="119">
        <f t="shared" si="3"/>
        <v>46523</v>
      </c>
      <c r="W19" s="147">
        <f>COUNTIFS(入力用３年!B:B,"&gt;="&amp;MIN(P19:V19),入力用３年!B:B,"&lt;="&amp;MAX(P19:V19),入力用３年!K:K,"○",入力用３年!G:G,"",入力用３年!D:D,"休日")</f>
        <v>0</v>
      </c>
      <c r="X19" s="105">
        <f>COUNTIFS(入力用３年!$B:$B,"&gt;="&amp;MIN(P19:V19),入力用３年!$B:$B,"&lt;="&amp;MAX(P19:V19),入力用３年!$K:$K,"○",入力用３年!$G:$G,"",入力用３年!$H:$H,"現場閉所")</f>
        <v>0</v>
      </c>
      <c r="Y19" s="148" t="str" cm="1">
        <f t="array" ref="Y19">_xlfn.IFS(W19=0,"",W19=0,"-",X19&gt;=W19,"〇",X19&lt;=W19,"×")</f>
        <v/>
      </c>
      <c r="Z19" s="139"/>
      <c r="AB19" s="132">
        <f>IFERROR(IF(MONTH(AH18+1)=$AB$15,AH18+1,""),"")</f>
        <v>46552</v>
      </c>
      <c r="AC19" s="118">
        <f t="shared" si="4"/>
        <v>46553</v>
      </c>
      <c r="AD19" s="118">
        <f t="shared" si="4"/>
        <v>46554</v>
      </c>
      <c r="AE19" s="118">
        <f t="shared" si="4"/>
        <v>46555</v>
      </c>
      <c r="AF19" s="118">
        <f t="shared" si="4"/>
        <v>46556</v>
      </c>
      <c r="AG19" s="118">
        <f t="shared" si="4"/>
        <v>46557</v>
      </c>
      <c r="AH19" s="119">
        <f t="shared" si="4"/>
        <v>46558</v>
      </c>
      <c r="AI19" s="147">
        <f>COUNTIFS(入力用３年!B:B,"&gt;="&amp;MIN(AB19:AH19),入力用３年!B:B,"&lt;="&amp;MAX(AB19:AH19),入力用３年!K:K,"○",入力用３年!G:G,"",入力用３年!D:D,"休日")</f>
        <v>0</v>
      </c>
      <c r="AJ19" s="105">
        <f>COUNTIFS(入力用３年!$B:$B,"&gt;="&amp;MIN(AB19:AH19),入力用３年!$B:$B,"&lt;="&amp;MAX(AB19:AH19),入力用３年!$K:$K,"○",入力用３年!$G:$G,"",入力用３年!$H:$H,"現場閉所")</f>
        <v>0</v>
      </c>
      <c r="AK19" s="148" t="str" cm="1">
        <f t="array" ref="AK19">_xlfn.IFS(AI19=0,"",AI19=0,"-",AJ19&gt;=AI19,"〇",AJ19&lt;=AI19,"×")</f>
        <v/>
      </c>
      <c r="AN19" s="78"/>
      <c r="AO19" s="107">
        <f>COUNTIF($M$37:$M$42,"×")</f>
        <v>0</v>
      </c>
      <c r="AP19" s="107">
        <f>COUNTIF($Y$37:$Y$42,"×")</f>
        <v>0</v>
      </c>
      <c r="AQ19" s="107">
        <f>COUNTIF($AK$37:$AK$42,"×")</f>
        <v>0</v>
      </c>
    </row>
    <row r="20" spans="3:43" s="122" customFormat="1" ht="18.75" customHeight="1">
      <c r="D20" s="132">
        <f>IFERROR(IF(MONTH(J19+1)=$D$15,J19+1,""),"")</f>
        <v>46496</v>
      </c>
      <c r="E20" s="118">
        <f t="shared" si="2"/>
        <v>46497</v>
      </c>
      <c r="F20" s="118">
        <f t="shared" si="2"/>
        <v>46498</v>
      </c>
      <c r="G20" s="118">
        <f t="shared" si="2"/>
        <v>46499</v>
      </c>
      <c r="H20" s="118">
        <f t="shared" si="2"/>
        <v>46500</v>
      </c>
      <c r="I20" s="118">
        <f t="shared" si="2"/>
        <v>46501</v>
      </c>
      <c r="J20" s="119">
        <f t="shared" si="2"/>
        <v>46502</v>
      </c>
      <c r="K20" s="147">
        <f>COUNTIFS(入力用３年!B:B,"&gt;="&amp;MIN(D20:J20),入力用３年!B:B,"&lt;="&amp;MAX(D20:J20),入力用３年!K:K,"○",入力用３年!G:G,"",入力用３年!D:D,"休日")</f>
        <v>0</v>
      </c>
      <c r="L20" s="105">
        <f>COUNTIFS(入力用３年!$B:$B,"&gt;="&amp;MIN(D20:J20),入力用３年!$B:$B,"&lt;="&amp;MAX(D20:J20),入力用３年!$K:$K,"○",入力用３年!$G:$G,"",入力用３年!$H:$H,"現場閉所")</f>
        <v>0</v>
      </c>
      <c r="M20" s="148" t="str" cm="1">
        <f t="array" ref="M20">_xlfn.IFS(K20=0,"",K20=0,"-",L20&gt;=K20,"〇",L20&lt;=K20,"×")</f>
        <v/>
      </c>
      <c r="N20" s="139"/>
      <c r="P20" s="132">
        <f>IFERROR(IF(MONTH(V19+1)=$P$15,V19+1,""),"")</f>
        <v>46524</v>
      </c>
      <c r="Q20" s="118">
        <f t="shared" si="3"/>
        <v>46525</v>
      </c>
      <c r="R20" s="118">
        <f t="shared" si="3"/>
        <v>46526</v>
      </c>
      <c r="S20" s="118">
        <f t="shared" si="3"/>
        <v>46527</v>
      </c>
      <c r="T20" s="118">
        <f t="shared" si="3"/>
        <v>46528</v>
      </c>
      <c r="U20" s="118">
        <f t="shared" si="3"/>
        <v>46529</v>
      </c>
      <c r="V20" s="119">
        <f t="shared" si="3"/>
        <v>46530</v>
      </c>
      <c r="W20" s="147">
        <f>COUNTIFS(入力用３年!B:B,"&gt;="&amp;MIN(P20:V20),入力用３年!B:B,"&lt;="&amp;MAX(P20:V20),入力用３年!K:K,"○",入力用３年!G:G,"",入力用３年!D:D,"休日")</f>
        <v>0</v>
      </c>
      <c r="X20" s="105">
        <f>COUNTIFS(入力用３年!$B:$B,"&gt;="&amp;MIN(P20:V20),入力用３年!$B:$B,"&lt;="&amp;MAX(P20:V20),入力用３年!$K:$K,"○",入力用３年!$G:$G,"",入力用３年!$H:$H,"現場閉所")</f>
        <v>0</v>
      </c>
      <c r="Y20" s="148" t="str" cm="1">
        <f t="array" ref="Y20">_xlfn.IFS(W20=0,"",W20=0,"-",X20&gt;=W20,"〇",X20&lt;=W20,"×")</f>
        <v/>
      </c>
      <c r="Z20" s="139"/>
      <c r="AB20" s="132">
        <f>IFERROR(IF(MONTH(AH19+1)=$AB$15,AH19+1,""),"")</f>
        <v>46559</v>
      </c>
      <c r="AC20" s="118">
        <f t="shared" si="4"/>
        <v>46560</v>
      </c>
      <c r="AD20" s="118">
        <f t="shared" si="4"/>
        <v>46561</v>
      </c>
      <c r="AE20" s="118">
        <f t="shared" si="4"/>
        <v>46562</v>
      </c>
      <c r="AF20" s="118">
        <f t="shared" si="4"/>
        <v>46563</v>
      </c>
      <c r="AG20" s="118">
        <f t="shared" si="4"/>
        <v>46564</v>
      </c>
      <c r="AH20" s="119">
        <f t="shared" si="4"/>
        <v>46565</v>
      </c>
      <c r="AI20" s="147">
        <f>COUNTIFS(入力用３年!B:B,"&gt;="&amp;MIN(AB20:AH20),入力用３年!B:B,"&lt;="&amp;MAX(AB20:AH20),入力用３年!K:K,"○",入力用３年!G:G,"",入力用３年!D:D,"休日")</f>
        <v>0</v>
      </c>
      <c r="AJ20" s="105">
        <f>COUNTIFS(入力用３年!$B:$B,"&gt;="&amp;MIN(AB20:AH20),入力用３年!$B:$B,"&lt;="&amp;MAX(AB20:AH20),入力用３年!$K:$K,"○",入力用３年!$G:$G,"",入力用３年!$H:$H,"現場閉所")</f>
        <v>0</v>
      </c>
      <c r="AK20" s="148" t="str" cm="1">
        <f t="array" ref="AK20">_xlfn.IFS(AI20=0,"",AI20=0,"-",AJ20&gt;=AI20,"〇",AJ20&lt;=AI20,"×")</f>
        <v/>
      </c>
      <c r="AN20" s="78"/>
      <c r="AO20" s="107">
        <f>COUNTIF($M$47:$M$52,"×")</f>
        <v>0</v>
      </c>
      <c r="AP20" s="107">
        <f>COUNTIF($Y$47:$Y$52,"×")</f>
        <v>0</v>
      </c>
      <c r="AQ20" s="107">
        <f>COUNTIF($AK$47:$AK$52,"×")</f>
        <v>0</v>
      </c>
    </row>
    <row r="21" spans="3:43" s="122" customFormat="1" ht="18.75" customHeight="1">
      <c r="D21" s="132">
        <f>IFERROR(IF(MONTH(J20+1)=$D$15,J20+1,""),"")</f>
        <v>46503</v>
      </c>
      <c r="E21" s="118">
        <f t="shared" si="2"/>
        <v>46504</v>
      </c>
      <c r="F21" s="118">
        <f t="shared" si="2"/>
        <v>46505</v>
      </c>
      <c r="G21" s="118">
        <f t="shared" si="2"/>
        <v>46506</v>
      </c>
      <c r="H21" s="118">
        <f t="shared" si="2"/>
        <v>46507</v>
      </c>
      <c r="I21" s="118" t="str">
        <f t="shared" si="2"/>
        <v/>
      </c>
      <c r="J21" s="119" t="str">
        <f t="shared" si="2"/>
        <v/>
      </c>
      <c r="K21" s="147">
        <f>COUNTIFS(入力用３年!B:B,"&gt;="&amp;MIN(D21:J21),入力用３年!B:B,"&lt;="&amp;MAX(D21:J21),入力用３年!K:K,"○",入力用３年!G:G,"",入力用３年!D:D,"休日")</f>
        <v>0</v>
      </c>
      <c r="L21" s="105">
        <f>COUNTIFS(入力用３年!$B:$B,"&gt;="&amp;MIN(D21:J21),入力用３年!$B:$B,"&lt;="&amp;MAX(D21:J21),入力用３年!$K:$K,"○",入力用３年!$G:$G,"",入力用３年!$H:$H,"現場閉所")</f>
        <v>0</v>
      </c>
      <c r="M21" s="148" t="str" cm="1">
        <f t="array" ref="M21">_xlfn.IFS(K21=0,"",K21=0,"-",L21&gt;=K21,"〇",L21&lt;=K21,"×")</f>
        <v/>
      </c>
      <c r="N21" s="139"/>
      <c r="P21" s="132">
        <f>IFERROR(IF(MONTH(V20+1)=$P$15,V20+1,""),"")</f>
        <v>46531</v>
      </c>
      <c r="Q21" s="118">
        <f t="shared" si="3"/>
        <v>46532</v>
      </c>
      <c r="R21" s="118">
        <f t="shared" si="3"/>
        <v>46533</v>
      </c>
      <c r="S21" s="118">
        <f t="shared" si="3"/>
        <v>46534</v>
      </c>
      <c r="T21" s="118">
        <f t="shared" si="3"/>
        <v>46535</v>
      </c>
      <c r="U21" s="118">
        <f t="shared" si="3"/>
        <v>46536</v>
      </c>
      <c r="V21" s="119">
        <f t="shared" si="3"/>
        <v>46537</v>
      </c>
      <c r="W21" s="147">
        <f>COUNTIFS(入力用３年!B:B,"&gt;="&amp;MIN(P21:V21),入力用３年!B:B,"&lt;="&amp;MAX(P21:V21),入力用３年!K:K,"○",入力用３年!G:G,"",入力用３年!D:D,"休日")</f>
        <v>0</v>
      </c>
      <c r="X21" s="105">
        <f>COUNTIFS(入力用３年!$B:$B,"&gt;="&amp;MIN(P21:V21),入力用３年!$B:$B,"&lt;="&amp;MAX(P21:V21),入力用３年!$K:$K,"○",入力用３年!$G:$G,"",入力用３年!$H:$H,"現場閉所")</f>
        <v>0</v>
      </c>
      <c r="Y21" s="148" t="str" cm="1">
        <f t="array" ref="Y21">_xlfn.IFS(W21=0,"",W21=0,"-",X21&gt;=W21,"〇",X21&lt;=W21,"×")</f>
        <v/>
      </c>
      <c r="Z21" s="139"/>
      <c r="AB21" s="132">
        <f>IFERROR(IF(MONTH(AH20+1)=$AB$15,AH20+1,""),"")</f>
        <v>46566</v>
      </c>
      <c r="AC21" s="118">
        <f t="shared" si="4"/>
        <v>46567</v>
      </c>
      <c r="AD21" s="118">
        <f t="shared" si="4"/>
        <v>46568</v>
      </c>
      <c r="AE21" s="118" t="str">
        <f t="shared" si="4"/>
        <v/>
      </c>
      <c r="AF21" s="118" t="str">
        <f t="shared" si="4"/>
        <v/>
      </c>
      <c r="AG21" s="118" t="str">
        <f t="shared" si="4"/>
        <v/>
      </c>
      <c r="AH21" s="119" t="str">
        <f t="shared" si="4"/>
        <v/>
      </c>
      <c r="AI21" s="147">
        <f>COUNTIFS(入力用３年!B:B,"&gt;="&amp;MIN(AB21:AH21),入力用３年!B:B,"&lt;="&amp;MAX(AB21:AH21),入力用３年!K:K,"○",入力用３年!G:G,"",入力用３年!D:D,"休日")</f>
        <v>0</v>
      </c>
      <c r="AJ21" s="105">
        <f>COUNTIFS(入力用３年!$B:$B,"&gt;="&amp;MIN(AB21:AH21),入力用３年!$B:$B,"&lt;="&amp;MAX(AB21:AH21),入力用３年!$K:$K,"○",入力用３年!$G:$G,"",入力用３年!$H:$H,"現場閉所")</f>
        <v>0</v>
      </c>
      <c r="AK21" s="148" t="str" cm="1">
        <f t="array" ref="AK21">_xlfn.IFS(AI21=0,"",AI21=0,"-",AJ21&gt;=AI21,"〇",AJ21&lt;=AI21,"×")</f>
        <v/>
      </c>
    </row>
    <row r="22" spans="3:43" s="122" customFormat="1" ht="18.75" customHeight="1" thickBot="1">
      <c r="D22" s="134" t="str">
        <f>IFERROR(IF(MONTH(J21+1)=$D$15,J21+1,""),"")</f>
        <v/>
      </c>
      <c r="E22" s="120" t="str">
        <f t="shared" si="2"/>
        <v/>
      </c>
      <c r="F22" s="120" t="str">
        <f t="shared" si="2"/>
        <v/>
      </c>
      <c r="G22" s="120" t="str">
        <f t="shared" si="2"/>
        <v/>
      </c>
      <c r="H22" s="120" t="str">
        <f t="shared" si="2"/>
        <v/>
      </c>
      <c r="I22" s="120" t="str">
        <f t="shared" si="2"/>
        <v/>
      </c>
      <c r="J22" s="121" t="str">
        <f t="shared" si="2"/>
        <v/>
      </c>
      <c r="K22" s="149">
        <f>COUNTIFS(入力用３年!B:B,"&gt;="&amp;MIN(D22:J22),入力用３年!B:B,"&lt;="&amp;MAX(D22:J22),入力用３年!K:K,"○",入力用３年!G:G,"",入力用３年!D:D,"休日")</f>
        <v>0</v>
      </c>
      <c r="L22" s="114">
        <f>COUNTIFS(入力用３年!$B:$B,"&gt;="&amp;MIN(D22:J22),入力用３年!$B:$B,"&lt;="&amp;MAX(D22:J22),入力用３年!$K:$K,"○",入力用３年!$G:$G,"",入力用３年!$H:$H,"現場閉所")</f>
        <v>0</v>
      </c>
      <c r="M22" s="150" t="str" cm="1">
        <f t="array" ref="M22">_xlfn.IFS(K22=0,"",K22=0,"-",L22&gt;=K22,"〇",L22&lt;=K22,"×")</f>
        <v/>
      </c>
      <c r="N22" s="139"/>
      <c r="P22" s="134">
        <f>IFERROR(IF(MONTH(V21+1)=$P$15,V21+1,""),"")</f>
        <v>46538</v>
      </c>
      <c r="Q22" s="120" t="str">
        <f t="shared" si="3"/>
        <v/>
      </c>
      <c r="R22" s="120" t="str">
        <f t="shared" si="3"/>
        <v/>
      </c>
      <c r="S22" s="120" t="str">
        <f t="shared" si="3"/>
        <v/>
      </c>
      <c r="T22" s="120" t="str">
        <f t="shared" si="3"/>
        <v/>
      </c>
      <c r="U22" s="120" t="str">
        <f t="shared" si="3"/>
        <v/>
      </c>
      <c r="V22" s="121" t="str">
        <f t="shared" si="3"/>
        <v/>
      </c>
      <c r="W22" s="149">
        <f>COUNTIFS(入力用３年!B:B,"&gt;="&amp;MIN(P22:V22),入力用３年!B:B,"&lt;="&amp;MAX(P22:V22),入力用３年!K:K,"○",入力用３年!G:G,"",入力用３年!D:D,"休日")</f>
        <v>0</v>
      </c>
      <c r="X22" s="114">
        <f>COUNTIFS(入力用３年!$B:$B,"&gt;="&amp;MIN(P22:V22),入力用３年!$B:$B,"&lt;="&amp;MAX(P22:V22),入力用３年!$K:$K,"○",入力用３年!$G:$G,"",入力用３年!$H:$H,"現場閉所")</f>
        <v>0</v>
      </c>
      <c r="Y22" s="150" t="str" cm="1">
        <f t="array" ref="Y22">_xlfn.IFS(W22=0,"",W22=0,"-",X22&gt;=W22,"〇",X22&lt;=W22,"×")</f>
        <v/>
      </c>
      <c r="Z22" s="139"/>
      <c r="AB22" s="134" t="str">
        <f>IFERROR(IF(MONTH(AH21+1)=$AB$15,AH21+1,""),"")</f>
        <v/>
      </c>
      <c r="AC22" s="120" t="str">
        <f t="shared" si="4"/>
        <v/>
      </c>
      <c r="AD22" s="120" t="str">
        <f t="shared" si="4"/>
        <v/>
      </c>
      <c r="AE22" s="120" t="str">
        <f t="shared" si="4"/>
        <v/>
      </c>
      <c r="AF22" s="120" t="str">
        <f t="shared" si="4"/>
        <v/>
      </c>
      <c r="AG22" s="120" t="str">
        <f t="shared" si="4"/>
        <v/>
      </c>
      <c r="AH22" s="121" t="str">
        <f t="shared" si="4"/>
        <v/>
      </c>
      <c r="AI22" s="149">
        <f>COUNTIFS(入力用３年!B:B,"&gt;="&amp;MIN(AB22:AH22),入力用３年!B:B,"&lt;="&amp;MAX(AB22:AH22),入力用３年!K:K,"○",入力用３年!G:G,"",入力用３年!D:D,"休日")</f>
        <v>0</v>
      </c>
      <c r="AJ22" s="114">
        <f>COUNTIFS(入力用３年!$B:$B,"&gt;="&amp;MIN(AB22:AH22),入力用３年!$B:$B,"&lt;="&amp;MAX(AB22:AH22),入力用３年!$K:$K,"○",入力用３年!$G:$G,"",入力用３年!$H:$H,"現場閉所")</f>
        <v>0</v>
      </c>
      <c r="AK22" s="150" t="str" cm="1">
        <f t="array" ref="AK22">_xlfn.IFS(AI22=0,"",AI22=0,"-",AJ22&gt;=AI22,"〇",AJ22&lt;=AI22,"×")</f>
        <v/>
      </c>
    </row>
    <row r="23" spans="3:43" s="122" customFormat="1" ht="18.75" customHeight="1">
      <c r="D23" s="140"/>
      <c r="E23" s="141"/>
      <c r="F23" s="142"/>
      <c r="G23" s="140"/>
      <c r="H23" s="135"/>
      <c r="I23" s="140"/>
      <c r="J23" s="135"/>
      <c r="K23" s="135">
        <f>SUM(K17:K22)</f>
        <v>0</v>
      </c>
      <c r="L23" s="135"/>
      <c r="M23" s="135"/>
      <c r="N23" s="135"/>
      <c r="O23" s="140"/>
      <c r="P23" s="140"/>
      <c r="Q23" s="140"/>
      <c r="R23" s="140"/>
      <c r="S23" s="140"/>
      <c r="T23" s="135"/>
      <c r="U23" s="140"/>
      <c r="V23" s="135"/>
      <c r="W23" s="135">
        <f>SUM(W17:W22)</f>
        <v>0</v>
      </c>
      <c r="X23" s="135"/>
      <c r="Y23" s="135"/>
      <c r="Z23" s="135"/>
      <c r="AA23" s="140"/>
      <c r="AB23" s="140"/>
      <c r="AC23" s="140"/>
      <c r="AD23" s="140"/>
      <c r="AE23" s="140"/>
      <c r="AF23" s="135"/>
      <c r="AG23" s="140"/>
      <c r="AH23" s="135"/>
      <c r="AI23" s="135">
        <f>SUM(AI17:AI22)</f>
        <v>0</v>
      </c>
      <c r="AJ23" s="135"/>
      <c r="AK23" s="135"/>
    </row>
    <row r="24" spans="3:43" s="122" customFormat="1" ht="18.75" customHeight="1" thickBot="1">
      <c r="C24" s="299" t="s">
        <v>13</v>
      </c>
      <c r="D24" s="299"/>
      <c r="E24" s="122" t="str">
        <f>IF(H24="-","-",IF(OR(H24&gt;=ROUNDDOWN(8/28,3),L24&gt;=K33),"OK","NG"))</f>
        <v>-</v>
      </c>
      <c r="F24" s="300" t="s">
        <v>87</v>
      </c>
      <c r="G24" s="300"/>
      <c r="H24" s="305" t="str">
        <f>IFERROR(ROUNDDOWN(L24/(COUNTIFS(入力用３年!B:B,"&gt;="&amp;MIN(D27:J32),入力用３年!B:B,"&lt;="&amp;MAX(D27:J32),入力用３年!K:K,"○")-COUNTIFS(入力用３年!B:B,"&gt;="&amp;MIN(D27:J32),入力用３年!B:B,"&lt;="&amp;MAX(D27:J32),入力用３年!K:K,"○",入力用３年!G:G,"&lt;&gt;")),3),"-")</f>
        <v>-</v>
      </c>
      <c r="I24" s="305"/>
      <c r="J24" s="305"/>
      <c r="K24" s="136" t="s">
        <v>89</v>
      </c>
      <c r="L24" s="160">
        <f>COUNTIFS(入力用３年!B:B,"&gt;="&amp;MIN(D27:J32),入力用３年!B:B,"&lt;="&amp;MAX(D27:J32),入力用３年!K:K,"○",入力用３年!H:H,"現場閉所",入力用３年!G:G,"")</f>
        <v>0</v>
      </c>
      <c r="M24" s="108"/>
      <c r="N24" s="126"/>
      <c r="O24" s="299" t="s">
        <v>13</v>
      </c>
      <c r="P24" s="299"/>
      <c r="Q24" s="122" t="str">
        <f>IF(T24="-","-",IF(OR(T24&gt;=ROUNDDOWN(8/28,3),X24&gt;=W33),"OK","NG"))</f>
        <v>-</v>
      </c>
      <c r="R24" s="300" t="s">
        <v>87</v>
      </c>
      <c r="S24" s="300"/>
      <c r="T24" s="305" t="str">
        <f>IFERROR(ROUNDDOWN(X24/(COUNTIFS(入力用３年!B:B,"&gt;="&amp;MIN(P27:V32),入力用３年!B:B,"&lt;="&amp;MAX(P27:V32),入力用３年!K:K,"○")-COUNTIFS(入力用３年!B:B,"&gt;="&amp;MIN(P27:V32),入力用３年!B:B,"&lt;="&amp;MAX(P27:V32),入力用３年!K:K,"○",入力用３年!G:G,"&lt;&gt;")),3),"-")</f>
        <v>-</v>
      </c>
      <c r="U24" s="305"/>
      <c r="V24" s="305"/>
      <c r="W24" s="136" t="s">
        <v>89</v>
      </c>
      <c r="X24" s="160">
        <f>COUNTIFS(入力用３年!B:B,"&gt;="&amp;MIN(P27:V32),入力用３年!B:B,"&lt;="&amp;MAX(P27:V32),入力用３年!K:K,"○",入力用３年!H:H,"現場閉所",入力用３年!G:G,"")</f>
        <v>0</v>
      </c>
      <c r="Y24" s="108"/>
      <c r="Z24" s="126"/>
      <c r="AA24" s="299" t="s">
        <v>13</v>
      </c>
      <c r="AB24" s="299"/>
      <c r="AC24" s="122" t="str">
        <f>IF(AF24="-","-",IF(OR(AF24&gt;=ROUNDDOWN(8/28,3),AJ24&gt;=AI33),"OK","NG"))</f>
        <v>-</v>
      </c>
      <c r="AD24" s="300" t="s">
        <v>87</v>
      </c>
      <c r="AE24" s="300"/>
      <c r="AF24" s="305" t="str">
        <f>IFERROR(ROUNDDOWN(AJ24/(COUNTIFS(入力用３年!B:B,"&gt;="&amp;MIN(AB27:AH32),入力用３年!B:B,"&lt;="&amp;MAX(AB27:AH32),入力用３年!K:K,"○")-COUNTIFS(入力用３年!B:B,"&gt;="&amp;MIN(AB27:AH32),入力用３年!B:B,"&lt;="&amp;MAX(AB27:AH32),入力用３年!K:K,"○",入力用３年!G:G,"&lt;&gt;")),3),"-")</f>
        <v>-</v>
      </c>
      <c r="AG24" s="305"/>
      <c r="AH24" s="305"/>
      <c r="AI24" s="136" t="s">
        <v>89</v>
      </c>
      <c r="AJ24" s="160">
        <f>COUNTIFS(入力用３年!B:B,"&gt;="&amp;MIN(AB27:AH32),入力用３年!B:B,"&lt;="&amp;MAX(AB27:AH32),入力用３年!K:K,"○",入力用３年!H:H,"現場閉所",入力用３年!G:G,"")</f>
        <v>0</v>
      </c>
      <c r="AK24" s="108"/>
    </row>
    <row r="25" spans="3:43" s="122" customFormat="1" ht="18.75" customHeight="1">
      <c r="D25" s="123">
        <v>7</v>
      </c>
      <c r="E25" s="124" t="s">
        <v>3</v>
      </c>
      <c r="F25" s="124"/>
      <c r="G25" s="124"/>
      <c r="H25" s="124"/>
      <c r="I25" s="124"/>
      <c r="J25" s="145"/>
      <c r="K25" s="296" t="s">
        <v>48</v>
      </c>
      <c r="L25" s="297"/>
      <c r="M25" s="298"/>
      <c r="N25" s="137"/>
      <c r="P25" s="123">
        <v>8</v>
      </c>
      <c r="Q25" s="124" t="s">
        <v>3</v>
      </c>
      <c r="R25" s="124"/>
      <c r="S25" s="124"/>
      <c r="T25" s="124"/>
      <c r="U25" s="124"/>
      <c r="V25" s="145"/>
      <c r="W25" s="296" t="s">
        <v>48</v>
      </c>
      <c r="X25" s="297"/>
      <c r="Y25" s="298"/>
      <c r="Z25" s="137"/>
      <c r="AB25" s="123">
        <v>9</v>
      </c>
      <c r="AC25" s="124" t="s">
        <v>3</v>
      </c>
      <c r="AD25" s="124"/>
      <c r="AE25" s="124"/>
      <c r="AF25" s="124"/>
      <c r="AG25" s="124"/>
      <c r="AH25" s="145"/>
      <c r="AI25" s="296" t="s">
        <v>48</v>
      </c>
      <c r="AJ25" s="297"/>
      <c r="AK25" s="298"/>
    </row>
    <row r="26" spans="3:43" s="122" customFormat="1" ht="27.75" customHeight="1">
      <c r="D26" s="127" t="s">
        <v>2</v>
      </c>
      <c r="E26" s="128" t="s">
        <v>5</v>
      </c>
      <c r="F26" s="128" t="s">
        <v>6</v>
      </c>
      <c r="G26" s="128" t="s">
        <v>7</v>
      </c>
      <c r="H26" s="128" t="s">
        <v>8</v>
      </c>
      <c r="I26" s="128" t="s">
        <v>9</v>
      </c>
      <c r="J26" s="146" t="s">
        <v>4</v>
      </c>
      <c r="K26" s="129" t="s">
        <v>42</v>
      </c>
      <c r="L26" s="130" t="s">
        <v>89</v>
      </c>
      <c r="M26" s="131" t="s">
        <v>43</v>
      </c>
      <c r="N26" s="138"/>
      <c r="P26" s="127" t="s">
        <v>2</v>
      </c>
      <c r="Q26" s="128" t="s">
        <v>5</v>
      </c>
      <c r="R26" s="128" t="s">
        <v>6</v>
      </c>
      <c r="S26" s="128" t="s">
        <v>7</v>
      </c>
      <c r="T26" s="128" t="s">
        <v>8</v>
      </c>
      <c r="U26" s="128" t="s">
        <v>9</v>
      </c>
      <c r="V26" s="146" t="s">
        <v>4</v>
      </c>
      <c r="W26" s="129" t="s">
        <v>42</v>
      </c>
      <c r="X26" s="130" t="s">
        <v>89</v>
      </c>
      <c r="Y26" s="131" t="s">
        <v>43</v>
      </c>
      <c r="Z26" s="138"/>
      <c r="AB26" s="127" t="s">
        <v>2</v>
      </c>
      <c r="AC26" s="128" t="s">
        <v>5</v>
      </c>
      <c r="AD26" s="128" t="s">
        <v>6</v>
      </c>
      <c r="AE26" s="128" t="s">
        <v>7</v>
      </c>
      <c r="AF26" s="128" t="s">
        <v>8</v>
      </c>
      <c r="AG26" s="128" t="s">
        <v>9</v>
      </c>
      <c r="AH26" s="146" t="s">
        <v>4</v>
      </c>
      <c r="AI26" s="129" t="s">
        <v>42</v>
      </c>
      <c r="AJ26" s="130" t="s">
        <v>89</v>
      </c>
      <c r="AK26" s="131" t="s">
        <v>43</v>
      </c>
    </row>
    <row r="27" spans="3:43" s="122" customFormat="1" ht="18.75" customHeight="1">
      <c r="D27" s="132" t="str">
        <f>IF(B27&lt;&gt;"",B27+1,IF(TEXT(EDATE(MIN($AB$17:$AH$17),1),"aaa")=D26,EDATE(MIN($AB$17:$AH$17),1),""))</f>
        <v/>
      </c>
      <c r="E27" s="118" t="str">
        <f t="shared" ref="E27:J27" si="5">IF(D27&lt;&gt;"",D27+1,IF(TEXT(EDATE(MIN($AB$17:$AH$17),1),"aaa")=E26,EDATE(MIN($AB$17:$AH$17),1),""))</f>
        <v/>
      </c>
      <c r="F27" s="118" t="str">
        <f t="shared" si="5"/>
        <v/>
      </c>
      <c r="G27" s="118">
        <f t="shared" si="5"/>
        <v>46569</v>
      </c>
      <c r="H27" s="118">
        <f t="shared" si="5"/>
        <v>46570</v>
      </c>
      <c r="I27" s="118">
        <f t="shared" si="5"/>
        <v>46571</v>
      </c>
      <c r="J27" s="119">
        <f t="shared" si="5"/>
        <v>46572</v>
      </c>
      <c r="K27" s="147">
        <f>COUNTIFS(入力用３年!B:B,"&gt;="&amp;MIN(D27:J27),入力用３年!B:B,"&lt;="&amp;MAX(D27:J27),入力用３年!K:K,"○",入力用３年!G:G,"",入力用３年!D:D,"休日")</f>
        <v>0</v>
      </c>
      <c r="L27" s="105">
        <f>COUNTIFS(入力用３年!$B:$B,"&gt;="&amp;MIN(D27:J27),入力用３年!$B:$B,"&lt;="&amp;MAX(D27:J27),入力用３年!$K:$K,"○",入力用３年!$G:$G,"",入力用３年!$H:$H,"現場閉所")</f>
        <v>0</v>
      </c>
      <c r="M27" s="148" t="str" cm="1">
        <f t="array" ref="M27">_xlfn.IFS(K27=0,"",K27=0,"-",L27&gt;=K27,"〇",L27&lt;=K27,"×")</f>
        <v/>
      </c>
      <c r="N27" s="139"/>
      <c r="P27" s="132" t="str">
        <f t="shared" ref="P27:V27" si="6">IF(O27&lt;&gt;"",O27+1,IF(TEXT(EDATE(MIN($D$27:$J$27),1),"aaa")=P26,EDATE(MIN($D$27:$J$27),1),""))</f>
        <v/>
      </c>
      <c r="Q27" s="118" t="str">
        <f t="shared" si="6"/>
        <v/>
      </c>
      <c r="R27" s="118" t="str">
        <f t="shared" si="6"/>
        <v/>
      </c>
      <c r="S27" s="118" t="str">
        <f t="shared" si="6"/>
        <v/>
      </c>
      <c r="T27" s="118" t="str">
        <f t="shared" si="6"/>
        <v/>
      </c>
      <c r="U27" s="118" t="str">
        <f t="shared" si="6"/>
        <v/>
      </c>
      <c r="V27" s="119">
        <f t="shared" si="6"/>
        <v>46600</v>
      </c>
      <c r="W27" s="147">
        <f>COUNTIFS(入力用３年!B:B,"&gt;="&amp;MIN(P27:V27),入力用３年!B:B,"&lt;="&amp;MAX(P27:V27),入力用３年!K:K,"○",入力用３年!G:G,"",入力用３年!D:D,"休日")</f>
        <v>0</v>
      </c>
      <c r="X27" s="105">
        <f>COUNTIFS(入力用３年!$B:$B,"&gt;="&amp;MIN(P27:V27),入力用３年!$B:$B,"&lt;="&amp;MAX(P27:V27),入力用３年!$K:$K,"○",入力用３年!$G:$G,"",入力用３年!$H:$H,"現場閉所")</f>
        <v>0</v>
      </c>
      <c r="Y27" s="148" t="str" cm="1">
        <f t="array" ref="Y27">_xlfn.IFS(W27=0,"",W27=0,"-",X27&gt;=W27,"〇",X27&lt;=W27,"×")</f>
        <v/>
      </c>
      <c r="Z27" s="139"/>
      <c r="AB27" s="132" t="str">
        <f t="shared" ref="AB27:AH27" si="7">IF(AA27&lt;&gt;"",AA27+1,IF(TEXT(EDATE(MIN($P$27:$V$27),1),"aaa")=AB26,EDATE(MIN($P$27:$V$27),1),""))</f>
        <v/>
      </c>
      <c r="AC27" s="118" t="str">
        <f t="shared" si="7"/>
        <v/>
      </c>
      <c r="AD27" s="118">
        <f t="shared" si="7"/>
        <v>46631</v>
      </c>
      <c r="AE27" s="118">
        <f t="shared" si="7"/>
        <v>46632</v>
      </c>
      <c r="AF27" s="118">
        <f t="shared" si="7"/>
        <v>46633</v>
      </c>
      <c r="AG27" s="118">
        <f t="shared" si="7"/>
        <v>46634</v>
      </c>
      <c r="AH27" s="119">
        <f t="shared" si="7"/>
        <v>46635</v>
      </c>
      <c r="AI27" s="147">
        <f>COUNTIFS(入力用３年!B:B,"&gt;="&amp;MIN(AB27:AH27),入力用３年!B:B,"&lt;="&amp;MAX(AB27:AH27),入力用３年!K:K,"○",入力用３年!G:G,"",入力用３年!D:D,"休日")</f>
        <v>0</v>
      </c>
      <c r="AJ27" s="105">
        <f>COUNTIFS(入力用３年!$B:$B,"&gt;="&amp;MIN(AB27:AH27),入力用３年!$B:$B,"&lt;="&amp;MAX(AB27:AH27),入力用３年!$K:$K,"○",入力用３年!$G:$G,"",入力用３年!$H:$H,"現場閉所")</f>
        <v>0</v>
      </c>
      <c r="AK27" s="148" t="str" cm="1">
        <f t="array" ref="AK27">_xlfn.IFS(AI27=0,"",AI27=0,"-",AJ27&gt;=AI27,"〇",AJ27&lt;=AI27,"×")</f>
        <v/>
      </c>
    </row>
    <row r="28" spans="3:43" s="122" customFormat="1" ht="18.75" customHeight="1">
      <c r="D28" s="132">
        <f>IFERROR(IF(MONTH(J27+1)=$D$25,J27+1,""),"")</f>
        <v>46573</v>
      </c>
      <c r="E28" s="118">
        <f t="shared" ref="E28:J32" si="8">IFERROR(IF(MONTH(D28+1)=$D$25,D28+1,""),"")</f>
        <v>46574</v>
      </c>
      <c r="F28" s="118">
        <f t="shared" si="8"/>
        <v>46575</v>
      </c>
      <c r="G28" s="118">
        <f t="shared" si="8"/>
        <v>46576</v>
      </c>
      <c r="H28" s="118">
        <f t="shared" si="8"/>
        <v>46577</v>
      </c>
      <c r="I28" s="118">
        <f t="shared" si="8"/>
        <v>46578</v>
      </c>
      <c r="J28" s="119">
        <f t="shared" si="8"/>
        <v>46579</v>
      </c>
      <c r="K28" s="147">
        <f>COUNTIFS(入力用３年!B:B,"&gt;="&amp;MIN(D28:J28),入力用３年!B:B,"&lt;="&amp;MAX(D28:J28),入力用３年!K:K,"○",入力用３年!G:G,"",入力用３年!D:D,"休日")</f>
        <v>0</v>
      </c>
      <c r="L28" s="105">
        <f>COUNTIFS(入力用３年!$B:$B,"&gt;="&amp;MIN(D28:J28),入力用３年!$B:$B,"&lt;="&amp;MAX(D28:J28),入力用３年!$K:$K,"○",入力用３年!$G:$G,"",入力用３年!$H:$H,"現場閉所")</f>
        <v>0</v>
      </c>
      <c r="M28" s="148" t="str" cm="1">
        <f t="array" ref="M28">_xlfn.IFS(K28=0,"",K28=0,"-",L28&gt;=K28,"〇",L28&lt;=K28,"×")</f>
        <v/>
      </c>
      <c r="N28" s="139"/>
      <c r="P28" s="132">
        <f>IFERROR(IF(MONTH(V27+1)=$P$25,V27+1,""),"")</f>
        <v>46601</v>
      </c>
      <c r="Q28" s="118">
        <f t="shared" ref="Q28:V32" si="9">IFERROR(IF(MONTH(P28+1)=$P$25,P28+1,""),"")</f>
        <v>46602</v>
      </c>
      <c r="R28" s="118">
        <f t="shared" si="9"/>
        <v>46603</v>
      </c>
      <c r="S28" s="118">
        <f t="shared" si="9"/>
        <v>46604</v>
      </c>
      <c r="T28" s="118">
        <f t="shared" si="9"/>
        <v>46605</v>
      </c>
      <c r="U28" s="118">
        <f t="shared" si="9"/>
        <v>46606</v>
      </c>
      <c r="V28" s="119">
        <f t="shared" si="9"/>
        <v>46607</v>
      </c>
      <c r="W28" s="147">
        <f>COUNTIFS(入力用３年!B:B,"&gt;="&amp;MIN(P28:V28),入力用３年!B:B,"&lt;="&amp;MAX(P28:V28),入力用３年!K:K,"○",入力用３年!G:G,"",入力用３年!D:D,"休日")</f>
        <v>0</v>
      </c>
      <c r="X28" s="105">
        <f>COUNTIFS(入力用３年!$B:$B,"&gt;="&amp;MIN(P28:V28),入力用３年!$B:$B,"&lt;="&amp;MAX(P28:V28),入力用３年!$K:$K,"○",入力用３年!$G:$G,"",入力用３年!$H:$H,"現場閉所")</f>
        <v>0</v>
      </c>
      <c r="Y28" s="148" t="str" cm="1">
        <f t="array" ref="Y28">_xlfn.IFS(W28=0,"",W28=0,"-",X28&gt;=W28,"〇",X28&lt;=W28,"×")</f>
        <v/>
      </c>
      <c r="Z28" s="139"/>
      <c r="AB28" s="132">
        <f>IFERROR(IF(MONTH(AH27+1)=$AB$25,AH27+1,""),"")</f>
        <v>46636</v>
      </c>
      <c r="AC28" s="118">
        <f t="shared" ref="AC28:AH32" si="10">IFERROR(IF(MONTH(AB28+1)=$AB$25,AB28+1,""),"")</f>
        <v>46637</v>
      </c>
      <c r="AD28" s="118">
        <f t="shared" si="10"/>
        <v>46638</v>
      </c>
      <c r="AE28" s="118">
        <f t="shared" si="10"/>
        <v>46639</v>
      </c>
      <c r="AF28" s="118">
        <f t="shared" si="10"/>
        <v>46640</v>
      </c>
      <c r="AG28" s="118">
        <f t="shared" si="10"/>
        <v>46641</v>
      </c>
      <c r="AH28" s="119">
        <f t="shared" si="10"/>
        <v>46642</v>
      </c>
      <c r="AI28" s="147">
        <f>COUNTIFS(入力用３年!B:B,"&gt;="&amp;MIN(AB28:AH28),入力用３年!B:B,"&lt;="&amp;MAX(AB28:AH28),入力用３年!K:K,"○",入力用３年!G:G,"",入力用３年!D:D,"休日")</f>
        <v>0</v>
      </c>
      <c r="AJ28" s="105">
        <f>COUNTIFS(入力用３年!$B:$B,"&gt;="&amp;MIN(AB28:AH28),入力用３年!$B:$B,"&lt;="&amp;MAX(AB28:AH28),入力用３年!$K:$K,"○",入力用３年!$G:$G,"",入力用３年!$H:$H,"現場閉所")</f>
        <v>0</v>
      </c>
      <c r="AK28" s="148" t="str" cm="1">
        <f t="array" ref="AK28">_xlfn.IFS(AI28=0,"",AI28=0,"-",AJ28&gt;=AI28,"〇",AJ28&lt;=AI28,"×")</f>
        <v/>
      </c>
    </row>
    <row r="29" spans="3:43" s="122" customFormat="1" ht="18.75" customHeight="1">
      <c r="D29" s="132">
        <f>IFERROR(IF(MONTH(J28+1)=$D$25,J28+1,""),"")</f>
        <v>46580</v>
      </c>
      <c r="E29" s="118">
        <f t="shared" si="8"/>
        <v>46581</v>
      </c>
      <c r="F29" s="118">
        <f t="shared" si="8"/>
        <v>46582</v>
      </c>
      <c r="G29" s="118">
        <f t="shared" si="8"/>
        <v>46583</v>
      </c>
      <c r="H29" s="118">
        <f t="shared" si="8"/>
        <v>46584</v>
      </c>
      <c r="I29" s="118">
        <f t="shared" si="8"/>
        <v>46585</v>
      </c>
      <c r="J29" s="119">
        <f t="shared" si="8"/>
        <v>46586</v>
      </c>
      <c r="K29" s="147">
        <f>COUNTIFS(入力用３年!B:B,"&gt;="&amp;MIN(D29:J29),入力用３年!B:B,"&lt;="&amp;MAX(D29:J29),入力用３年!K:K,"○",入力用３年!G:G,"",入力用３年!D:D,"休日")</f>
        <v>0</v>
      </c>
      <c r="L29" s="105">
        <f>COUNTIFS(入力用３年!$B:$B,"&gt;="&amp;MIN(D29:J29),入力用３年!$B:$B,"&lt;="&amp;MAX(D29:J29),入力用３年!$K:$K,"○",入力用３年!$G:$G,"",入力用３年!$H:$H,"現場閉所")</f>
        <v>0</v>
      </c>
      <c r="M29" s="148" t="str" cm="1">
        <f t="array" ref="M29">_xlfn.IFS(K29=0,"",K29=0,"-",L29&gt;=K29,"〇",L29&lt;=K29,"×")</f>
        <v/>
      </c>
      <c r="N29" s="139"/>
      <c r="P29" s="132">
        <f>IFERROR(IF(MONTH(V28+1)=$P$25,V28+1,""),"")</f>
        <v>46608</v>
      </c>
      <c r="Q29" s="118">
        <f t="shared" si="9"/>
        <v>46609</v>
      </c>
      <c r="R29" s="118">
        <f t="shared" si="9"/>
        <v>46610</v>
      </c>
      <c r="S29" s="118">
        <f t="shared" si="9"/>
        <v>46611</v>
      </c>
      <c r="T29" s="118">
        <f t="shared" si="9"/>
        <v>46612</v>
      </c>
      <c r="U29" s="118">
        <f t="shared" si="9"/>
        <v>46613</v>
      </c>
      <c r="V29" s="119">
        <f t="shared" si="9"/>
        <v>46614</v>
      </c>
      <c r="W29" s="147">
        <f>COUNTIFS(入力用３年!B:B,"&gt;="&amp;MIN(P29:V29),入力用３年!B:B,"&lt;="&amp;MAX(P29:V29),入力用３年!K:K,"○",入力用３年!G:G,"",入力用３年!D:D,"休日")</f>
        <v>0</v>
      </c>
      <c r="X29" s="105">
        <f>COUNTIFS(入力用３年!$B:$B,"&gt;="&amp;MIN(P29:V29),入力用３年!$B:$B,"&lt;="&amp;MAX(P29:V29),入力用３年!$K:$K,"○",入力用３年!$G:$G,"",入力用３年!$H:$H,"現場閉所")</f>
        <v>0</v>
      </c>
      <c r="Y29" s="148" t="str" cm="1">
        <f t="array" ref="Y29">_xlfn.IFS(W29=0,"",W29=0,"-",X29&gt;=W29,"〇",X29&lt;=W29,"×")</f>
        <v/>
      </c>
      <c r="Z29" s="139"/>
      <c r="AB29" s="132">
        <f>IFERROR(IF(MONTH(AH28+1)=$AB$25,AH28+1,""),"")</f>
        <v>46643</v>
      </c>
      <c r="AC29" s="118">
        <f t="shared" si="10"/>
        <v>46644</v>
      </c>
      <c r="AD29" s="118">
        <f t="shared" si="10"/>
        <v>46645</v>
      </c>
      <c r="AE29" s="118">
        <f t="shared" si="10"/>
        <v>46646</v>
      </c>
      <c r="AF29" s="118">
        <f t="shared" si="10"/>
        <v>46647</v>
      </c>
      <c r="AG29" s="118">
        <f t="shared" si="10"/>
        <v>46648</v>
      </c>
      <c r="AH29" s="119">
        <f t="shared" si="10"/>
        <v>46649</v>
      </c>
      <c r="AI29" s="147">
        <f>COUNTIFS(入力用３年!B:B,"&gt;="&amp;MIN(AB29:AH29),入力用３年!B:B,"&lt;="&amp;MAX(AB29:AH29),入力用３年!K:K,"○",入力用３年!G:G,"",入力用３年!D:D,"休日")</f>
        <v>0</v>
      </c>
      <c r="AJ29" s="105">
        <f>COUNTIFS(入力用３年!$B:$B,"&gt;="&amp;MIN(AB29:AH29),入力用３年!$B:$B,"&lt;="&amp;MAX(AB29:AH29),入力用３年!$K:$K,"○",入力用３年!$G:$G,"",入力用３年!$H:$H,"現場閉所")</f>
        <v>0</v>
      </c>
      <c r="AK29" s="148" t="str" cm="1">
        <f t="array" ref="AK29">_xlfn.IFS(AI29=0,"",AI29=0,"-",AJ29&gt;=AI29,"〇",AJ29&lt;=AI29,"×")</f>
        <v/>
      </c>
    </row>
    <row r="30" spans="3:43" s="122" customFormat="1" ht="18.75" customHeight="1">
      <c r="D30" s="132">
        <f>IFERROR(IF(MONTH(J29+1)=$D$25,J29+1,""),"")</f>
        <v>46587</v>
      </c>
      <c r="E30" s="118">
        <f t="shared" si="8"/>
        <v>46588</v>
      </c>
      <c r="F30" s="118">
        <f t="shared" si="8"/>
        <v>46589</v>
      </c>
      <c r="G30" s="118">
        <f t="shared" si="8"/>
        <v>46590</v>
      </c>
      <c r="H30" s="118">
        <f t="shared" si="8"/>
        <v>46591</v>
      </c>
      <c r="I30" s="118">
        <f t="shared" si="8"/>
        <v>46592</v>
      </c>
      <c r="J30" s="119">
        <f t="shared" si="8"/>
        <v>46593</v>
      </c>
      <c r="K30" s="147">
        <f>COUNTIFS(入力用３年!B:B,"&gt;="&amp;MIN(D30:J30),入力用３年!B:B,"&lt;="&amp;MAX(D30:J30),入力用３年!K:K,"○",入力用３年!G:G,"",入力用３年!D:D,"休日")</f>
        <v>0</v>
      </c>
      <c r="L30" s="105">
        <f>COUNTIFS(入力用３年!$B:$B,"&gt;="&amp;MIN(D30:J30),入力用３年!$B:$B,"&lt;="&amp;MAX(D30:J30),入力用３年!$K:$K,"○",入力用３年!$G:$G,"",入力用３年!$H:$H,"現場閉所")</f>
        <v>0</v>
      </c>
      <c r="M30" s="148" t="str" cm="1">
        <f t="array" ref="M30">_xlfn.IFS(K30=0,"",K30=0,"-",L30&gt;=K30,"〇",L30&lt;=K30,"×")</f>
        <v/>
      </c>
      <c r="N30" s="139"/>
      <c r="P30" s="132">
        <f>IFERROR(IF(MONTH(V29+1)=$P$25,V29+1,""),"")</f>
        <v>46615</v>
      </c>
      <c r="Q30" s="118">
        <f t="shared" si="9"/>
        <v>46616</v>
      </c>
      <c r="R30" s="118">
        <f t="shared" si="9"/>
        <v>46617</v>
      </c>
      <c r="S30" s="118">
        <f t="shared" si="9"/>
        <v>46618</v>
      </c>
      <c r="T30" s="118">
        <f t="shared" si="9"/>
        <v>46619</v>
      </c>
      <c r="U30" s="118">
        <f t="shared" si="9"/>
        <v>46620</v>
      </c>
      <c r="V30" s="119">
        <f t="shared" si="9"/>
        <v>46621</v>
      </c>
      <c r="W30" s="147">
        <f>COUNTIFS(入力用３年!B:B,"&gt;="&amp;MIN(P30:V30),入力用３年!B:B,"&lt;="&amp;MAX(P30:V30),入力用３年!K:K,"○",入力用３年!G:G,"",入力用３年!D:D,"休日")</f>
        <v>0</v>
      </c>
      <c r="X30" s="105">
        <f>COUNTIFS(入力用３年!$B:$B,"&gt;="&amp;MIN(P30:V30),入力用３年!$B:$B,"&lt;="&amp;MAX(P30:V30),入力用３年!$K:$K,"○",入力用３年!$G:$G,"",入力用３年!$H:$H,"現場閉所")</f>
        <v>0</v>
      </c>
      <c r="Y30" s="148" t="str" cm="1">
        <f t="array" ref="Y30">_xlfn.IFS(W30=0,"",W30=0,"-",X30&gt;=W30,"〇",X30&lt;=W30,"×")</f>
        <v/>
      </c>
      <c r="Z30" s="139"/>
      <c r="AB30" s="132">
        <f>IFERROR(IF(MONTH(AH29+1)=$AB$25,AH29+1,""),"")</f>
        <v>46650</v>
      </c>
      <c r="AC30" s="118">
        <f t="shared" si="10"/>
        <v>46651</v>
      </c>
      <c r="AD30" s="118">
        <f t="shared" si="10"/>
        <v>46652</v>
      </c>
      <c r="AE30" s="118">
        <f t="shared" si="10"/>
        <v>46653</v>
      </c>
      <c r="AF30" s="118">
        <f t="shared" si="10"/>
        <v>46654</v>
      </c>
      <c r="AG30" s="118">
        <f t="shared" si="10"/>
        <v>46655</v>
      </c>
      <c r="AH30" s="119">
        <f t="shared" si="10"/>
        <v>46656</v>
      </c>
      <c r="AI30" s="147">
        <f>COUNTIFS(入力用３年!B:B,"&gt;="&amp;MIN(AB30:AH30),入力用３年!B:B,"&lt;="&amp;MAX(AB30:AH30),入力用３年!K:K,"○",入力用３年!G:G,"",入力用３年!D:D,"休日")</f>
        <v>0</v>
      </c>
      <c r="AJ30" s="105">
        <f>COUNTIFS(入力用３年!$B:$B,"&gt;="&amp;MIN(AB30:AH30),入力用３年!$B:$B,"&lt;="&amp;MAX(AB30:AH30),入力用３年!$K:$K,"○",入力用３年!$G:$G,"",入力用３年!$H:$H,"現場閉所")</f>
        <v>0</v>
      </c>
      <c r="AK30" s="148" t="str" cm="1">
        <f t="array" ref="AK30">_xlfn.IFS(AI30=0,"",AI30=0,"-",AJ30&gt;=AI30,"〇",AJ30&lt;=AI30,"×")</f>
        <v/>
      </c>
    </row>
    <row r="31" spans="3:43" s="122" customFormat="1" ht="18.75" customHeight="1">
      <c r="D31" s="132">
        <f>IFERROR(IF(MONTH(J30+1)=$D$25,J30+1,""),"")</f>
        <v>46594</v>
      </c>
      <c r="E31" s="118">
        <f t="shared" si="8"/>
        <v>46595</v>
      </c>
      <c r="F31" s="118">
        <f t="shared" si="8"/>
        <v>46596</v>
      </c>
      <c r="G31" s="118">
        <f t="shared" si="8"/>
        <v>46597</v>
      </c>
      <c r="H31" s="118">
        <f t="shared" si="8"/>
        <v>46598</v>
      </c>
      <c r="I31" s="118">
        <f t="shared" si="8"/>
        <v>46599</v>
      </c>
      <c r="J31" s="119" t="str">
        <f t="shared" si="8"/>
        <v/>
      </c>
      <c r="K31" s="147">
        <f>COUNTIFS(入力用３年!B:B,"&gt;="&amp;MIN(D31:J31),入力用３年!B:B,"&lt;="&amp;MAX(D31:J31),入力用３年!K:K,"○",入力用３年!G:G,"",入力用３年!D:D,"休日")</f>
        <v>0</v>
      </c>
      <c r="L31" s="105">
        <f>COUNTIFS(入力用３年!$B:$B,"&gt;="&amp;MIN(D31:J31),入力用３年!$B:$B,"&lt;="&amp;MAX(D31:J31),入力用３年!$K:$K,"○",入力用３年!$G:$G,"",入力用３年!$H:$H,"現場閉所")</f>
        <v>0</v>
      </c>
      <c r="M31" s="148" t="str" cm="1">
        <f t="array" ref="M31">_xlfn.IFS(K31=0,"",K31=0,"-",L31&gt;=K31,"〇",L31&lt;=K31,"×")</f>
        <v/>
      </c>
      <c r="N31" s="139"/>
      <c r="P31" s="132">
        <f>IFERROR(IF(MONTH(V30+1)=$P$25,V30+1,""),"")</f>
        <v>46622</v>
      </c>
      <c r="Q31" s="118">
        <f t="shared" si="9"/>
        <v>46623</v>
      </c>
      <c r="R31" s="118">
        <f t="shared" si="9"/>
        <v>46624</v>
      </c>
      <c r="S31" s="118">
        <f t="shared" si="9"/>
        <v>46625</v>
      </c>
      <c r="T31" s="118">
        <f t="shared" si="9"/>
        <v>46626</v>
      </c>
      <c r="U31" s="118">
        <f t="shared" si="9"/>
        <v>46627</v>
      </c>
      <c r="V31" s="119">
        <f t="shared" si="9"/>
        <v>46628</v>
      </c>
      <c r="W31" s="147">
        <f>COUNTIFS(入力用３年!B:B,"&gt;="&amp;MIN(P31:V31),入力用３年!B:B,"&lt;="&amp;MAX(P31:V31),入力用３年!K:K,"○",入力用３年!G:G,"",入力用３年!D:D,"休日")</f>
        <v>0</v>
      </c>
      <c r="X31" s="105">
        <f>COUNTIFS(入力用３年!$B:$B,"&gt;="&amp;MIN(P31:V31),入力用３年!$B:$B,"&lt;="&amp;MAX(P31:V31),入力用３年!$K:$K,"○",入力用３年!$G:$G,"",入力用３年!$H:$H,"現場閉所")</f>
        <v>0</v>
      </c>
      <c r="Y31" s="148" t="str" cm="1">
        <f t="array" ref="Y31">_xlfn.IFS(W31=0,"",W31=0,"-",X31&gt;=W31,"〇",X31&lt;=W31,"×")</f>
        <v/>
      </c>
      <c r="Z31" s="139"/>
      <c r="AB31" s="132">
        <f>IFERROR(IF(MONTH(AH30+1)=$AB$25,AH30+1,""),"")</f>
        <v>46657</v>
      </c>
      <c r="AC31" s="118">
        <f t="shared" si="10"/>
        <v>46658</v>
      </c>
      <c r="AD31" s="118">
        <f t="shared" si="10"/>
        <v>46659</v>
      </c>
      <c r="AE31" s="118">
        <f t="shared" si="10"/>
        <v>46660</v>
      </c>
      <c r="AF31" s="118" t="str">
        <f t="shared" si="10"/>
        <v/>
      </c>
      <c r="AG31" s="118" t="str">
        <f t="shared" si="10"/>
        <v/>
      </c>
      <c r="AH31" s="119" t="str">
        <f t="shared" si="10"/>
        <v/>
      </c>
      <c r="AI31" s="147">
        <f>COUNTIFS(入力用３年!B:B,"&gt;="&amp;MIN(AB31:AH31),入力用３年!B:B,"&lt;="&amp;MAX(AB31:AH31),入力用３年!K:K,"○",入力用３年!G:G,"",入力用３年!D:D,"休日")</f>
        <v>0</v>
      </c>
      <c r="AJ31" s="105">
        <f>COUNTIFS(入力用３年!$B:$B,"&gt;="&amp;MIN(AB31:AH31),入力用３年!$B:$B,"&lt;="&amp;MAX(AB31:AH31),入力用３年!$K:$K,"○",入力用３年!$G:$G,"",入力用３年!$H:$H,"現場閉所")</f>
        <v>0</v>
      </c>
      <c r="AK31" s="148" t="str" cm="1">
        <f t="array" ref="AK31">_xlfn.IFS(AI31=0,"",AI31=0,"-",AJ31&gt;=AI31,"〇",AJ31&lt;=AI31,"×")</f>
        <v/>
      </c>
    </row>
    <row r="32" spans="3:43" s="122" customFormat="1" ht="18.75" customHeight="1" thickBot="1">
      <c r="D32" s="134" t="str">
        <f>IFERROR(IF(MONTH(J31+1)=$D$25,J31+1,""),"")</f>
        <v/>
      </c>
      <c r="E32" s="120" t="str">
        <f t="shared" si="8"/>
        <v/>
      </c>
      <c r="F32" s="120" t="str">
        <f t="shared" si="8"/>
        <v/>
      </c>
      <c r="G32" s="120" t="str">
        <f t="shared" si="8"/>
        <v/>
      </c>
      <c r="H32" s="120" t="str">
        <f t="shared" si="8"/>
        <v/>
      </c>
      <c r="I32" s="120" t="str">
        <f t="shared" si="8"/>
        <v/>
      </c>
      <c r="J32" s="121" t="str">
        <f t="shared" si="8"/>
        <v/>
      </c>
      <c r="K32" s="149">
        <f>COUNTIFS(入力用３年!B:B,"&gt;="&amp;MIN(D32:J32),入力用３年!B:B,"&lt;="&amp;MAX(D32:J32),入力用３年!K:K,"○",入力用３年!G:G,"",入力用３年!D:D,"休日")</f>
        <v>0</v>
      </c>
      <c r="L32" s="114">
        <f>COUNTIFS(入力用３年!$B:$B,"&gt;="&amp;MIN(D32:J32),入力用３年!$B:$B,"&lt;="&amp;MAX(D32:J32),入力用３年!$K:$K,"○",入力用３年!$G:$G,"",入力用３年!$H:$H,"現場閉所")</f>
        <v>0</v>
      </c>
      <c r="M32" s="150" t="str" cm="1">
        <f t="array" ref="M32">_xlfn.IFS(K32=0,"",K32=0,"-",L32&gt;=K32,"〇",L32&lt;=K32,"×")</f>
        <v/>
      </c>
      <c r="N32" s="139"/>
      <c r="P32" s="134">
        <f>IFERROR(IF(MONTH(V31+1)=$P$25,V31+1,""),"")</f>
        <v>46629</v>
      </c>
      <c r="Q32" s="120">
        <f t="shared" si="9"/>
        <v>46630</v>
      </c>
      <c r="R32" s="120" t="str">
        <f t="shared" si="9"/>
        <v/>
      </c>
      <c r="S32" s="120" t="str">
        <f t="shared" si="9"/>
        <v/>
      </c>
      <c r="T32" s="120" t="str">
        <f t="shared" si="9"/>
        <v/>
      </c>
      <c r="U32" s="120" t="str">
        <f t="shared" si="9"/>
        <v/>
      </c>
      <c r="V32" s="121" t="str">
        <f t="shared" si="9"/>
        <v/>
      </c>
      <c r="W32" s="149">
        <f>COUNTIFS(入力用３年!B:B,"&gt;="&amp;MIN(P32:V32),入力用３年!B:B,"&lt;="&amp;MAX(P32:V32),入力用３年!K:K,"○",入力用３年!G:G,"",入力用３年!D:D,"休日")</f>
        <v>0</v>
      </c>
      <c r="X32" s="114">
        <f>COUNTIFS(入力用３年!$B:$B,"&gt;="&amp;MIN(P32:V32),入力用３年!$B:$B,"&lt;="&amp;MAX(P32:V32),入力用３年!$K:$K,"○",入力用３年!$G:$G,"",入力用３年!$H:$H,"現場閉所")</f>
        <v>0</v>
      </c>
      <c r="Y32" s="150" t="str" cm="1">
        <f t="array" ref="Y32">_xlfn.IFS(W32=0,"",W32=0,"-",X32&gt;=W32,"〇",X32&lt;=W32,"×")</f>
        <v/>
      </c>
      <c r="Z32" s="139"/>
      <c r="AB32" s="134" t="str">
        <f>IFERROR(IF(MONTH(AH31+1)=$AB$25,AH31+1,""),"")</f>
        <v/>
      </c>
      <c r="AC32" s="120" t="str">
        <f t="shared" si="10"/>
        <v/>
      </c>
      <c r="AD32" s="120" t="str">
        <f t="shared" si="10"/>
        <v/>
      </c>
      <c r="AE32" s="120" t="str">
        <f t="shared" si="10"/>
        <v/>
      </c>
      <c r="AF32" s="120" t="str">
        <f t="shared" si="10"/>
        <v/>
      </c>
      <c r="AG32" s="120" t="str">
        <f t="shared" si="10"/>
        <v/>
      </c>
      <c r="AH32" s="121" t="str">
        <f t="shared" si="10"/>
        <v/>
      </c>
      <c r="AI32" s="149">
        <f>COUNTIFS(入力用３年!B:B,"&gt;="&amp;MIN(AB32:AH32),入力用３年!B:B,"&lt;="&amp;MAX(AB32:AH32),入力用３年!K:K,"○",入力用３年!G:G,"",入力用３年!D:D,"休日")</f>
        <v>0</v>
      </c>
      <c r="AJ32" s="114">
        <f>COUNTIFS(入力用３年!$B:$B,"&gt;="&amp;MIN(AB32:AH32),入力用３年!$B:$B,"&lt;="&amp;MAX(AB32:AH32),入力用３年!$K:$K,"○",入力用３年!$G:$G,"",入力用３年!$H:$H,"現場閉所")</f>
        <v>0</v>
      </c>
      <c r="AK32" s="150" t="str" cm="1">
        <f t="array" ref="AK32">_xlfn.IFS(AI32=0,"",AI32=0,"-",AJ32&gt;=AI32,"〇",AJ32&lt;=AI32,"×")</f>
        <v/>
      </c>
    </row>
    <row r="33" spans="3:38" s="122" customFormat="1" ht="18.75" customHeight="1">
      <c r="D33" s="140"/>
      <c r="E33" s="140"/>
      <c r="F33" s="140"/>
      <c r="G33" s="140"/>
      <c r="H33" s="135"/>
      <c r="I33" s="140"/>
      <c r="J33" s="135"/>
      <c r="K33" s="135">
        <f>SUM(K27:K32)</f>
        <v>0</v>
      </c>
      <c r="L33" s="135"/>
      <c r="M33" s="135"/>
      <c r="N33" s="135"/>
      <c r="O33" s="140"/>
      <c r="P33" s="140"/>
      <c r="Q33" s="140"/>
      <c r="R33" s="140"/>
      <c r="S33" s="140"/>
      <c r="T33" s="135"/>
      <c r="U33" s="140"/>
      <c r="V33" s="135"/>
      <c r="W33" s="135">
        <f>SUM(W27:W32)</f>
        <v>0</v>
      </c>
      <c r="X33" s="135"/>
      <c r="Y33" s="135"/>
      <c r="Z33" s="135"/>
      <c r="AA33" s="140"/>
      <c r="AB33" s="140"/>
      <c r="AC33" s="140"/>
      <c r="AD33" s="140"/>
      <c r="AE33" s="140"/>
      <c r="AF33" s="135"/>
      <c r="AG33" s="140"/>
      <c r="AH33" s="135"/>
      <c r="AI33" s="135">
        <f>SUM(AI27:AI32)</f>
        <v>0</v>
      </c>
      <c r="AJ33" s="135"/>
      <c r="AK33" s="135"/>
      <c r="AL33" s="140"/>
    </row>
    <row r="34" spans="3:38" s="122" customFormat="1" ht="18.75" customHeight="1" thickBot="1">
      <c r="C34" s="299" t="s">
        <v>13</v>
      </c>
      <c r="D34" s="299"/>
      <c r="E34" s="122" t="str">
        <f>IF(H34="-","-",IF(OR(H34&gt;=ROUNDDOWN(8/28,3),L34&gt;=K43),"OK","NG"))</f>
        <v>-</v>
      </c>
      <c r="F34" s="300" t="s">
        <v>87</v>
      </c>
      <c r="G34" s="300"/>
      <c r="H34" s="305" t="str">
        <f>IFERROR(ROUNDDOWN(L34/(COUNTIFS(入力用３年!B:B,"&gt;="&amp;MIN(D37:J42),入力用３年!B:B,"&lt;="&amp;MAX(D37:J42),入力用３年!K:K,"○")-COUNTIFS(入力用３年!B:B,"&gt;="&amp;MIN(D37:J42),入力用３年!B:B,"&lt;="&amp;MAX(D37:J42),入力用３年!K:K,"○",入力用３年!G:G,"&lt;&gt;")),3),"-")</f>
        <v>-</v>
      </c>
      <c r="I34" s="305"/>
      <c r="J34" s="305"/>
      <c r="K34" s="136" t="s">
        <v>89</v>
      </c>
      <c r="L34" s="160">
        <f>COUNTIFS(入力用３年!B:B,"&gt;="&amp;MIN(D37:J42),入力用３年!B:B,"&lt;="&amp;MAX(D37:J42),入力用３年!K:K,"○",入力用３年!H:H,"現場閉所",入力用３年!G:G,"")</f>
        <v>0</v>
      </c>
      <c r="M34" s="108"/>
      <c r="N34" s="126"/>
      <c r="O34" s="299" t="s">
        <v>13</v>
      </c>
      <c r="P34" s="299"/>
      <c r="Q34" s="122" t="str">
        <f>IF(T34="-","-",IF(OR(T34&gt;=ROUNDDOWN(8/28,3),X34&gt;=W43),"OK","NG"))</f>
        <v>-</v>
      </c>
      <c r="R34" s="300" t="s">
        <v>87</v>
      </c>
      <c r="S34" s="300"/>
      <c r="T34" s="305" t="str">
        <f>IFERROR(ROUNDDOWN(X34/(COUNTIFS(入力用３年!B:B,"&gt;="&amp;MIN(P37:V42),入力用３年!B:B,"&lt;="&amp;MAX(P37:V42),入力用３年!K:K,"○")-COUNTIFS(入力用３年!B:B,"&gt;="&amp;MIN(P37:V42),入力用３年!B:B,"&lt;="&amp;MAX(P37:V42),入力用３年!K:K,"○",入力用３年!G:G,"&lt;&gt;")),3),"-")</f>
        <v>-</v>
      </c>
      <c r="U34" s="305"/>
      <c r="V34" s="305"/>
      <c r="W34" s="136" t="s">
        <v>89</v>
      </c>
      <c r="X34" s="160">
        <f>COUNTIFS(入力用３年!B:B,"&gt;="&amp;MIN(P37:V42),入力用３年!B:B,"&lt;="&amp;MAX(P37:V42),入力用３年!K:K,"○",入力用３年!H:H,"現場閉所",入力用３年!G:G,"")</f>
        <v>0</v>
      </c>
      <c r="Y34" s="108"/>
      <c r="Z34" s="126"/>
      <c r="AA34" s="299" t="s">
        <v>13</v>
      </c>
      <c r="AB34" s="299"/>
      <c r="AC34" s="122" t="str">
        <f>IF(AF34="-","-",IF(OR(AF34&gt;=ROUNDDOWN(8/28,3),AJ34&gt;=AI43),"OK","NG"))</f>
        <v>-</v>
      </c>
      <c r="AD34" s="300" t="s">
        <v>87</v>
      </c>
      <c r="AE34" s="300"/>
      <c r="AF34" s="305" t="str">
        <f>IFERROR(ROUNDDOWN(AJ34/(COUNTIFS(入力用３年!B:B,"&gt;="&amp;MIN(AB37:AH42),入力用３年!B:B,"&lt;="&amp;MAX(AB37:AH42),入力用３年!K:K,"○")-COUNTIFS(入力用３年!B:B,"&gt;="&amp;MIN(AB37:AH42),入力用３年!B:B,"&lt;="&amp;MAX(AB37:AH42),入力用３年!K:K,"○",入力用３年!G:G,"&lt;&gt;")),3),"-")</f>
        <v>-</v>
      </c>
      <c r="AG34" s="305"/>
      <c r="AH34" s="305"/>
      <c r="AI34" s="136" t="s">
        <v>89</v>
      </c>
      <c r="AJ34" s="160">
        <f>COUNTIFS(入力用３年!B:B,"&gt;="&amp;MIN(AB37:AH42),入力用３年!B:B,"&lt;="&amp;MAX(AB37:AH42),入力用３年!K:K,"○",入力用３年!H:H,"現場閉所",入力用３年!G:G,"")</f>
        <v>0</v>
      </c>
      <c r="AK34" s="108"/>
    </row>
    <row r="35" spans="3:38" s="122" customFormat="1" ht="18.75" customHeight="1">
      <c r="D35" s="123">
        <v>10</v>
      </c>
      <c r="E35" s="124" t="s">
        <v>3</v>
      </c>
      <c r="F35" s="124"/>
      <c r="G35" s="124"/>
      <c r="H35" s="124"/>
      <c r="I35" s="124"/>
      <c r="J35" s="145"/>
      <c r="K35" s="296" t="s">
        <v>48</v>
      </c>
      <c r="L35" s="297"/>
      <c r="M35" s="298"/>
      <c r="N35" s="137"/>
      <c r="P35" s="123">
        <v>11</v>
      </c>
      <c r="Q35" s="124" t="s">
        <v>3</v>
      </c>
      <c r="R35" s="124"/>
      <c r="S35" s="124"/>
      <c r="T35" s="124"/>
      <c r="U35" s="124"/>
      <c r="V35" s="145"/>
      <c r="W35" s="296" t="s">
        <v>48</v>
      </c>
      <c r="X35" s="297"/>
      <c r="Y35" s="298"/>
      <c r="Z35" s="137"/>
      <c r="AB35" s="123">
        <v>12</v>
      </c>
      <c r="AC35" s="124" t="s">
        <v>3</v>
      </c>
      <c r="AD35" s="124"/>
      <c r="AE35" s="124"/>
      <c r="AF35" s="124"/>
      <c r="AG35" s="124"/>
      <c r="AH35" s="145"/>
      <c r="AI35" s="296" t="s">
        <v>48</v>
      </c>
      <c r="AJ35" s="297"/>
      <c r="AK35" s="298"/>
    </row>
    <row r="36" spans="3:38" s="122" customFormat="1" ht="31.5" customHeight="1">
      <c r="D36" s="127" t="s">
        <v>2</v>
      </c>
      <c r="E36" s="128" t="s">
        <v>5</v>
      </c>
      <c r="F36" s="128" t="s">
        <v>6</v>
      </c>
      <c r="G36" s="128" t="s">
        <v>7</v>
      </c>
      <c r="H36" s="128" t="s">
        <v>8</v>
      </c>
      <c r="I36" s="128" t="s">
        <v>9</v>
      </c>
      <c r="J36" s="146" t="s">
        <v>4</v>
      </c>
      <c r="K36" s="129" t="s">
        <v>42</v>
      </c>
      <c r="L36" s="130" t="s">
        <v>89</v>
      </c>
      <c r="M36" s="131" t="s">
        <v>43</v>
      </c>
      <c r="N36" s="138"/>
      <c r="P36" s="127" t="s">
        <v>2</v>
      </c>
      <c r="Q36" s="128" t="s">
        <v>5</v>
      </c>
      <c r="R36" s="128" t="s">
        <v>6</v>
      </c>
      <c r="S36" s="128" t="s">
        <v>7</v>
      </c>
      <c r="T36" s="128" t="s">
        <v>8</v>
      </c>
      <c r="U36" s="128" t="s">
        <v>9</v>
      </c>
      <c r="V36" s="146" t="s">
        <v>4</v>
      </c>
      <c r="W36" s="129" t="s">
        <v>42</v>
      </c>
      <c r="X36" s="130" t="s">
        <v>89</v>
      </c>
      <c r="Y36" s="131" t="s">
        <v>43</v>
      </c>
      <c r="Z36" s="138"/>
      <c r="AB36" s="127" t="s">
        <v>2</v>
      </c>
      <c r="AC36" s="128" t="s">
        <v>5</v>
      </c>
      <c r="AD36" s="128" t="s">
        <v>6</v>
      </c>
      <c r="AE36" s="128" t="s">
        <v>7</v>
      </c>
      <c r="AF36" s="128" t="s">
        <v>8</v>
      </c>
      <c r="AG36" s="128" t="s">
        <v>9</v>
      </c>
      <c r="AH36" s="146" t="s">
        <v>4</v>
      </c>
      <c r="AI36" s="129" t="s">
        <v>42</v>
      </c>
      <c r="AJ36" s="130" t="s">
        <v>89</v>
      </c>
      <c r="AK36" s="131" t="s">
        <v>43</v>
      </c>
    </row>
    <row r="37" spans="3:38" s="122" customFormat="1" ht="18.75" customHeight="1">
      <c r="D37" s="132" t="str">
        <f>IF(B37&lt;&gt;"",B37+1,IF(TEXT(EDATE(MIN($AB$27:$AH$27),1),"aaa")=D36,EDATE(MIN($AB$27:$AH$27),1),""))</f>
        <v/>
      </c>
      <c r="E37" s="118" t="str">
        <f t="shared" ref="E37:J37" si="11">IF(D37&lt;&gt;"",D37+1,IF(TEXT(EDATE(MIN($AB$27:$AH$27),1),"aaa")=E36,EDATE(MIN($AB$27:$AH$27),1),""))</f>
        <v/>
      </c>
      <c r="F37" s="118" t="str">
        <f t="shared" si="11"/>
        <v/>
      </c>
      <c r="G37" s="118" t="str">
        <f t="shared" si="11"/>
        <v/>
      </c>
      <c r="H37" s="118">
        <f t="shared" si="11"/>
        <v>46661</v>
      </c>
      <c r="I37" s="118">
        <f t="shared" si="11"/>
        <v>46662</v>
      </c>
      <c r="J37" s="119">
        <f t="shared" si="11"/>
        <v>46663</v>
      </c>
      <c r="K37" s="147">
        <f>COUNTIFS(入力用３年!B:B,"&gt;="&amp;MIN(D37:J37),入力用３年!B:B,"&lt;="&amp;MAX(D37:J37),入力用３年!K:K,"○",入力用３年!G:G,"",入力用３年!D:D,"休日")</f>
        <v>0</v>
      </c>
      <c r="L37" s="105">
        <f>COUNTIFS(入力用３年!$B:$B,"&gt;="&amp;MIN(D37:J37),入力用３年!$B:$B,"&lt;="&amp;MAX(D37:J37),入力用３年!$K:$K,"○",入力用３年!$G:$G,"",入力用３年!$H:$H,"現場閉所")</f>
        <v>0</v>
      </c>
      <c r="M37" s="148" t="str" cm="1">
        <f t="array" ref="M37">_xlfn.IFS(K37=0,"",K37=0,"-",L37&gt;=K37,"〇",L37&lt;=K37,"×")</f>
        <v/>
      </c>
      <c r="N37" s="139"/>
      <c r="P37" s="132">
        <f t="shared" ref="P37:V37" si="12">IF(O37&lt;&gt;"",O37+1,IF(TEXT(EDATE(MIN($D$37:$J$37),1),"aaa")=P36,EDATE(MIN($D$37:$J$37),1),""))</f>
        <v>46692</v>
      </c>
      <c r="Q37" s="118">
        <f t="shared" si="12"/>
        <v>46693</v>
      </c>
      <c r="R37" s="118">
        <f t="shared" si="12"/>
        <v>46694</v>
      </c>
      <c r="S37" s="118">
        <f t="shared" si="12"/>
        <v>46695</v>
      </c>
      <c r="T37" s="118">
        <f t="shared" si="12"/>
        <v>46696</v>
      </c>
      <c r="U37" s="118">
        <f t="shared" si="12"/>
        <v>46697</v>
      </c>
      <c r="V37" s="119">
        <f t="shared" si="12"/>
        <v>46698</v>
      </c>
      <c r="W37" s="147">
        <f>COUNTIFS(入力用３年!B:B,"&gt;="&amp;MIN(P37:V37),入力用３年!B:B,"&lt;="&amp;MAX(P37:V37),入力用３年!K:K,"○",入力用３年!G:G,"",入力用３年!D:D,"休日")</f>
        <v>0</v>
      </c>
      <c r="X37" s="105">
        <f>COUNTIFS(入力用３年!$B:$B,"&gt;="&amp;MIN(P37:V37),入力用３年!$B:$B,"&lt;="&amp;MAX(P37:V37),入力用３年!$K:$K,"○",入力用３年!$G:$G,"",入力用３年!$H:$H,"現場閉所")</f>
        <v>0</v>
      </c>
      <c r="Y37" s="148" t="str" cm="1">
        <f t="array" ref="Y37">_xlfn.IFS(W37=0,"",W37=0,"-",X37&gt;=W37,"〇",X37&lt;=W37,"×")</f>
        <v/>
      </c>
      <c r="Z37" s="139"/>
      <c r="AB37" s="132" t="str">
        <f t="shared" ref="AB37:AH37" si="13">IF(AA37&lt;&gt;"",AA37+1,IF(TEXT(EDATE(MIN($P$37:$V$37),1),"aaa")=AB36,EDATE(MIN($P$37:$V$37),1),""))</f>
        <v/>
      </c>
      <c r="AC37" s="118" t="str">
        <f t="shared" si="13"/>
        <v/>
      </c>
      <c r="AD37" s="118">
        <f t="shared" si="13"/>
        <v>46722</v>
      </c>
      <c r="AE37" s="118">
        <f t="shared" si="13"/>
        <v>46723</v>
      </c>
      <c r="AF37" s="118">
        <f t="shared" si="13"/>
        <v>46724</v>
      </c>
      <c r="AG37" s="118">
        <f t="shared" si="13"/>
        <v>46725</v>
      </c>
      <c r="AH37" s="119">
        <f t="shared" si="13"/>
        <v>46726</v>
      </c>
      <c r="AI37" s="147">
        <f>COUNTIFS(入力用３年!B:B,"&gt;="&amp;MIN(AB37:AH37),入力用３年!B:B,"&lt;="&amp;MAX(AB37:AH37),入力用３年!K:K,"○",入力用３年!G:G,"",入力用３年!D:D,"休日")</f>
        <v>0</v>
      </c>
      <c r="AJ37" s="105">
        <f>COUNTIFS(入力用３年!$B:$B,"&gt;="&amp;MIN(AB37:AH37),入力用３年!$B:$B,"&lt;="&amp;MAX(AB37:AH37),入力用３年!$K:$K,"○",入力用３年!$G:$G,"",入力用３年!$H:$H,"現場閉所")</f>
        <v>0</v>
      </c>
      <c r="AK37" s="148" t="str" cm="1">
        <f t="array" ref="AK37">_xlfn.IFS(AI37=0,"",AI37=0,"-",AJ37&gt;=AI37,"〇",AJ37&lt;=AI37,"×")</f>
        <v/>
      </c>
    </row>
    <row r="38" spans="3:38" s="122" customFormat="1" ht="18.75" customHeight="1">
      <c r="D38" s="132">
        <f>IFERROR(IF(MONTH(J37+1)=$D$35,J37+1,""),"")</f>
        <v>46664</v>
      </c>
      <c r="E38" s="118">
        <f t="shared" ref="E38:J42" si="14">IFERROR(IF(MONTH(D38+1)=$D$35,D38+1,""),"")</f>
        <v>46665</v>
      </c>
      <c r="F38" s="118">
        <f t="shared" si="14"/>
        <v>46666</v>
      </c>
      <c r="G38" s="118">
        <f t="shared" si="14"/>
        <v>46667</v>
      </c>
      <c r="H38" s="118">
        <f t="shared" si="14"/>
        <v>46668</v>
      </c>
      <c r="I38" s="118">
        <f t="shared" si="14"/>
        <v>46669</v>
      </c>
      <c r="J38" s="119">
        <f t="shared" si="14"/>
        <v>46670</v>
      </c>
      <c r="K38" s="147">
        <f>COUNTIFS(入力用３年!B:B,"&gt;="&amp;MIN(D38:J38),入力用３年!B:B,"&lt;="&amp;MAX(D38:J38),入力用３年!K:K,"○",入力用３年!G:G,"",入力用３年!D:D,"休日")</f>
        <v>0</v>
      </c>
      <c r="L38" s="105">
        <f>COUNTIFS(入力用３年!$B:$B,"&gt;="&amp;MIN(D38:J38),入力用３年!$B:$B,"&lt;="&amp;MAX(D38:J38),入力用３年!$K:$K,"○",入力用３年!$G:$G,"",入力用３年!$H:$H,"現場閉所")</f>
        <v>0</v>
      </c>
      <c r="M38" s="148" t="str" cm="1">
        <f t="array" ref="M38">_xlfn.IFS(K38=0,"",K38=0,"-",L38&gt;=K38,"〇",L38&lt;=K38,"×")</f>
        <v/>
      </c>
      <c r="N38" s="139"/>
      <c r="P38" s="132">
        <f>IFERROR(IF(MONTH(V37+1)=$P$35,V37+1,""),"")</f>
        <v>46699</v>
      </c>
      <c r="Q38" s="118">
        <f t="shared" ref="Q38:V42" si="15">IFERROR(IF(MONTH(P38+1)=$P$35,P38+1,""),"")</f>
        <v>46700</v>
      </c>
      <c r="R38" s="118">
        <f t="shared" si="15"/>
        <v>46701</v>
      </c>
      <c r="S38" s="118">
        <f t="shared" si="15"/>
        <v>46702</v>
      </c>
      <c r="T38" s="118">
        <f t="shared" si="15"/>
        <v>46703</v>
      </c>
      <c r="U38" s="118">
        <f t="shared" si="15"/>
        <v>46704</v>
      </c>
      <c r="V38" s="119">
        <f t="shared" si="15"/>
        <v>46705</v>
      </c>
      <c r="W38" s="147">
        <f>COUNTIFS(入力用３年!B:B,"&gt;="&amp;MIN(P38:V38),入力用３年!B:B,"&lt;="&amp;MAX(P38:V38),入力用３年!K:K,"○",入力用３年!G:G,"",入力用３年!D:D,"休日")</f>
        <v>0</v>
      </c>
      <c r="X38" s="105">
        <f>COUNTIFS(入力用３年!$B:$B,"&gt;="&amp;MIN(P38:V38),入力用３年!$B:$B,"&lt;="&amp;MAX(P38:V38),入力用３年!$K:$K,"○",入力用３年!$G:$G,"",入力用３年!$H:$H,"現場閉所")</f>
        <v>0</v>
      </c>
      <c r="Y38" s="148" t="str" cm="1">
        <f t="array" ref="Y38">_xlfn.IFS(W38=0,"",W38=0,"-",X38&gt;=W38,"〇",X38&lt;=W38,"×")</f>
        <v/>
      </c>
      <c r="Z38" s="139"/>
      <c r="AB38" s="132">
        <f>IFERROR(IF(MONTH(AH37+1)=$AB$35,AH37+1,""),"")</f>
        <v>46727</v>
      </c>
      <c r="AC38" s="118">
        <f t="shared" ref="AC38:AH42" si="16">IFERROR(IF(MONTH(AB38+1)=$AB$35,AB38+1,""),"")</f>
        <v>46728</v>
      </c>
      <c r="AD38" s="118">
        <f t="shared" si="16"/>
        <v>46729</v>
      </c>
      <c r="AE38" s="118">
        <f t="shared" si="16"/>
        <v>46730</v>
      </c>
      <c r="AF38" s="118">
        <f t="shared" si="16"/>
        <v>46731</v>
      </c>
      <c r="AG38" s="118">
        <f t="shared" si="16"/>
        <v>46732</v>
      </c>
      <c r="AH38" s="119">
        <f t="shared" si="16"/>
        <v>46733</v>
      </c>
      <c r="AI38" s="147">
        <f>COUNTIFS(入力用３年!B:B,"&gt;="&amp;MIN(AB38:AH38),入力用３年!B:B,"&lt;="&amp;MAX(AB38:AH38),入力用３年!K:K,"○",入力用３年!G:G,"",入力用３年!D:D,"休日")</f>
        <v>0</v>
      </c>
      <c r="AJ38" s="105">
        <f>COUNTIFS(入力用３年!$B:$B,"&gt;="&amp;MIN(AB38:AH38),入力用３年!$B:$B,"&lt;="&amp;MAX(AB38:AH38),入力用３年!$K:$K,"○",入力用３年!$G:$G,"",入力用３年!$H:$H,"現場閉所")</f>
        <v>0</v>
      </c>
      <c r="AK38" s="148" t="str" cm="1">
        <f t="array" ref="AK38">_xlfn.IFS(AI38=0,"",AI38=0,"-",AJ38&gt;=AI38,"〇",AJ38&lt;=AI38,"×")</f>
        <v/>
      </c>
    </row>
    <row r="39" spans="3:38" s="122" customFormat="1" ht="18.75" customHeight="1">
      <c r="D39" s="132">
        <f>IFERROR(IF(MONTH(J38+1)=$D$35,J38+1,""),"")</f>
        <v>46671</v>
      </c>
      <c r="E39" s="118">
        <f t="shared" si="14"/>
        <v>46672</v>
      </c>
      <c r="F39" s="118">
        <f t="shared" si="14"/>
        <v>46673</v>
      </c>
      <c r="G39" s="118">
        <f t="shared" si="14"/>
        <v>46674</v>
      </c>
      <c r="H39" s="118">
        <f t="shared" si="14"/>
        <v>46675</v>
      </c>
      <c r="I39" s="118">
        <f t="shared" si="14"/>
        <v>46676</v>
      </c>
      <c r="J39" s="119">
        <f t="shared" si="14"/>
        <v>46677</v>
      </c>
      <c r="K39" s="147">
        <f>COUNTIFS(入力用３年!B:B,"&gt;="&amp;MIN(D39:J39),入力用３年!B:B,"&lt;="&amp;MAX(D39:J39),入力用３年!K:K,"○",入力用３年!G:G,"",入力用３年!D:D,"休日")</f>
        <v>0</v>
      </c>
      <c r="L39" s="105">
        <f>COUNTIFS(入力用３年!$B:$B,"&gt;="&amp;MIN(D39:J39),入力用３年!$B:$B,"&lt;="&amp;MAX(D39:J39),入力用３年!$K:$K,"○",入力用３年!$G:$G,"",入力用３年!$H:$H,"現場閉所")</f>
        <v>0</v>
      </c>
      <c r="M39" s="148" t="str" cm="1">
        <f t="array" ref="M39">_xlfn.IFS(K39=0,"",K39=0,"-",L39&gt;=K39,"〇",L39&lt;=K39,"×")</f>
        <v/>
      </c>
      <c r="N39" s="139"/>
      <c r="P39" s="132">
        <f>IFERROR(IF(MONTH(V38+1)=$P$35,V38+1,""),"")</f>
        <v>46706</v>
      </c>
      <c r="Q39" s="118">
        <f t="shared" si="15"/>
        <v>46707</v>
      </c>
      <c r="R39" s="118">
        <f t="shared" si="15"/>
        <v>46708</v>
      </c>
      <c r="S39" s="118">
        <f t="shared" si="15"/>
        <v>46709</v>
      </c>
      <c r="T39" s="118">
        <f t="shared" si="15"/>
        <v>46710</v>
      </c>
      <c r="U39" s="118">
        <f t="shared" si="15"/>
        <v>46711</v>
      </c>
      <c r="V39" s="119">
        <f t="shared" si="15"/>
        <v>46712</v>
      </c>
      <c r="W39" s="147">
        <f>COUNTIFS(入力用３年!B:B,"&gt;="&amp;MIN(P39:V39),入力用３年!B:B,"&lt;="&amp;MAX(P39:V39),入力用３年!K:K,"○",入力用３年!G:G,"",入力用３年!D:D,"休日")</f>
        <v>0</v>
      </c>
      <c r="X39" s="105">
        <f>COUNTIFS(入力用３年!$B:$B,"&gt;="&amp;MIN(P39:V39),入力用３年!$B:$B,"&lt;="&amp;MAX(P39:V39),入力用３年!$K:$K,"○",入力用３年!$G:$G,"",入力用３年!$H:$H,"現場閉所")</f>
        <v>0</v>
      </c>
      <c r="Y39" s="148" t="str" cm="1">
        <f t="array" ref="Y39">_xlfn.IFS(W39=0,"",W39=0,"-",X39&gt;=W39,"〇",X39&lt;=W39,"×")</f>
        <v/>
      </c>
      <c r="Z39" s="139"/>
      <c r="AB39" s="132">
        <f>IFERROR(IF(MONTH(AH38+1)=$AB$35,AH38+1,""),"")</f>
        <v>46734</v>
      </c>
      <c r="AC39" s="118">
        <f t="shared" si="16"/>
        <v>46735</v>
      </c>
      <c r="AD39" s="118">
        <f t="shared" si="16"/>
        <v>46736</v>
      </c>
      <c r="AE39" s="118">
        <f t="shared" si="16"/>
        <v>46737</v>
      </c>
      <c r="AF39" s="118">
        <f t="shared" si="16"/>
        <v>46738</v>
      </c>
      <c r="AG39" s="118">
        <f t="shared" si="16"/>
        <v>46739</v>
      </c>
      <c r="AH39" s="119">
        <f t="shared" si="16"/>
        <v>46740</v>
      </c>
      <c r="AI39" s="147">
        <f>COUNTIFS(入力用３年!B:B,"&gt;="&amp;MIN(AB39:AH39),入力用３年!B:B,"&lt;="&amp;MAX(AB39:AH39),入力用３年!K:K,"○",入力用３年!G:G,"",入力用３年!D:D,"休日")</f>
        <v>0</v>
      </c>
      <c r="AJ39" s="105">
        <f>COUNTIFS(入力用３年!$B:$B,"&gt;="&amp;MIN(AB39:AH39),入力用３年!$B:$B,"&lt;="&amp;MAX(AB39:AH39),入力用３年!$K:$K,"○",入力用３年!$G:$G,"",入力用３年!$H:$H,"現場閉所")</f>
        <v>0</v>
      </c>
      <c r="AK39" s="148" t="str" cm="1">
        <f t="array" ref="AK39">_xlfn.IFS(AI39=0,"",AI39=0,"-",AJ39&gt;=AI39,"〇",AJ39&lt;=AI39,"×")</f>
        <v/>
      </c>
    </row>
    <row r="40" spans="3:38" s="122" customFormat="1" ht="18.75" customHeight="1">
      <c r="D40" s="132">
        <f>IFERROR(IF(MONTH(J39+1)=$D$35,J39+1,""),"")</f>
        <v>46678</v>
      </c>
      <c r="E40" s="118">
        <f t="shared" si="14"/>
        <v>46679</v>
      </c>
      <c r="F40" s="118">
        <f t="shared" si="14"/>
        <v>46680</v>
      </c>
      <c r="G40" s="118">
        <f t="shared" si="14"/>
        <v>46681</v>
      </c>
      <c r="H40" s="118">
        <f t="shared" si="14"/>
        <v>46682</v>
      </c>
      <c r="I40" s="118">
        <f t="shared" si="14"/>
        <v>46683</v>
      </c>
      <c r="J40" s="119">
        <f t="shared" si="14"/>
        <v>46684</v>
      </c>
      <c r="K40" s="147">
        <f>COUNTIFS(入力用３年!B:B,"&gt;="&amp;MIN(D40:J40),入力用３年!B:B,"&lt;="&amp;MAX(D40:J40),入力用３年!K:K,"○",入力用３年!G:G,"",入力用３年!D:D,"休日")</f>
        <v>0</v>
      </c>
      <c r="L40" s="105">
        <f>COUNTIFS(入力用３年!$B:$B,"&gt;="&amp;MIN(D40:J40),入力用３年!$B:$B,"&lt;="&amp;MAX(D40:J40),入力用３年!$K:$K,"○",入力用３年!$G:$G,"",入力用３年!$H:$H,"現場閉所")</f>
        <v>0</v>
      </c>
      <c r="M40" s="148" t="str" cm="1">
        <f t="array" ref="M40">_xlfn.IFS(K40=0,"",K40=0,"-",L40&gt;=K40,"〇",L40&lt;=K40,"×")</f>
        <v/>
      </c>
      <c r="N40" s="139"/>
      <c r="P40" s="132">
        <f>IFERROR(IF(MONTH(V39+1)=$P$35,V39+1,""),"")</f>
        <v>46713</v>
      </c>
      <c r="Q40" s="118">
        <f t="shared" si="15"/>
        <v>46714</v>
      </c>
      <c r="R40" s="118">
        <f t="shared" si="15"/>
        <v>46715</v>
      </c>
      <c r="S40" s="118">
        <f t="shared" si="15"/>
        <v>46716</v>
      </c>
      <c r="T40" s="118">
        <f t="shared" si="15"/>
        <v>46717</v>
      </c>
      <c r="U40" s="118">
        <f t="shared" si="15"/>
        <v>46718</v>
      </c>
      <c r="V40" s="119">
        <f t="shared" si="15"/>
        <v>46719</v>
      </c>
      <c r="W40" s="147">
        <f>COUNTIFS(入力用３年!B:B,"&gt;="&amp;MIN(P40:V40),入力用３年!B:B,"&lt;="&amp;MAX(P40:V40),入力用３年!K:K,"○",入力用３年!G:G,"",入力用３年!D:D,"休日")</f>
        <v>0</v>
      </c>
      <c r="X40" s="105">
        <f>COUNTIFS(入力用３年!$B:$B,"&gt;="&amp;MIN(P40:V40),入力用３年!$B:$B,"&lt;="&amp;MAX(P40:V40),入力用３年!$K:$K,"○",入力用３年!$G:$G,"",入力用３年!$H:$H,"現場閉所")</f>
        <v>0</v>
      </c>
      <c r="Y40" s="148" t="str" cm="1">
        <f t="array" ref="Y40">_xlfn.IFS(W40=0,"",W40=0,"-",X40&gt;=W40,"〇",X40&lt;=W40,"×")</f>
        <v/>
      </c>
      <c r="Z40" s="139"/>
      <c r="AB40" s="132">
        <f>IFERROR(IF(MONTH(AH39+1)=$AB$35,AH39+1,""),"")</f>
        <v>46741</v>
      </c>
      <c r="AC40" s="118">
        <f t="shared" si="16"/>
        <v>46742</v>
      </c>
      <c r="AD40" s="118">
        <f t="shared" si="16"/>
        <v>46743</v>
      </c>
      <c r="AE40" s="118">
        <f t="shared" si="16"/>
        <v>46744</v>
      </c>
      <c r="AF40" s="118">
        <f t="shared" si="16"/>
        <v>46745</v>
      </c>
      <c r="AG40" s="118">
        <f t="shared" si="16"/>
        <v>46746</v>
      </c>
      <c r="AH40" s="119">
        <f t="shared" si="16"/>
        <v>46747</v>
      </c>
      <c r="AI40" s="147">
        <f>COUNTIFS(入力用３年!B:B,"&gt;="&amp;MIN(AB40:AH40),入力用３年!B:B,"&lt;="&amp;MAX(AB40:AH40),入力用３年!K:K,"○",入力用３年!G:G,"",入力用３年!D:D,"休日")</f>
        <v>0</v>
      </c>
      <c r="AJ40" s="105">
        <f>COUNTIFS(入力用３年!$B:$B,"&gt;="&amp;MIN(AB40:AH40),入力用３年!$B:$B,"&lt;="&amp;MAX(AB40:AH40),入力用３年!$K:$K,"○",入力用３年!$G:$G,"",入力用３年!$H:$H,"現場閉所")</f>
        <v>0</v>
      </c>
      <c r="AK40" s="148" t="str" cm="1">
        <f t="array" ref="AK40">_xlfn.IFS(AI40=0,"",AI40=0,"-",AJ40&gt;=AI40,"〇",AJ40&lt;=AI40,"×")</f>
        <v/>
      </c>
    </row>
    <row r="41" spans="3:38" s="122" customFormat="1" ht="18.75" customHeight="1">
      <c r="D41" s="132">
        <f>IFERROR(IF(MONTH(J40+1)=$D$35,J40+1,""),"")</f>
        <v>46685</v>
      </c>
      <c r="E41" s="118">
        <f t="shared" si="14"/>
        <v>46686</v>
      </c>
      <c r="F41" s="118">
        <f t="shared" si="14"/>
        <v>46687</v>
      </c>
      <c r="G41" s="118">
        <f t="shared" si="14"/>
        <v>46688</v>
      </c>
      <c r="H41" s="118">
        <f t="shared" si="14"/>
        <v>46689</v>
      </c>
      <c r="I41" s="118">
        <f t="shared" si="14"/>
        <v>46690</v>
      </c>
      <c r="J41" s="119">
        <f t="shared" si="14"/>
        <v>46691</v>
      </c>
      <c r="K41" s="147">
        <f>COUNTIFS(入力用３年!B:B,"&gt;="&amp;MIN(D41:J41),入力用３年!B:B,"&lt;="&amp;MAX(D41:J41),入力用３年!K:K,"○",入力用３年!G:G,"",入力用３年!D:D,"休日")</f>
        <v>0</v>
      </c>
      <c r="L41" s="105">
        <f>COUNTIFS(入力用３年!$B:$B,"&gt;="&amp;MIN(D41:J41),入力用３年!$B:$B,"&lt;="&amp;MAX(D41:J41),入力用３年!$K:$K,"○",入力用３年!$G:$G,"",入力用３年!$H:$H,"現場閉所")</f>
        <v>0</v>
      </c>
      <c r="M41" s="148" t="str" cm="1">
        <f t="array" ref="M41">_xlfn.IFS(K41=0,"",K41=0,"-",L41&gt;=K41,"〇",L41&lt;=K41,"×")</f>
        <v/>
      </c>
      <c r="N41" s="139"/>
      <c r="P41" s="132">
        <f>IFERROR(IF(MONTH(V40+1)=$P$35,V40+1,""),"")</f>
        <v>46720</v>
      </c>
      <c r="Q41" s="118">
        <f t="shared" si="15"/>
        <v>46721</v>
      </c>
      <c r="R41" s="118" t="str">
        <f t="shared" si="15"/>
        <v/>
      </c>
      <c r="S41" s="118" t="str">
        <f t="shared" si="15"/>
        <v/>
      </c>
      <c r="T41" s="118" t="str">
        <f t="shared" si="15"/>
        <v/>
      </c>
      <c r="U41" s="118" t="str">
        <f t="shared" si="15"/>
        <v/>
      </c>
      <c r="V41" s="119" t="str">
        <f t="shared" si="15"/>
        <v/>
      </c>
      <c r="W41" s="147">
        <f>COUNTIFS(入力用３年!B:B,"&gt;="&amp;MIN(P41:V41),入力用３年!B:B,"&lt;="&amp;MAX(P41:V41),入力用３年!K:K,"○",入力用３年!G:G,"",入力用３年!D:D,"休日")</f>
        <v>0</v>
      </c>
      <c r="X41" s="105">
        <f>COUNTIFS(入力用３年!$B:$B,"&gt;="&amp;MIN(P41:V41),入力用３年!$B:$B,"&lt;="&amp;MAX(P41:V41),入力用３年!$K:$K,"○",入力用３年!$G:$G,"",入力用３年!$H:$H,"現場閉所")</f>
        <v>0</v>
      </c>
      <c r="Y41" s="148" t="str" cm="1">
        <f t="array" ref="Y41">_xlfn.IFS(W41=0,"",W41=0,"-",X41&gt;=W41,"〇",X41&lt;=W41,"×")</f>
        <v/>
      </c>
      <c r="Z41" s="139"/>
      <c r="AB41" s="132">
        <f>IFERROR(IF(MONTH(AH40+1)=$AB$35,AH40+1,""),"")</f>
        <v>46748</v>
      </c>
      <c r="AC41" s="118">
        <f t="shared" si="16"/>
        <v>46749</v>
      </c>
      <c r="AD41" s="118">
        <f t="shared" si="16"/>
        <v>46750</v>
      </c>
      <c r="AE41" s="118">
        <f t="shared" si="16"/>
        <v>46751</v>
      </c>
      <c r="AF41" s="118">
        <f t="shared" si="16"/>
        <v>46752</v>
      </c>
      <c r="AG41" s="118" t="str">
        <f t="shared" si="16"/>
        <v/>
      </c>
      <c r="AH41" s="119" t="str">
        <f t="shared" si="16"/>
        <v/>
      </c>
      <c r="AI41" s="147">
        <f>COUNTIFS(入力用３年!B:B,"&gt;="&amp;MIN(AB41:AH41),入力用３年!B:B,"&lt;="&amp;MAX(AB41:AH41),入力用３年!K:K,"○",入力用３年!G:G,"",入力用３年!D:D,"休日")</f>
        <v>0</v>
      </c>
      <c r="AJ41" s="105">
        <f>COUNTIFS(入力用３年!$B:$B,"&gt;="&amp;MIN(AB41:AH41),入力用３年!$B:$B,"&lt;="&amp;MAX(AB41:AH41),入力用３年!$K:$K,"○",入力用３年!$G:$G,"",入力用３年!$H:$H,"現場閉所")</f>
        <v>0</v>
      </c>
      <c r="AK41" s="148" t="str" cm="1">
        <f t="array" ref="AK41">_xlfn.IFS(AI41=0,"",AI41=0,"-",AJ41&gt;=AI41,"〇",AJ41&lt;=AI41,"×")</f>
        <v/>
      </c>
    </row>
    <row r="42" spans="3:38" s="122" customFormat="1" ht="18.75" customHeight="1" thickBot="1">
      <c r="D42" s="134" t="str">
        <f>IFERROR(IF(MONTH(J41+1)=$D$35,J41+1,""),"")</f>
        <v/>
      </c>
      <c r="E42" s="120" t="str">
        <f t="shared" si="14"/>
        <v/>
      </c>
      <c r="F42" s="120" t="str">
        <f t="shared" si="14"/>
        <v/>
      </c>
      <c r="G42" s="120" t="str">
        <f t="shared" si="14"/>
        <v/>
      </c>
      <c r="H42" s="120" t="str">
        <f t="shared" si="14"/>
        <v/>
      </c>
      <c r="I42" s="120" t="str">
        <f t="shared" si="14"/>
        <v/>
      </c>
      <c r="J42" s="121" t="str">
        <f t="shared" si="14"/>
        <v/>
      </c>
      <c r="K42" s="149">
        <f>COUNTIFS(入力用３年!B:B,"&gt;="&amp;MIN(D42:J42),入力用３年!B:B,"&lt;="&amp;MAX(D42:J42),入力用３年!K:K,"○",入力用３年!G:G,"",入力用３年!D:D,"休日")</f>
        <v>0</v>
      </c>
      <c r="L42" s="114">
        <f>COUNTIFS(入力用３年!$B:$B,"&gt;="&amp;MIN(D42:J42),入力用３年!$B:$B,"&lt;="&amp;MAX(D42:J42),入力用３年!$K:$K,"○",入力用３年!$G:$G,"",入力用３年!$H:$H,"現場閉所")</f>
        <v>0</v>
      </c>
      <c r="M42" s="150" t="str" cm="1">
        <f t="array" ref="M42">_xlfn.IFS(K42=0,"",K42=0,"-",L42&gt;=K42,"〇",L42&lt;=K42,"×")</f>
        <v/>
      </c>
      <c r="N42" s="139"/>
      <c r="P42" s="134" t="str">
        <f>IFERROR(IF(MONTH(V41+1)=$P$35,V41+1,""),"")</f>
        <v/>
      </c>
      <c r="Q42" s="120" t="str">
        <f t="shared" si="15"/>
        <v/>
      </c>
      <c r="R42" s="120" t="str">
        <f t="shared" si="15"/>
        <v/>
      </c>
      <c r="S42" s="120" t="str">
        <f t="shared" si="15"/>
        <v/>
      </c>
      <c r="T42" s="120" t="str">
        <f t="shared" si="15"/>
        <v/>
      </c>
      <c r="U42" s="120" t="str">
        <f t="shared" si="15"/>
        <v/>
      </c>
      <c r="V42" s="121" t="str">
        <f t="shared" si="15"/>
        <v/>
      </c>
      <c r="W42" s="149">
        <f>COUNTIFS(入力用３年!B:B,"&gt;="&amp;MIN(P42:V42),入力用３年!B:B,"&lt;="&amp;MAX(P42:V42),入力用３年!K:K,"○",入力用３年!G:G,"",入力用３年!D:D,"休日")</f>
        <v>0</v>
      </c>
      <c r="X42" s="114">
        <f>COUNTIFS(入力用３年!$B:$B,"&gt;="&amp;MIN(P42:V42),入力用３年!$B:$B,"&lt;="&amp;MAX(P42:V42),入力用３年!$K:$K,"○",入力用３年!$G:$G,"",入力用３年!$H:$H,"現場閉所")</f>
        <v>0</v>
      </c>
      <c r="Y42" s="150" t="str" cm="1">
        <f t="array" ref="Y42">_xlfn.IFS(W42=0,"",W42=0,"-",X42&gt;=W42,"〇",X42&lt;=W42,"×")</f>
        <v/>
      </c>
      <c r="Z42" s="139"/>
      <c r="AB42" s="134" t="str">
        <f>IFERROR(IF(MONTH(AH41+1)=$AB$35,AH41+1,""),"")</f>
        <v/>
      </c>
      <c r="AC42" s="120" t="str">
        <f t="shared" si="16"/>
        <v/>
      </c>
      <c r="AD42" s="120" t="str">
        <f t="shared" si="16"/>
        <v/>
      </c>
      <c r="AE42" s="120" t="str">
        <f t="shared" si="16"/>
        <v/>
      </c>
      <c r="AF42" s="120" t="str">
        <f t="shared" si="16"/>
        <v/>
      </c>
      <c r="AG42" s="120" t="str">
        <f t="shared" si="16"/>
        <v/>
      </c>
      <c r="AH42" s="121" t="str">
        <f t="shared" si="16"/>
        <v/>
      </c>
      <c r="AI42" s="149">
        <f>COUNTIFS(入力用３年!B:B,"&gt;="&amp;MIN(AB42:AH42),入力用３年!B:B,"&lt;="&amp;MAX(AB42:AH42),入力用３年!K:K,"○",入力用３年!G:G,"",入力用３年!D:D,"休日")</f>
        <v>0</v>
      </c>
      <c r="AJ42" s="114">
        <f>COUNTIFS(入力用３年!$B:$B,"&gt;="&amp;MIN(AB42:AH42),入力用３年!$B:$B,"&lt;="&amp;MAX(AB42:AH42),入力用３年!$K:$K,"○",入力用３年!$G:$G,"",入力用３年!$H:$H,"現場閉所")</f>
        <v>0</v>
      </c>
      <c r="AK42" s="150" t="str" cm="1">
        <f t="array" ref="AK42">_xlfn.IFS(AI42=0,"",AI42=0,"-",AJ42&gt;=AI42,"〇",AJ42&lt;=AI42,"×")</f>
        <v/>
      </c>
    </row>
    <row r="43" spans="3:38" s="122" customFormat="1" ht="18.75" customHeight="1">
      <c r="D43" s="140"/>
      <c r="E43" s="140"/>
      <c r="F43" s="140"/>
      <c r="G43" s="140"/>
      <c r="H43" s="135"/>
      <c r="I43" s="140"/>
      <c r="J43" s="135"/>
      <c r="K43" s="135">
        <f>SUM(K37:K42)</f>
        <v>0</v>
      </c>
      <c r="L43" s="135"/>
      <c r="M43" s="135"/>
      <c r="N43" s="135"/>
      <c r="O43" s="140"/>
      <c r="P43" s="140"/>
      <c r="Q43" s="140"/>
      <c r="R43" s="140"/>
      <c r="S43" s="140"/>
      <c r="T43" s="135"/>
      <c r="U43" s="140"/>
      <c r="V43" s="135"/>
      <c r="W43" s="135">
        <f>SUM(W37:W42)</f>
        <v>0</v>
      </c>
      <c r="X43" s="135"/>
      <c r="Y43" s="135"/>
      <c r="Z43" s="135"/>
      <c r="AA43" s="140"/>
      <c r="AB43" s="140"/>
      <c r="AC43" s="140"/>
      <c r="AD43" s="140"/>
      <c r="AE43" s="140"/>
      <c r="AF43" s="135"/>
      <c r="AG43" s="140"/>
      <c r="AH43" s="135"/>
      <c r="AI43" s="135">
        <f>SUM(AI37:AI42)</f>
        <v>0</v>
      </c>
      <c r="AJ43" s="135"/>
      <c r="AK43" s="135"/>
      <c r="AL43" s="140"/>
    </row>
    <row r="44" spans="3:38" s="122" customFormat="1" ht="18.75" customHeight="1" thickBot="1">
      <c r="C44" s="299" t="s">
        <v>13</v>
      </c>
      <c r="D44" s="299"/>
      <c r="E44" s="122" t="str">
        <f>IF(H44="-","-",IF(OR(H44&gt;=ROUNDDOWN(8/28,3),L44&gt;=K53),"OK","NG"))</f>
        <v>-</v>
      </c>
      <c r="F44" s="300" t="s">
        <v>87</v>
      </c>
      <c r="G44" s="300"/>
      <c r="H44" s="305" t="str">
        <f>IFERROR(ROUNDDOWN(L44/(COUNTIFS(入力用３年!B:B,"&gt;="&amp;MIN(D47:J52),入力用３年!B:B,"&lt;="&amp;MAX(D47:J52),入力用３年!K:K,"○")-COUNTIFS(入力用３年!B:B,"&gt;="&amp;MIN(D47:J52),入力用３年!B:B,"&lt;="&amp;MAX(D47:J52),入力用３年!K:K,"○",入力用３年!G:G,"&lt;&gt;")),3),"-")</f>
        <v>-</v>
      </c>
      <c r="I44" s="305"/>
      <c r="J44" s="305"/>
      <c r="K44" s="136" t="s">
        <v>89</v>
      </c>
      <c r="L44" s="160">
        <f>COUNTIFS(入力用３年!B:B,"&gt;="&amp;MIN(D47:J52),入力用３年!B:B,"&lt;="&amp;MAX(D47:J52),入力用３年!K:K,"○",入力用３年!H:H,"現場閉所",入力用３年!G:G,"")</f>
        <v>0</v>
      </c>
      <c r="M44" s="108"/>
      <c r="N44" s="126"/>
      <c r="O44" s="299" t="s">
        <v>13</v>
      </c>
      <c r="P44" s="299"/>
      <c r="Q44" s="122" t="str">
        <f>IF(T44="-","-",IF(OR(T44&gt;=ROUNDDOWN(8/28,3),X44&gt;=W53),"OK","NG"))</f>
        <v>-</v>
      </c>
      <c r="R44" s="300" t="s">
        <v>87</v>
      </c>
      <c r="S44" s="300"/>
      <c r="T44" s="305" t="str">
        <f>IFERROR(ROUNDDOWN(X44/(COUNTIFS(入力用３年!B:B,"&gt;="&amp;MIN(P47:V52),入力用３年!B:B,"&lt;="&amp;MAX(P47:V52),入力用３年!K:K,"○")-COUNTIFS(入力用３年!B:B,"&gt;="&amp;MIN(P47:V52),入力用３年!B:B,"&lt;="&amp;MAX(P47:V52),入力用３年!K:K,"○",入力用３年!G:G,"&lt;&gt;")),3),"-")</f>
        <v>-</v>
      </c>
      <c r="U44" s="305"/>
      <c r="V44" s="305"/>
      <c r="W44" s="136" t="s">
        <v>89</v>
      </c>
      <c r="X44" s="160">
        <f>COUNTIFS(入力用３年!B:B,"&gt;="&amp;MIN(P47:V52),入力用３年!B:B,"&lt;="&amp;MAX(P47:V52),入力用３年!K:K,"○",入力用３年!H:H,"現場閉所",入力用３年!G:G,"")</f>
        <v>0</v>
      </c>
      <c r="Y44" s="108"/>
      <c r="Z44" s="126"/>
      <c r="AA44" s="299" t="s">
        <v>13</v>
      </c>
      <c r="AB44" s="299"/>
      <c r="AC44" s="122" t="str">
        <f>IF(AF44="-","-",IF(OR(AF44&gt;=ROUNDDOWN(8/28,3),AJ44&gt;=AI53),"OK","NG"))</f>
        <v>-</v>
      </c>
      <c r="AD44" s="300" t="s">
        <v>87</v>
      </c>
      <c r="AE44" s="300"/>
      <c r="AF44" s="305" t="str">
        <f>IFERROR(ROUNDDOWN(AJ44/(COUNTIFS(入力用３年!B:B,"&gt;="&amp;MIN(AB47:AH52),入力用３年!B:B,"&lt;="&amp;MAX(AB47:AH52),入力用３年!K:K,"○")-COUNTIFS(入力用３年!B:B,"&gt;="&amp;MIN(AB47:AH52),入力用３年!B:B,"&lt;="&amp;MAX(AB47:AH52),入力用３年!K:K,"○",入力用３年!G:G,"&lt;&gt;")),3),"-")</f>
        <v>-</v>
      </c>
      <c r="AG44" s="305"/>
      <c r="AH44" s="305"/>
      <c r="AI44" s="136" t="s">
        <v>89</v>
      </c>
      <c r="AJ44" s="160">
        <f>COUNTIFS(入力用３年!B:B,"&gt;="&amp;MIN(AB47:AH52),入力用３年!B:B,"&lt;="&amp;MAX(AB47:AH52),入力用３年!K:K,"○",入力用３年!H:H,"現場閉所",入力用３年!G:G,"")</f>
        <v>0</v>
      </c>
      <c r="AK44" s="108"/>
    </row>
    <row r="45" spans="3:38" s="122" customFormat="1" ht="18.75" customHeight="1">
      <c r="D45" s="123">
        <v>1</v>
      </c>
      <c r="E45" s="124" t="s">
        <v>3</v>
      </c>
      <c r="F45" s="124"/>
      <c r="G45" s="124"/>
      <c r="H45" s="124"/>
      <c r="I45" s="124"/>
      <c r="J45" s="145"/>
      <c r="K45" s="296" t="s">
        <v>48</v>
      </c>
      <c r="L45" s="297"/>
      <c r="M45" s="298"/>
      <c r="N45" s="137"/>
      <c r="P45" s="123">
        <v>2</v>
      </c>
      <c r="Q45" s="124" t="s">
        <v>3</v>
      </c>
      <c r="R45" s="124"/>
      <c r="S45" s="124"/>
      <c r="T45" s="124"/>
      <c r="U45" s="124"/>
      <c r="V45" s="145"/>
      <c r="W45" s="296" t="s">
        <v>48</v>
      </c>
      <c r="X45" s="297"/>
      <c r="Y45" s="298"/>
      <c r="Z45" s="137"/>
      <c r="AB45" s="123">
        <v>3</v>
      </c>
      <c r="AC45" s="124" t="s">
        <v>3</v>
      </c>
      <c r="AD45" s="124"/>
      <c r="AE45" s="124"/>
      <c r="AF45" s="124"/>
      <c r="AG45" s="124"/>
      <c r="AH45" s="145"/>
      <c r="AI45" s="296" t="s">
        <v>48</v>
      </c>
      <c r="AJ45" s="297"/>
      <c r="AK45" s="298"/>
    </row>
    <row r="46" spans="3:38" s="122" customFormat="1" ht="30" customHeight="1">
      <c r="D46" s="127" t="s">
        <v>2</v>
      </c>
      <c r="E46" s="128" t="s">
        <v>5</v>
      </c>
      <c r="F46" s="128" t="s">
        <v>6</v>
      </c>
      <c r="G46" s="128" t="s">
        <v>7</v>
      </c>
      <c r="H46" s="128" t="s">
        <v>8</v>
      </c>
      <c r="I46" s="128" t="s">
        <v>9</v>
      </c>
      <c r="J46" s="146" t="s">
        <v>4</v>
      </c>
      <c r="K46" s="129" t="s">
        <v>42</v>
      </c>
      <c r="L46" s="130" t="s">
        <v>89</v>
      </c>
      <c r="M46" s="131" t="s">
        <v>43</v>
      </c>
      <c r="N46" s="138"/>
      <c r="P46" s="127" t="s">
        <v>2</v>
      </c>
      <c r="Q46" s="128" t="s">
        <v>5</v>
      </c>
      <c r="R46" s="128" t="s">
        <v>6</v>
      </c>
      <c r="S46" s="128" t="s">
        <v>7</v>
      </c>
      <c r="T46" s="128" t="s">
        <v>8</v>
      </c>
      <c r="U46" s="128" t="s">
        <v>9</v>
      </c>
      <c r="V46" s="146" t="s">
        <v>4</v>
      </c>
      <c r="W46" s="129" t="s">
        <v>42</v>
      </c>
      <c r="X46" s="130" t="s">
        <v>89</v>
      </c>
      <c r="Y46" s="131" t="s">
        <v>43</v>
      </c>
      <c r="Z46" s="138"/>
      <c r="AB46" s="127" t="s">
        <v>2</v>
      </c>
      <c r="AC46" s="128" t="s">
        <v>5</v>
      </c>
      <c r="AD46" s="128" t="s">
        <v>6</v>
      </c>
      <c r="AE46" s="128" t="s">
        <v>7</v>
      </c>
      <c r="AF46" s="128" t="s">
        <v>8</v>
      </c>
      <c r="AG46" s="128" t="s">
        <v>9</v>
      </c>
      <c r="AH46" s="146" t="s">
        <v>4</v>
      </c>
      <c r="AI46" s="129" t="s">
        <v>42</v>
      </c>
      <c r="AJ46" s="130" t="s">
        <v>89</v>
      </c>
      <c r="AK46" s="131" t="s">
        <v>43</v>
      </c>
    </row>
    <row r="47" spans="3:38" s="122" customFormat="1" ht="18.75" customHeight="1">
      <c r="D47" s="132" t="str">
        <f>IF(B47&lt;&gt;"",B47+1,IF(TEXT(EDATE(MIN($AB$37:$AH$37),1),"aaa")=D46,EDATE(MIN($AB$37:$AH$37),1),""))</f>
        <v/>
      </c>
      <c r="E47" s="118" t="str">
        <f t="shared" ref="E47:J47" si="17">IF(D47&lt;&gt;"",D47+1,IF(TEXT(EDATE(MIN($AB$37:$AH$37),1),"aaa")=E46,EDATE(MIN($AB$37:$AH$37),1),""))</f>
        <v/>
      </c>
      <c r="F47" s="118" t="str">
        <f t="shared" si="17"/>
        <v/>
      </c>
      <c r="G47" s="118" t="str">
        <f t="shared" si="17"/>
        <v/>
      </c>
      <c r="H47" s="118" t="str">
        <f t="shared" si="17"/>
        <v/>
      </c>
      <c r="I47" s="118">
        <f t="shared" si="17"/>
        <v>46753</v>
      </c>
      <c r="J47" s="119">
        <f t="shared" si="17"/>
        <v>46754</v>
      </c>
      <c r="K47" s="147">
        <f>COUNTIFS(入力用３年!B:B,"&gt;="&amp;MIN(D47:J47),入力用３年!B:B,"&lt;="&amp;MAX(D47:J47),入力用３年!K:K,"○",入力用３年!G:G,"",入力用３年!D:D,"休日")</f>
        <v>0</v>
      </c>
      <c r="L47" s="105">
        <f>COUNTIFS(入力用３年!$B:$B,"&gt;="&amp;MIN(D47:J47),入力用３年!$B:$B,"&lt;="&amp;MAX(D47:J47),入力用３年!$K:$K,"○",入力用３年!$G:$G,"",入力用３年!$H:$H,"現場閉所")</f>
        <v>0</v>
      </c>
      <c r="M47" s="148" t="str" cm="1">
        <f t="array" ref="M47">_xlfn.IFS(K47=0,"",K47=0,"-",L47&gt;=K47,"〇",L47&lt;=K47,"×")</f>
        <v/>
      </c>
      <c r="N47" s="139"/>
      <c r="P47" s="132" t="str">
        <f t="shared" ref="P47:V47" si="18">IF(O47&lt;&gt;"",O47+1,IF(TEXT(EDATE(MIN($D$47:$J$47),1),"aaa")=P46,EDATE(MIN($D$47:$J$47),1),""))</f>
        <v/>
      </c>
      <c r="Q47" s="118">
        <f t="shared" si="18"/>
        <v>46784</v>
      </c>
      <c r="R47" s="118">
        <f t="shared" si="18"/>
        <v>46785</v>
      </c>
      <c r="S47" s="118">
        <f t="shared" si="18"/>
        <v>46786</v>
      </c>
      <c r="T47" s="118">
        <f t="shared" si="18"/>
        <v>46787</v>
      </c>
      <c r="U47" s="118">
        <f t="shared" si="18"/>
        <v>46788</v>
      </c>
      <c r="V47" s="119">
        <f t="shared" si="18"/>
        <v>46789</v>
      </c>
      <c r="W47" s="147">
        <f>COUNTIFS(入力用３年!B:B,"&gt;="&amp;MIN(P47:V47),入力用３年!B:B,"&lt;="&amp;MAX(P47:V47),入力用３年!K:K,"○",入力用３年!G:G,"",入力用３年!D:D,"休日")</f>
        <v>0</v>
      </c>
      <c r="X47" s="105">
        <f>COUNTIFS(入力用３年!$B:$B,"&gt;="&amp;MIN(P47:V47),入力用３年!$B:$B,"&lt;="&amp;MAX(P47:V47),入力用３年!$K:$K,"○",入力用３年!$G:$G,"",入力用３年!$H:$H,"現場閉所")</f>
        <v>0</v>
      </c>
      <c r="Y47" s="148" t="str" cm="1">
        <f t="array" ref="Y47">_xlfn.IFS(W47=0,"",W47=0,"-",X47&gt;=W47,"〇",X47&lt;=W47,"×")</f>
        <v/>
      </c>
      <c r="Z47" s="139"/>
      <c r="AB47" s="132" t="str">
        <f t="shared" ref="AB47:AH47" si="19">IF(AA47&lt;&gt;"",AA47+1,IF(TEXT(EDATE(MIN($P$47:$V$47),1),"aaa")=AB46,EDATE(MIN($P$47:$V$47),1),""))</f>
        <v/>
      </c>
      <c r="AC47" s="118" t="str">
        <f t="shared" si="19"/>
        <v/>
      </c>
      <c r="AD47" s="118">
        <f t="shared" si="19"/>
        <v>46813</v>
      </c>
      <c r="AE47" s="118">
        <f t="shared" si="19"/>
        <v>46814</v>
      </c>
      <c r="AF47" s="118">
        <f t="shared" si="19"/>
        <v>46815</v>
      </c>
      <c r="AG47" s="118">
        <f t="shared" si="19"/>
        <v>46816</v>
      </c>
      <c r="AH47" s="119">
        <f t="shared" si="19"/>
        <v>46817</v>
      </c>
      <c r="AI47" s="147">
        <f>COUNTIFS(入力用３年!B:B,"&gt;="&amp;MIN(AB47:AH47),入力用３年!B:B,"&lt;="&amp;MAX(AB47:AH47),入力用３年!K:K,"○",入力用３年!G:G,"",入力用３年!D:D,"休日")</f>
        <v>0</v>
      </c>
      <c r="AJ47" s="105">
        <f>COUNTIFS(入力用３年!$B:$B,"&gt;="&amp;MIN(AB47:AH47),入力用３年!$B:$B,"&lt;="&amp;MAX(AB47:AH47),入力用３年!$K:$K,"○",入力用３年!$G:$G,"",入力用３年!$H:$H,"現場閉所")</f>
        <v>0</v>
      </c>
      <c r="AK47" s="148" t="str" cm="1">
        <f t="array" ref="AK47">_xlfn.IFS(AI47=0,"",AI47=0,"-",AJ47&gt;=AI47,"〇",AJ47&lt;=AI47,"×")</f>
        <v/>
      </c>
    </row>
    <row r="48" spans="3:38" s="122" customFormat="1" ht="18.75" customHeight="1">
      <c r="D48" s="132">
        <f>IFERROR(IF(MONTH(J47+1)=$D$45,J47+1,""),"")</f>
        <v>46755</v>
      </c>
      <c r="E48" s="118">
        <f t="shared" ref="E48:J52" si="20">IFERROR(IF(MONTH(D48+1)=$D$45,D48+1,""),"")</f>
        <v>46756</v>
      </c>
      <c r="F48" s="118">
        <f t="shared" si="20"/>
        <v>46757</v>
      </c>
      <c r="G48" s="118">
        <f t="shared" si="20"/>
        <v>46758</v>
      </c>
      <c r="H48" s="118">
        <f t="shared" si="20"/>
        <v>46759</v>
      </c>
      <c r="I48" s="118">
        <f t="shared" si="20"/>
        <v>46760</v>
      </c>
      <c r="J48" s="119">
        <f t="shared" si="20"/>
        <v>46761</v>
      </c>
      <c r="K48" s="147">
        <f>COUNTIFS(入力用３年!B:B,"&gt;="&amp;MIN(D48:J48),入力用３年!B:B,"&lt;="&amp;MAX(D48:J48),入力用３年!K:K,"○",入力用３年!G:G,"",入力用３年!D:D,"休日")</f>
        <v>0</v>
      </c>
      <c r="L48" s="105">
        <f>COUNTIFS(入力用３年!$B:$B,"&gt;="&amp;MIN(D48:J48),入力用３年!$B:$B,"&lt;="&amp;MAX(D48:J48),入力用３年!$K:$K,"○",入力用３年!$G:$G,"",入力用３年!$H:$H,"現場閉所")</f>
        <v>0</v>
      </c>
      <c r="M48" s="148" t="str" cm="1">
        <f t="array" ref="M48">_xlfn.IFS(K48=0,"",K48=0,"-",L48&gt;=K48,"〇",L48&lt;=K48,"×")</f>
        <v/>
      </c>
      <c r="N48" s="139"/>
      <c r="P48" s="132">
        <f>IFERROR(IF(MONTH(V47+1)=$P$45,V47+1,""),"")</f>
        <v>46790</v>
      </c>
      <c r="Q48" s="118">
        <f t="shared" ref="Q48:V52" si="21">IFERROR(IF(MONTH(P48+1)=$P$45,P48+1,""),"")</f>
        <v>46791</v>
      </c>
      <c r="R48" s="118">
        <f t="shared" si="21"/>
        <v>46792</v>
      </c>
      <c r="S48" s="118">
        <f t="shared" si="21"/>
        <v>46793</v>
      </c>
      <c r="T48" s="118">
        <f t="shared" si="21"/>
        <v>46794</v>
      </c>
      <c r="U48" s="118">
        <f t="shared" si="21"/>
        <v>46795</v>
      </c>
      <c r="V48" s="119">
        <f t="shared" si="21"/>
        <v>46796</v>
      </c>
      <c r="W48" s="147">
        <f>COUNTIFS(入力用３年!B:B,"&gt;="&amp;MIN(P48:V48),入力用３年!B:B,"&lt;="&amp;MAX(P48:V48),入力用３年!K:K,"○",入力用３年!G:G,"",入力用３年!D:D,"休日")</f>
        <v>0</v>
      </c>
      <c r="X48" s="105">
        <f>COUNTIFS(入力用３年!$B:$B,"&gt;="&amp;MIN(P48:V48),入力用３年!$B:$B,"&lt;="&amp;MAX(P48:V48),入力用３年!$K:$K,"○",入力用３年!$G:$G,"",入力用３年!$H:$H,"現場閉所")</f>
        <v>0</v>
      </c>
      <c r="Y48" s="148" t="str" cm="1">
        <f t="array" ref="Y48">_xlfn.IFS(W48=0,"",W48=0,"-",X48&gt;=W48,"〇",X48&lt;=W48,"×")</f>
        <v/>
      </c>
      <c r="Z48" s="139"/>
      <c r="AB48" s="132">
        <f>IFERROR(IF(MONTH(AH47+1)=$AB$45,AH47+1,""),"")</f>
        <v>46818</v>
      </c>
      <c r="AC48" s="118">
        <f t="shared" ref="AC48:AH52" si="22">IFERROR(IF(MONTH(AB48+1)=$AB$45,AB48+1,""),"")</f>
        <v>46819</v>
      </c>
      <c r="AD48" s="118">
        <f t="shared" si="22"/>
        <v>46820</v>
      </c>
      <c r="AE48" s="118">
        <f t="shared" si="22"/>
        <v>46821</v>
      </c>
      <c r="AF48" s="118">
        <f t="shared" si="22"/>
        <v>46822</v>
      </c>
      <c r="AG48" s="118">
        <f t="shared" si="22"/>
        <v>46823</v>
      </c>
      <c r="AH48" s="119">
        <f t="shared" si="22"/>
        <v>46824</v>
      </c>
      <c r="AI48" s="147">
        <f>COUNTIFS(入力用３年!B:B,"&gt;="&amp;MIN(AB48:AH48),入力用３年!B:B,"&lt;="&amp;MAX(AB48:AH48),入力用３年!K:K,"○",入力用３年!G:G,"",入力用３年!D:D,"休日")</f>
        <v>0</v>
      </c>
      <c r="AJ48" s="105">
        <f>COUNTIFS(入力用３年!$B:$B,"&gt;="&amp;MIN(AB48:AH48),入力用３年!$B:$B,"&lt;="&amp;MAX(AB48:AH48),入力用３年!$K:$K,"○",入力用３年!$G:$G,"",入力用３年!$H:$H,"現場閉所")</f>
        <v>0</v>
      </c>
      <c r="AK48" s="148" t="str" cm="1">
        <f t="array" ref="AK48">_xlfn.IFS(AI48=0,"",AI48=0,"-",AJ48&gt;=AI48,"〇",AJ48&lt;=AI48,"×")</f>
        <v/>
      </c>
    </row>
    <row r="49" spans="1:38" s="122" customFormat="1" ht="18.75" customHeight="1">
      <c r="D49" s="132">
        <f>IFERROR(IF(MONTH(J48+1)=$D$45,J48+1,""),"")</f>
        <v>46762</v>
      </c>
      <c r="E49" s="118">
        <f t="shared" si="20"/>
        <v>46763</v>
      </c>
      <c r="F49" s="118">
        <f t="shared" si="20"/>
        <v>46764</v>
      </c>
      <c r="G49" s="118">
        <f t="shared" si="20"/>
        <v>46765</v>
      </c>
      <c r="H49" s="118">
        <f t="shared" si="20"/>
        <v>46766</v>
      </c>
      <c r="I49" s="118">
        <f t="shared" si="20"/>
        <v>46767</v>
      </c>
      <c r="J49" s="119">
        <f t="shared" si="20"/>
        <v>46768</v>
      </c>
      <c r="K49" s="147">
        <f>COUNTIFS(入力用３年!B:B,"&gt;="&amp;MIN(D49:J49),入力用３年!B:B,"&lt;="&amp;MAX(D49:J49),入力用３年!K:K,"○",入力用３年!G:G,"",入力用３年!D:D,"休日")</f>
        <v>0</v>
      </c>
      <c r="L49" s="105">
        <f>COUNTIFS(入力用３年!$B:$B,"&gt;="&amp;MIN(D49:J49),入力用３年!$B:$B,"&lt;="&amp;MAX(D49:J49),入力用３年!$K:$K,"○",入力用３年!$G:$G,"",入力用３年!$H:$H,"現場閉所")</f>
        <v>0</v>
      </c>
      <c r="M49" s="148" t="str" cm="1">
        <f t="array" ref="M49">_xlfn.IFS(K49=0,"",K49=0,"-",L49&gt;=K49,"〇",L49&lt;=K49,"×")</f>
        <v/>
      </c>
      <c r="N49" s="139"/>
      <c r="P49" s="132">
        <f>IFERROR(IF(MONTH(V48+1)=$P$45,V48+1,""),"")</f>
        <v>46797</v>
      </c>
      <c r="Q49" s="118">
        <f t="shared" si="21"/>
        <v>46798</v>
      </c>
      <c r="R49" s="118">
        <f t="shared" si="21"/>
        <v>46799</v>
      </c>
      <c r="S49" s="118">
        <f t="shared" si="21"/>
        <v>46800</v>
      </c>
      <c r="T49" s="118">
        <f t="shared" si="21"/>
        <v>46801</v>
      </c>
      <c r="U49" s="118">
        <f t="shared" si="21"/>
        <v>46802</v>
      </c>
      <c r="V49" s="119">
        <f t="shared" si="21"/>
        <v>46803</v>
      </c>
      <c r="W49" s="147">
        <f>COUNTIFS(入力用３年!B:B,"&gt;="&amp;MIN(P49:V49),入力用３年!B:B,"&lt;="&amp;MAX(P49:V49),入力用３年!K:K,"○",入力用３年!G:G,"",入力用３年!D:D,"休日")</f>
        <v>0</v>
      </c>
      <c r="X49" s="105">
        <f>COUNTIFS(入力用３年!$B:$B,"&gt;="&amp;MIN(P49:V49),入力用３年!$B:$B,"&lt;="&amp;MAX(P49:V49),入力用３年!$K:$K,"○",入力用３年!$G:$G,"",入力用３年!$H:$H,"現場閉所")</f>
        <v>0</v>
      </c>
      <c r="Y49" s="148" t="str" cm="1">
        <f t="array" ref="Y49">_xlfn.IFS(W49=0,"",W49=0,"-",X49&gt;=W49,"〇",X49&lt;=W49,"×")</f>
        <v/>
      </c>
      <c r="Z49" s="139"/>
      <c r="AB49" s="132">
        <f>IFERROR(IF(MONTH(AH48+1)=$AB$45,AH48+1,""),"")</f>
        <v>46825</v>
      </c>
      <c r="AC49" s="118">
        <f t="shared" si="22"/>
        <v>46826</v>
      </c>
      <c r="AD49" s="118">
        <f t="shared" si="22"/>
        <v>46827</v>
      </c>
      <c r="AE49" s="118">
        <f t="shared" si="22"/>
        <v>46828</v>
      </c>
      <c r="AF49" s="118">
        <f t="shared" si="22"/>
        <v>46829</v>
      </c>
      <c r="AG49" s="118">
        <f t="shared" si="22"/>
        <v>46830</v>
      </c>
      <c r="AH49" s="119">
        <f t="shared" si="22"/>
        <v>46831</v>
      </c>
      <c r="AI49" s="147">
        <f>COUNTIFS(入力用３年!B:B,"&gt;="&amp;MIN(AB49:AH49),入力用３年!B:B,"&lt;="&amp;MAX(AB49:AH49),入力用３年!K:K,"○",入力用３年!G:G,"",入力用３年!D:D,"休日")</f>
        <v>0</v>
      </c>
      <c r="AJ49" s="105">
        <f>COUNTIFS(入力用３年!$B:$B,"&gt;="&amp;MIN(AB49:AH49),入力用３年!$B:$B,"&lt;="&amp;MAX(AB49:AH49),入力用３年!$K:$K,"○",入力用３年!$G:$G,"",入力用３年!$H:$H,"現場閉所")</f>
        <v>0</v>
      </c>
      <c r="AK49" s="148" t="str" cm="1">
        <f t="array" ref="AK49">_xlfn.IFS(AI49=0,"",AI49=0,"-",AJ49&gt;=AI49,"〇",AJ49&lt;=AI49,"×")</f>
        <v/>
      </c>
    </row>
    <row r="50" spans="1:38" s="122" customFormat="1" ht="18.75" customHeight="1">
      <c r="D50" s="132">
        <f>IFERROR(IF(MONTH(J49+1)=$D$45,J49+1,""),"")</f>
        <v>46769</v>
      </c>
      <c r="E50" s="118">
        <f t="shared" si="20"/>
        <v>46770</v>
      </c>
      <c r="F50" s="118">
        <f t="shared" si="20"/>
        <v>46771</v>
      </c>
      <c r="G50" s="118">
        <f t="shared" si="20"/>
        <v>46772</v>
      </c>
      <c r="H50" s="118">
        <f t="shared" si="20"/>
        <v>46773</v>
      </c>
      <c r="I50" s="118">
        <f t="shared" si="20"/>
        <v>46774</v>
      </c>
      <c r="J50" s="119">
        <f t="shared" si="20"/>
        <v>46775</v>
      </c>
      <c r="K50" s="147">
        <f>COUNTIFS(入力用３年!B:B,"&gt;="&amp;MIN(D50:J50),入力用３年!B:B,"&lt;="&amp;MAX(D50:J50),入力用３年!K:K,"○",入力用３年!G:G,"",入力用３年!D:D,"休日")</f>
        <v>0</v>
      </c>
      <c r="L50" s="105">
        <f>COUNTIFS(入力用３年!$B:$B,"&gt;="&amp;MIN(D50:J50),入力用３年!$B:$B,"&lt;="&amp;MAX(D50:J50),入力用３年!$K:$K,"○",入力用３年!$G:$G,"",入力用３年!$H:$H,"現場閉所")</f>
        <v>0</v>
      </c>
      <c r="M50" s="148" t="str" cm="1">
        <f t="array" ref="M50">_xlfn.IFS(K50=0,"",K50=0,"-",L50&gt;=K50,"〇",L50&lt;=K50,"×")</f>
        <v/>
      </c>
      <c r="N50" s="139"/>
      <c r="P50" s="132">
        <f>IFERROR(IF(MONTH(V49+1)=$P$45,V49+1,""),"")</f>
        <v>46804</v>
      </c>
      <c r="Q50" s="118">
        <f t="shared" si="21"/>
        <v>46805</v>
      </c>
      <c r="R50" s="118">
        <f t="shared" si="21"/>
        <v>46806</v>
      </c>
      <c r="S50" s="118">
        <f t="shared" si="21"/>
        <v>46807</v>
      </c>
      <c r="T50" s="118">
        <f t="shared" si="21"/>
        <v>46808</v>
      </c>
      <c r="U50" s="118">
        <f t="shared" si="21"/>
        <v>46809</v>
      </c>
      <c r="V50" s="119">
        <f t="shared" si="21"/>
        <v>46810</v>
      </c>
      <c r="W50" s="147">
        <f>COUNTIFS(入力用３年!B:B,"&gt;="&amp;MIN(P50:V50),入力用３年!B:B,"&lt;="&amp;MAX(P50:V50),入力用３年!K:K,"○",入力用３年!G:G,"",入力用３年!D:D,"休日")</f>
        <v>0</v>
      </c>
      <c r="X50" s="105">
        <f>COUNTIFS(入力用３年!$B:$B,"&gt;="&amp;MIN(P50:V50),入力用３年!$B:$B,"&lt;="&amp;MAX(P50:V50),入力用３年!$K:$K,"○",入力用３年!$G:$G,"",入力用３年!$H:$H,"現場閉所")</f>
        <v>0</v>
      </c>
      <c r="Y50" s="148" t="str" cm="1">
        <f t="array" ref="Y50">_xlfn.IFS(W50=0,"",W50=0,"-",X50&gt;=W50,"〇",X50&lt;=W50,"×")</f>
        <v/>
      </c>
      <c r="Z50" s="139"/>
      <c r="AB50" s="132">
        <f>IFERROR(IF(MONTH(AH49+1)=$AB$45,AH49+1,""),"")</f>
        <v>46832</v>
      </c>
      <c r="AC50" s="118">
        <f t="shared" si="22"/>
        <v>46833</v>
      </c>
      <c r="AD50" s="118">
        <f t="shared" si="22"/>
        <v>46834</v>
      </c>
      <c r="AE50" s="118">
        <f t="shared" si="22"/>
        <v>46835</v>
      </c>
      <c r="AF50" s="118">
        <f t="shared" si="22"/>
        <v>46836</v>
      </c>
      <c r="AG50" s="118">
        <f t="shared" si="22"/>
        <v>46837</v>
      </c>
      <c r="AH50" s="119">
        <f t="shared" si="22"/>
        <v>46838</v>
      </c>
      <c r="AI50" s="147">
        <f>COUNTIFS(入力用３年!B:B,"&gt;="&amp;MIN(AB50:AH50),入力用３年!B:B,"&lt;="&amp;MAX(AB50:AH50),入力用３年!K:K,"○",入力用３年!G:G,"",入力用３年!D:D,"休日")</f>
        <v>0</v>
      </c>
      <c r="AJ50" s="105">
        <f>COUNTIFS(入力用３年!$B:$B,"&gt;="&amp;MIN(AB50:AH50),入力用３年!$B:$B,"&lt;="&amp;MAX(AB50:AH50),入力用３年!$K:$K,"○",入力用３年!$G:$G,"",入力用３年!$H:$H,"現場閉所")</f>
        <v>0</v>
      </c>
      <c r="AK50" s="148" t="str" cm="1">
        <f t="array" ref="AK50">_xlfn.IFS(AI50=0,"",AI50=0,"-",AJ50&gt;=AI50,"〇",AJ50&lt;=AI50,"×")</f>
        <v/>
      </c>
    </row>
    <row r="51" spans="1:38" s="122" customFormat="1" ht="18.75" customHeight="1">
      <c r="D51" s="132">
        <f>IFERROR(IF(MONTH(J50+1)=$D$45,J50+1,""),"")</f>
        <v>46776</v>
      </c>
      <c r="E51" s="118">
        <f t="shared" si="20"/>
        <v>46777</v>
      </c>
      <c r="F51" s="118">
        <f t="shared" si="20"/>
        <v>46778</v>
      </c>
      <c r="G51" s="118">
        <f t="shared" si="20"/>
        <v>46779</v>
      </c>
      <c r="H51" s="118">
        <f t="shared" si="20"/>
        <v>46780</v>
      </c>
      <c r="I51" s="118">
        <f t="shared" si="20"/>
        <v>46781</v>
      </c>
      <c r="J51" s="119">
        <f t="shared" si="20"/>
        <v>46782</v>
      </c>
      <c r="K51" s="147">
        <f>COUNTIFS(入力用３年!B:B,"&gt;="&amp;MIN(D51:J51),入力用３年!B:B,"&lt;="&amp;MAX(D51:J51),入力用３年!K:K,"○",入力用３年!G:G,"",入力用３年!D:D,"休日")</f>
        <v>0</v>
      </c>
      <c r="L51" s="105">
        <f>COUNTIFS(入力用３年!$B:$B,"&gt;="&amp;MIN(D51:J51),入力用３年!$B:$B,"&lt;="&amp;MAX(D51:J51),入力用３年!$K:$K,"○",入力用３年!$G:$G,"",入力用３年!$H:$H,"現場閉所")</f>
        <v>0</v>
      </c>
      <c r="M51" s="148" t="str" cm="1">
        <f t="array" ref="M51">_xlfn.IFS(K51=0,"",K51=0,"-",L51&gt;=K51,"〇",L51&lt;=K51,"×")</f>
        <v/>
      </c>
      <c r="N51" s="139"/>
      <c r="P51" s="132">
        <f>IFERROR(IF(MONTH(V50+1)=$P$45,V50+1,""),"")</f>
        <v>46811</v>
      </c>
      <c r="Q51" s="118">
        <f t="shared" si="21"/>
        <v>46812</v>
      </c>
      <c r="R51" s="118" t="str">
        <f t="shared" si="21"/>
        <v/>
      </c>
      <c r="S51" s="118" t="str">
        <f t="shared" si="21"/>
        <v/>
      </c>
      <c r="T51" s="118" t="str">
        <f t="shared" si="21"/>
        <v/>
      </c>
      <c r="U51" s="118" t="str">
        <f t="shared" si="21"/>
        <v/>
      </c>
      <c r="V51" s="119" t="str">
        <f t="shared" si="21"/>
        <v/>
      </c>
      <c r="W51" s="147">
        <f>COUNTIFS(入力用３年!B:B,"&gt;="&amp;MIN(P51:V51),入力用３年!B:B,"&lt;="&amp;MAX(P51:V51),入力用３年!K:K,"○",入力用３年!G:G,"",入力用３年!D:D,"休日")</f>
        <v>0</v>
      </c>
      <c r="X51" s="105">
        <f>COUNTIFS(入力用３年!$B:$B,"&gt;="&amp;MIN(P51:V51),入力用３年!$B:$B,"&lt;="&amp;MAX(P51:V51),入力用３年!$K:$K,"○",入力用３年!$G:$G,"",入力用３年!$H:$H,"現場閉所")</f>
        <v>0</v>
      </c>
      <c r="Y51" s="148" t="str" cm="1">
        <f t="array" ref="Y51">_xlfn.IFS(W51=0,"",W51=0,"-",X51&gt;=W51,"〇",X51&lt;=W51,"×")</f>
        <v/>
      </c>
      <c r="Z51" s="139"/>
      <c r="AB51" s="132">
        <f>IFERROR(IF(MONTH(AH50+1)=$AB$45,AH50+1,""),"")</f>
        <v>46839</v>
      </c>
      <c r="AC51" s="118">
        <f t="shared" si="22"/>
        <v>46840</v>
      </c>
      <c r="AD51" s="118">
        <f t="shared" si="22"/>
        <v>46841</v>
      </c>
      <c r="AE51" s="118">
        <f t="shared" si="22"/>
        <v>46842</v>
      </c>
      <c r="AF51" s="118">
        <f t="shared" si="22"/>
        <v>46843</v>
      </c>
      <c r="AG51" s="118" t="str">
        <f t="shared" si="22"/>
        <v/>
      </c>
      <c r="AH51" s="119" t="str">
        <f t="shared" si="22"/>
        <v/>
      </c>
      <c r="AI51" s="147">
        <f>COUNTIFS(入力用３年!B:B,"&gt;="&amp;MIN(AB51:AH51),入力用３年!B:B,"&lt;="&amp;MAX(AB51:AH51),入力用３年!K:K,"○",入力用３年!G:G,"",入力用３年!D:D,"休日")</f>
        <v>0</v>
      </c>
      <c r="AJ51" s="105">
        <f>COUNTIFS(入力用３年!$B:$B,"&gt;="&amp;MIN(AB51:AH51),入力用３年!$B:$B,"&lt;="&amp;MAX(AB51:AH51),入力用３年!$K:$K,"○",入力用３年!$G:$G,"",入力用３年!$H:$H,"現場閉所")</f>
        <v>0</v>
      </c>
      <c r="AK51" s="148" t="str" cm="1">
        <f t="array" ref="AK51">_xlfn.IFS(AI51=0,"",AI51=0,"-",AJ51&gt;=AI51,"〇",AJ51&lt;=AI51,"×")</f>
        <v/>
      </c>
    </row>
    <row r="52" spans="1:38" s="122" customFormat="1" ht="18.75" customHeight="1" thickBot="1">
      <c r="D52" s="134">
        <f>IFERROR(IF(MONTH(J51+1)=$D$45,J51+1,""),"")</f>
        <v>46783</v>
      </c>
      <c r="E52" s="120" t="str">
        <f t="shared" si="20"/>
        <v/>
      </c>
      <c r="F52" s="120" t="str">
        <f t="shared" si="20"/>
        <v/>
      </c>
      <c r="G52" s="120" t="str">
        <f t="shared" si="20"/>
        <v/>
      </c>
      <c r="H52" s="120" t="str">
        <f t="shared" si="20"/>
        <v/>
      </c>
      <c r="I52" s="120" t="str">
        <f t="shared" si="20"/>
        <v/>
      </c>
      <c r="J52" s="121" t="str">
        <f t="shared" si="20"/>
        <v/>
      </c>
      <c r="K52" s="149">
        <f>COUNTIFS(入力用３年!B:B,"&gt;="&amp;MIN(D52:J52),入力用３年!B:B,"&lt;="&amp;MAX(D52:J52),入力用３年!K:K,"○",入力用３年!G:G,"",入力用３年!D:D,"休日")</f>
        <v>0</v>
      </c>
      <c r="L52" s="114">
        <f>COUNTIFS(入力用３年!$B:$B,"&gt;="&amp;MIN(D52:J52),入力用３年!$B:$B,"&lt;="&amp;MAX(D52:J52),入力用３年!$K:$K,"○",入力用３年!$G:$G,"",入力用３年!$H:$H,"現場閉所")</f>
        <v>0</v>
      </c>
      <c r="M52" s="150" t="str" cm="1">
        <f t="array" ref="M52">_xlfn.IFS(K52=0,"",K52=0,"-",L52&gt;=K52,"〇",L52&lt;=K52,"×")</f>
        <v/>
      </c>
      <c r="N52" s="139"/>
      <c r="P52" s="134" t="str">
        <f>IFERROR(IF(MONTH(V51+1)=$P$45,V51+1,""),"")</f>
        <v/>
      </c>
      <c r="Q52" s="120" t="str">
        <f t="shared" si="21"/>
        <v/>
      </c>
      <c r="R52" s="120" t="str">
        <f t="shared" si="21"/>
        <v/>
      </c>
      <c r="S52" s="120" t="str">
        <f t="shared" si="21"/>
        <v/>
      </c>
      <c r="T52" s="120" t="str">
        <f t="shared" si="21"/>
        <v/>
      </c>
      <c r="U52" s="120" t="str">
        <f t="shared" si="21"/>
        <v/>
      </c>
      <c r="V52" s="121" t="str">
        <f t="shared" si="21"/>
        <v/>
      </c>
      <c r="W52" s="149">
        <f>COUNTIFS(入力用３年!B:B,"&gt;="&amp;MIN(P52:V52),入力用３年!B:B,"&lt;="&amp;MAX(P52:V52),入力用３年!K:K,"○",入力用３年!G:G,"",入力用３年!D:D,"休日")</f>
        <v>0</v>
      </c>
      <c r="X52" s="114">
        <f>COUNTIFS(入力用３年!$B:$B,"&gt;="&amp;MIN(P52:V52),入力用３年!$B:$B,"&lt;="&amp;MAX(P52:V52),入力用３年!$K:$K,"○",入力用３年!$G:$G,"",入力用３年!$H:$H,"現場閉所")</f>
        <v>0</v>
      </c>
      <c r="Y52" s="150" t="str" cm="1">
        <f t="array" ref="Y52">_xlfn.IFS(W52=0,"",W52=0,"-",X52&gt;=W52,"〇",X52&lt;=W52,"×")</f>
        <v/>
      </c>
      <c r="Z52" s="139"/>
      <c r="AB52" s="134" t="str">
        <f>IFERROR(IF(MONTH(AH51+1)=$AB$45,AH51+1,""),"")</f>
        <v/>
      </c>
      <c r="AC52" s="120" t="str">
        <f t="shared" si="22"/>
        <v/>
      </c>
      <c r="AD52" s="120" t="str">
        <f t="shared" si="22"/>
        <v/>
      </c>
      <c r="AE52" s="120" t="str">
        <f t="shared" si="22"/>
        <v/>
      </c>
      <c r="AF52" s="120" t="str">
        <f t="shared" si="22"/>
        <v/>
      </c>
      <c r="AG52" s="120" t="str">
        <f t="shared" si="22"/>
        <v/>
      </c>
      <c r="AH52" s="121" t="str">
        <f t="shared" si="22"/>
        <v/>
      </c>
      <c r="AI52" s="149">
        <f>COUNTIFS(入力用３年!B:B,"&gt;="&amp;MIN(AB52:AH52),入力用３年!B:B,"&lt;="&amp;MAX(AB52:AH52),入力用３年!K:K,"○",入力用３年!G:G,"",入力用３年!D:D,"休日")</f>
        <v>0</v>
      </c>
      <c r="AJ52" s="114">
        <f>COUNTIFS(入力用３年!$B:$B,"&gt;="&amp;MIN(AB52:AH52),入力用３年!$B:$B,"&lt;="&amp;MAX(AB52:AH52),入力用３年!$K:$K,"○",入力用３年!$G:$G,"",入力用３年!$H:$H,"現場閉所")</f>
        <v>0</v>
      </c>
      <c r="AK52" s="150" t="str" cm="1">
        <f t="array" ref="AK52">_xlfn.IFS(AI52=0,"",AI52=0,"-",AJ52&gt;=AI52,"〇",AJ52&lt;=AI52,"×")</f>
        <v/>
      </c>
    </row>
    <row r="53" spans="1:38" s="122" customFormat="1" ht="18.75" customHeight="1">
      <c r="D53" s="140"/>
      <c r="E53" s="140"/>
      <c r="F53" s="140"/>
      <c r="G53" s="140"/>
      <c r="H53" s="135"/>
      <c r="I53" s="140"/>
      <c r="J53" s="135"/>
      <c r="K53" s="135">
        <f>SUM(K47:K52)</f>
        <v>0</v>
      </c>
      <c r="L53" s="135"/>
      <c r="M53" s="135"/>
      <c r="N53" s="135"/>
      <c r="O53" s="140"/>
      <c r="P53" s="140"/>
      <c r="Q53" s="140"/>
      <c r="R53" s="140"/>
      <c r="S53" s="140"/>
      <c r="T53" s="135"/>
      <c r="U53" s="140"/>
      <c r="V53" s="135"/>
      <c r="W53" s="135">
        <f>SUM(W47:W52)</f>
        <v>0</v>
      </c>
      <c r="X53" s="135"/>
      <c r="Y53" s="135"/>
      <c r="Z53" s="135"/>
      <c r="AA53" s="140"/>
      <c r="AB53" s="140"/>
      <c r="AC53" s="140"/>
      <c r="AD53" s="140"/>
      <c r="AE53" s="140"/>
      <c r="AF53" s="135"/>
      <c r="AG53" s="140"/>
      <c r="AH53" s="135"/>
      <c r="AI53" s="135">
        <f>SUM(AI47:AI52)</f>
        <v>0</v>
      </c>
      <c r="AJ53" s="135"/>
      <c r="AK53" s="135"/>
    </row>
    <row r="54" spans="1:38" s="122" customFormat="1" ht="18.75" customHeight="1"/>
    <row r="55" spans="1:38" s="122" customFormat="1" ht="18.75" customHeight="1"/>
    <row r="56" spans="1:38" s="122" customFormat="1" ht="18.75" customHeight="1"/>
    <row r="57" spans="1:38" s="122" customFormat="1" ht="18.75" customHeight="1"/>
    <row r="58" spans="1:38" s="50" customFormat="1" ht="18.75" customHeight="1">
      <c r="A58" s="122"/>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L58" s="122"/>
    </row>
  </sheetData>
  <sheetProtection formatCells="0" formatColumns="0" formatRows="0" sort="0" autoFilter="0"/>
  <mergeCells count="70">
    <mergeCell ref="Z10:AD10"/>
    <mergeCell ref="O14:P14"/>
    <mergeCell ref="R14:S14"/>
    <mergeCell ref="AA14:AB14"/>
    <mergeCell ref="Z11:AB11"/>
    <mergeCell ref="AI45:AK45"/>
    <mergeCell ref="W45:Y45"/>
    <mergeCell ref="K45:M45"/>
    <mergeCell ref="C14:D14"/>
    <mergeCell ref="F14:G14"/>
    <mergeCell ref="AD14:AE14"/>
    <mergeCell ref="C24:D24"/>
    <mergeCell ref="F24:G24"/>
    <mergeCell ref="O24:P24"/>
    <mergeCell ref="R24:S24"/>
    <mergeCell ref="AA24:AB24"/>
    <mergeCell ref="AD24:AE24"/>
    <mergeCell ref="K35:M35"/>
    <mergeCell ref="W35:Y35"/>
    <mergeCell ref="AI35:AK35"/>
    <mergeCell ref="AA34:AB34"/>
    <mergeCell ref="E5:H5"/>
    <mergeCell ref="AI3:AK3"/>
    <mergeCell ref="AI4:AK4"/>
    <mergeCell ref="J5:Q5"/>
    <mergeCell ref="AI5:AK5"/>
    <mergeCell ref="AF3:AH3"/>
    <mergeCell ref="AI6:AK6"/>
    <mergeCell ref="B6:C6"/>
    <mergeCell ref="AI7:AK7"/>
    <mergeCell ref="AQ7:AS7"/>
    <mergeCell ref="C8:G8"/>
    <mergeCell ref="AI8:AK8"/>
    <mergeCell ref="Z8:AD8"/>
    <mergeCell ref="C9:F9"/>
    <mergeCell ref="I9:K9"/>
    <mergeCell ref="C10:F10"/>
    <mergeCell ref="I10:K10"/>
    <mergeCell ref="C11:F11"/>
    <mergeCell ref="H14:J14"/>
    <mergeCell ref="C44:D44"/>
    <mergeCell ref="F44:G44"/>
    <mergeCell ref="O44:P44"/>
    <mergeCell ref="C34:D34"/>
    <mergeCell ref="F34:G34"/>
    <mergeCell ref="O34:P34"/>
    <mergeCell ref="K25:M25"/>
    <mergeCell ref="K15:M15"/>
    <mergeCell ref="H44:J44"/>
    <mergeCell ref="AD44:AE44"/>
    <mergeCell ref="H24:J24"/>
    <mergeCell ref="R34:S34"/>
    <mergeCell ref="H34:J34"/>
    <mergeCell ref="R44:S44"/>
    <mergeCell ref="AN13:AP13"/>
    <mergeCell ref="AN14:AP14"/>
    <mergeCell ref="AF14:AH14"/>
    <mergeCell ref="AF44:AH44"/>
    <mergeCell ref="T44:V44"/>
    <mergeCell ref="T14:V14"/>
    <mergeCell ref="AI15:AK15"/>
    <mergeCell ref="AI25:AK25"/>
    <mergeCell ref="W25:Y25"/>
    <mergeCell ref="W15:Y15"/>
    <mergeCell ref="AF24:AH24"/>
    <mergeCell ref="T24:V24"/>
    <mergeCell ref="AD34:AE34"/>
    <mergeCell ref="T34:V34"/>
    <mergeCell ref="AF34:AH34"/>
    <mergeCell ref="AA44:AB44"/>
  </mergeCells>
  <phoneticPr fontId="1"/>
  <conditionalFormatting sqref="D17:J17 F18:J18 D19:J22">
    <cfRule type="expression" dxfId="89" priority="810">
      <formula>MONTH(D17)&lt;&gt;$D$15</formula>
    </cfRule>
  </conditionalFormatting>
  <conditionalFormatting sqref="D17:J22 P17:V22 AB17:AH22 D27:J32 P27:V32 AB27:AH32 D37:J42 P37:V42 AB37:AH42 D47:J52 P47:V52 AB47:AH52">
    <cfRule type="expression" dxfId="88" priority="691">
      <formula>COUNTIF(#REF!,D17)=1</formula>
    </cfRule>
    <cfRule type="containsBlanks" dxfId="83" priority="679">
      <formula>LEN(TRIM(D17))=0</formula>
    </cfRule>
  </conditionalFormatting>
  <conditionalFormatting sqref="D27:J32">
    <cfRule type="expression" dxfId="82" priority="823">
      <formula>MONTH(D27)&lt;&gt;$D$25</formula>
    </cfRule>
  </conditionalFormatting>
  <conditionalFormatting sqref="D37:J42">
    <cfRule type="expression" dxfId="81" priority="820">
      <formula>MONTH(D37)&lt;&gt;$D$35</formula>
    </cfRule>
  </conditionalFormatting>
  <conditionalFormatting sqref="D47:J52">
    <cfRule type="expression" dxfId="80" priority="817">
      <formula>MONTH(D47)&lt;&gt;$D$45</formula>
    </cfRule>
  </conditionalFormatting>
  <conditionalFormatting sqref="E14">
    <cfRule type="expression" dxfId="79" priority="17">
      <formula>E14="○"</formula>
    </cfRule>
  </conditionalFormatting>
  <conditionalFormatting sqref="E24 Q24 AC24 E34 Q34 AC34 E44 Q44 AC44 Q14 AC14">
    <cfRule type="expression" dxfId="78" priority="722">
      <formula>E14="○"</formula>
    </cfRule>
  </conditionalFormatting>
  <conditionalFormatting sqref="I17:J22 U17:V22 AG17:AH22 I27:J32 U27:V32 AG27:AH32 I37:J42 U37:V42 AG37:AH42 I47:J52 U47:V52 AG47:AH52">
    <cfRule type="expression" dxfId="73" priority="690">
      <formula>SUBTOTAL(102, $C$15:$AK$52)</formula>
    </cfRule>
  </conditionalFormatting>
  <conditionalFormatting sqref="P17:V22">
    <cfRule type="expression" dxfId="56" priority="825">
      <formula>MONTH(P17)&lt;&gt;$P$15</formula>
    </cfRule>
  </conditionalFormatting>
  <conditionalFormatting sqref="P27:V32">
    <cfRule type="expression" dxfId="55" priority="822">
      <formula>MONTH(P27)&lt;&gt;$P$25</formula>
    </cfRule>
  </conditionalFormatting>
  <conditionalFormatting sqref="P37:V42">
    <cfRule type="expression" dxfId="54" priority="819">
      <formula>MONTH(P37)&lt;&gt;$P$35</formula>
    </cfRule>
  </conditionalFormatting>
  <conditionalFormatting sqref="P47:V52">
    <cfRule type="expression" dxfId="53" priority="816">
      <formula>MONTH(P47)&lt;&gt;$P$45</formula>
    </cfRule>
  </conditionalFormatting>
  <conditionalFormatting sqref="Z11">
    <cfRule type="expression" dxfId="36" priority="82">
      <formula>$Z$11&lt;ROUNDDOWN((8/28)*100,1)</formula>
    </cfRule>
  </conditionalFormatting>
  <conditionalFormatting sqref="AB17:AH22">
    <cfRule type="expression" dxfId="35" priority="824">
      <formula>MONTH(AB17)&lt;&gt;$AB$15</formula>
    </cfRule>
  </conditionalFormatting>
  <conditionalFormatting sqref="AB27:AH32">
    <cfRule type="expression" dxfId="34" priority="821">
      <formula>MONTH(AB27)&lt;&gt;$AB$25</formula>
    </cfRule>
  </conditionalFormatting>
  <conditionalFormatting sqref="AB37:AH42">
    <cfRule type="expression" dxfId="33" priority="818">
      <formula>MONTH(AB37)&lt;&gt;$AB$35</formula>
    </cfRule>
  </conditionalFormatting>
  <conditionalFormatting sqref="AB47:AH52">
    <cfRule type="expression" dxfId="32" priority="815">
      <formula>MONTH(AB47)&lt;&gt;$AB$45</formula>
    </cfRule>
  </conditionalFormatting>
  <dataValidations count="1">
    <dataValidation type="list" allowBlank="1" showInputMessage="1" showErrorMessage="1" sqref="Y44 M14 Y14 Y24 M24 AK14 Y34 AK34 AK24 M34 M44 AK44" xr:uid="{1641712B-8F35-4496-A8C0-1964FC6A2155}">
      <formula1>"達成,未達成,　,"</formula1>
    </dataValidation>
  </dataValidations>
  <pageMargins left="0.25" right="0.25" top="0.75" bottom="0.75" header="0.3" footer="0.3"/>
  <pageSetup paperSize="9" scale="57"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87" id="{3E6BF3CD-4027-42AE-B43E-A36D68A417FD}">
            <xm:f>VLOOKUP(C17,入力用３年!$B:$I,7,FALSE)="現場閉所"</xm:f>
            <x14:dxf>
              <fill>
                <patternFill>
                  <bgColor theme="2" tint="-9.9948118533890809E-2"/>
                </patternFill>
              </fill>
            </x14:dxf>
          </x14:cfRule>
          <xm:sqref>C17:AH23 C24:E24 H24 L24 N24:Q24 T24 X24 Z24:AC24 AF24 C25:H25 N25:T25 Z25:AF25 C26 N26:O26 Z26:AA26 C27:AH33 C34:E34 H34 L34 N34:Q34 T34 X34 Z34:AC34 AF34 C35:H35 N35:T35 Z35:AF35 C36 N36:O36 Z36:AA36 C37:AH43 C44:E44 H44 L44 N44:Q44 T44 X44 Z44:AC44 AF44 C45:H45 N45:T45 Z45:AF45 C46 N46:O46 Z46:AA46 C47:AH52</xm:sqref>
        </x14:conditionalFormatting>
        <x14:conditionalFormatting xmlns:xm="http://schemas.microsoft.com/office/excel/2006/main">
          <x14:cfRule type="expression" priority="693" id="{2504EBE8-BAAB-4238-A17E-6DB07B5D78A2}">
            <xm:f>IF(VLOOKUP(C17,入力用３年!$B:$J,1,FALSE)=基本情報!$E$12,TRUE,FALSE)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2" id="{18477F0D-21B3-410E-983F-C265450E4D75}">
            <xm:f>IF(VLOOKUP(C17,入力用３年!$B:$J,1,FALSE)=基本情報!$C$12,TRUE,FALSE)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86" id="{F6AD5253-A26A-41DB-BE16-8B35B5CE6987}">
            <xm:f>VLOOKUP(C17,入力用３年!$B:$I,6,FALSE)&lt;&gt;""</xm:f>
            <x14:dxf>
              <fill>
                <patternFill>
                  <bgColor theme="8"/>
                </patternFill>
              </fill>
            </x14:dxf>
          </x14:cfRule>
          <xm:sqref>C17:AH23 C27:AH33 C37:AH43 C47:AH52 C24:E24 H24 L24 N24:Q24 T24 X24 Z24:AC24 AF24 C25:H25 N25:T25 Z25:AF25 C26 N26:O26 Z26:AA26 C34:E34 H34 L34 N34:Q34 T34 X34 Z34:AC34 AF34 C35:H35 N35:T35 Z35:AF35 C36 N36:O36 Z36:AA36 C44:E44 H44 L44 N44:Q44 T44 X44 Z44:AC44 AF44 C45:H45 N45:T45 Z45:AF45 C46 N46:O46 Z46:AA46</xm:sqref>
        </x14:conditionalFormatting>
        <x14:conditionalFormatting xmlns:xm="http://schemas.microsoft.com/office/excel/2006/main">
          <x14:cfRule type="cellIs" priority="680" operator="greaterThan" id="{993E1AD7-3F42-4E2E-B60B-B9AFD4F70D3C}">
            <xm:f>基本情報!$E$13</xm:f>
            <x14:dxf>
              <font>
                <color auto="1"/>
              </font>
              <fill>
                <patternFill>
                  <bgColor theme="8"/>
                </patternFill>
              </fill>
            </x14:dxf>
          </x14:cfRule>
          <x14:cfRule type="expression" priority="683" id="{B27B39A1-CD53-46BB-870D-A151D0956904}">
            <xm:f>IF(VLOOKUP(D17,入力用３年!$B:$J,1,FALSE)=基本情報!$E$13,TRUE,FALSE)</xm:f>
            <x14:dxf>
              <font>
                <b/>
                <i/>
                <strike val="0"/>
              </font>
              <fill>
                <patternFill>
                  <bgColor rgb="FFFFC000"/>
                </patternFill>
              </fill>
              <border>
                <vertical/>
                <horizontal/>
              </border>
            </x14:dxf>
          </x14:cfRule>
          <x14:cfRule type="expression" priority="682" id="{65BC55CE-6155-4068-840F-2F78C2CD647C}">
            <xm:f>IF(VLOOKUP(D17,入力用３年!$B:$J,1,FALSE)=基本情報!$C$13,TRUE,FALSE)</xm:f>
            <x14:dxf>
              <font>
                <b/>
                <i/>
                <strike val="0"/>
              </font>
              <fill>
                <patternFill>
                  <bgColor rgb="FFFFC000"/>
                </patternFill>
              </fill>
              <border>
                <vertical/>
                <horizontal/>
              </border>
            </x14:dxf>
          </x14:cfRule>
          <x14:cfRule type="expression" priority="681" id="{56C2F290-B10F-4894-8E34-88AFB88C9363}">
            <xm:f>D17&lt;基本情報!$C$13</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62" id="{86AD5B7F-76D0-40E0-B8B8-32BCD3C97C5D}">
            <xm:f>IF(VLOOKUP(I15,入力用３年!$B:$J,1,FALSE)=基本情報!$C$9,TRUE,FALSE)</xm:f>
            <x14:dxf>
              <font>
                <b/>
                <i/>
                <strike val="0"/>
              </font>
              <fill>
                <patternFill>
                  <bgColor rgb="FFFFC000"/>
                </patternFill>
              </fill>
              <border>
                <vertical/>
                <horizontal/>
              </border>
            </x14:dxf>
          </x14:cfRule>
          <x14:cfRule type="expression" priority="63" id="{6EC645B5-9926-4CE9-AEF8-54596BF4B884}">
            <xm:f>IF(VLOOKUP(I15,入力用３年!$B:$J,1,FALSE)=基本情報!$E$9,TRUE,FALSE)</xm:f>
            <x14:dxf>
              <font>
                <b/>
                <i/>
                <strike val="0"/>
              </font>
              <fill>
                <patternFill>
                  <bgColor rgb="FFFFC000"/>
                </patternFill>
              </fill>
              <border>
                <vertical/>
                <horizontal/>
              </border>
            </x14:dxf>
          </x14:cfRule>
          <x14:cfRule type="expression" priority="64" id="{F660CF50-DC8A-4F6A-80CD-37405DB00FBB}">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FE0D7DA1-E680-4DCE-8E3B-B27D95738C4B}">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I15:J16</xm:sqref>
        </x14:conditionalFormatting>
        <x14:conditionalFormatting xmlns:xm="http://schemas.microsoft.com/office/excel/2006/main">
          <x14:cfRule type="expression" priority="50" id="{26E07541-665F-4E96-BA41-EAB18081E8D9}">
            <xm:f>IF(VLOOKUP(I25,入力用３年!$B:$J,1,FALSE)=基本情報!$C$9,TRUE,FALSE)</xm:f>
            <x14:dxf>
              <font>
                <b/>
                <i/>
                <strike val="0"/>
              </font>
              <fill>
                <patternFill>
                  <bgColor rgb="FFFFC000"/>
                </patternFill>
              </fill>
              <border>
                <vertical/>
                <horizontal/>
              </border>
            </x14:dxf>
          </x14:cfRule>
          <x14:cfRule type="expression" priority="53" id="{97F7B0FC-269C-45AD-B36F-596AF9C7ED26}">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2" id="{D5D70055-FB98-4B38-B7C9-02E8AF061B60}">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1" id="{D8C5FEF6-4F19-45FA-A891-215985185BF8}">
            <xm:f>IF(VLOOKUP(I25,入力用３年!$B:$J,1,FALSE)=基本情報!$E$9,TRUE,FALSE)</xm:f>
            <x14:dxf>
              <font>
                <b/>
                <i/>
                <strike val="0"/>
              </font>
              <fill>
                <patternFill>
                  <bgColor rgb="FFFFC000"/>
                </patternFill>
              </fill>
              <border>
                <vertical/>
                <horizontal/>
              </border>
            </x14:dxf>
          </x14:cfRule>
          <xm:sqref>I25:J26</xm:sqref>
        </x14:conditionalFormatting>
        <x14:conditionalFormatting xmlns:xm="http://schemas.microsoft.com/office/excel/2006/main">
          <x14:cfRule type="expression" priority="41" id="{6A8D1575-BBA6-4EDD-BF6D-B7163EA8A390}">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4DF278DF-A65B-42A6-9AF4-6F80C68C32E7}">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8" id="{278159AF-8EF1-44AD-9218-874D68DEF002}">
            <xm:f>IF(VLOOKUP(I35,入力用３年!$B:$J,1,FALSE)=基本情報!$C$9,TRUE,FALSE)</xm:f>
            <x14:dxf>
              <font>
                <b/>
                <i/>
                <strike val="0"/>
              </font>
              <fill>
                <patternFill>
                  <bgColor rgb="FFFFC000"/>
                </patternFill>
              </fill>
              <border>
                <vertical/>
                <horizontal/>
              </border>
            </x14:dxf>
          </x14:cfRule>
          <x14:cfRule type="expression" priority="39" id="{B0B4782F-6E92-4A92-B3A0-A4F4EDC801BB}">
            <xm:f>IF(VLOOKUP(I35,入力用３年!$B:$J,1,FALSE)=基本情報!$E$9,TRUE,FALSE)</xm:f>
            <x14:dxf>
              <font>
                <b/>
                <i/>
                <strike val="0"/>
              </font>
              <fill>
                <patternFill>
                  <bgColor rgb="FFFFC000"/>
                </patternFill>
              </fill>
              <border>
                <vertical/>
                <horizontal/>
              </border>
            </x14:dxf>
          </x14:cfRule>
          <xm:sqref>I35:J36</xm:sqref>
        </x14:conditionalFormatting>
        <x14:conditionalFormatting xmlns:xm="http://schemas.microsoft.com/office/excel/2006/main">
          <x14:cfRule type="expression" priority="28" id="{B2D66D4F-C24A-4775-B7B7-D5890C1E31EA}">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 id="{353C3787-BC87-4A32-B898-9B12F9F5916E}">
            <xm:f>IF(VLOOKUP(I45,入力用３年!$B:$J,1,FALSE)=基本情報!$C$9,TRUE,FALSE)</xm:f>
            <x14:dxf>
              <font>
                <b/>
                <i/>
                <strike val="0"/>
              </font>
              <fill>
                <patternFill>
                  <bgColor rgb="FFFFC000"/>
                </patternFill>
              </fill>
              <border>
                <vertical/>
                <horizontal/>
              </border>
            </x14:dxf>
          </x14:cfRule>
          <x14:cfRule type="expression" priority="27" id="{5E43CEDF-A296-4CFE-B676-3216475F33FB}">
            <xm:f>IF(VLOOKUP(I45,入力用３年!$B:$J,1,FALSE)=基本情報!$E$9,TRUE,FALSE)</xm:f>
            <x14:dxf>
              <font>
                <b/>
                <i/>
                <strike val="0"/>
              </font>
              <fill>
                <patternFill>
                  <bgColor rgb="FFFFC000"/>
                </patternFill>
              </fill>
              <border>
                <vertical/>
                <horizontal/>
              </border>
            </x14:dxf>
          </x14:cfRule>
          <x14:cfRule type="expression" priority="29" id="{A3549E99-9EE7-468F-8B06-16A515AE7F7E}">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335" id="{2314F483-054E-4429-A8DB-7826DBE24C4A}">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3" id="{EA59AC4F-247E-4F1A-ABC1-1DD2D2630B03}">
            <xm:f>IF(VLOOKUP(K16,入力用1年!$B:$J,1,FALSE)=基本情報!$C$9,TRUE,FALSE)</xm:f>
            <x14:dxf>
              <font>
                <b/>
                <i/>
                <strike val="0"/>
              </font>
              <fill>
                <patternFill>
                  <bgColor rgb="FFFFC000"/>
                </patternFill>
              </fill>
              <border>
                <vertical/>
                <horizontal/>
              </border>
            </x14:dxf>
          </x14:cfRule>
          <x14:cfRule type="expression" priority="332" id="{8768D1DC-F2AD-4CE3-BF6F-04242B924A88}">
            <xm:f>IF(VLOOKUP(K16,入力用1年!$B:$J,1,FALSE)=基本情報!$E$9,TRUE,FALSE)</xm:f>
            <x14:dxf>
              <font>
                <b/>
                <i/>
                <strike val="0"/>
              </font>
              <fill>
                <patternFill>
                  <bgColor rgb="FFFFC000"/>
                </patternFill>
              </fill>
              <border>
                <vertical/>
                <horizontal/>
              </border>
            </x14:dxf>
          </x14:cfRule>
          <x14:cfRule type="expression" priority="334" id="{A719480B-52C6-4AC0-9BF2-4648311FC722}">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61" id="{900DDDEC-DA0F-4C38-8548-3CF98B720554}">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0C514ED4-EBD5-4D18-A8C5-73FEC8EE8C2C}">
            <xm:f>IF(VLOOKUP(U15,入力用３年!$B:$J,1,FALSE)=基本情報!$C$9,TRUE,FALSE)</xm:f>
            <x14:dxf>
              <font>
                <b/>
                <i/>
                <strike val="0"/>
              </font>
              <fill>
                <patternFill>
                  <bgColor rgb="FFFFC000"/>
                </patternFill>
              </fill>
              <border>
                <vertical/>
                <horizontal/>
              </border>
            </x14:dxf>
          </x14:cfRule>
          <x14:cfRule type="expression" priority="59" id="{F2C7C885-1192-401D-82B0-506EBD44388C}">
            <xm:f>IF(VLOOKUP(U15,入力用３年!$B:$J,1,FALSE)=基本情報!$E$9,TRUE,FALSE)</xm:f>
            <x14:dxf>
              <font>
                <b/>
                <i/>
                <strike val="0"/>
              </font>
              <fill>
                <patternFill>
                  <bgColor rgb="FFFFC000"/>
                </patternFill>
              </fill>
              <border>
                <vertical/>
                <horizontal/>
              </border>
            </x14:dxf>
          </x14:cfRule>
          <x14:cfRule type="expression" priority="60" id="{6D41B081-470B-4102-AE3D-21355AEFA093}">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46" id="{303C63D6-B14D-430D-86FD-F5569197C5B0}">
            <xm:f>IF(VLOOKUP(U25,入力用３年!$B:$J,1,FALSE)=基本情報!$C$9,TRUE,FALSE)</xm:f>
            <x14:dxf>
              <font>
                <b/>
                <i/>
                <strike val="0"/>
              </font>
              <fill>
                <patternFill>
                  <bgColor rgb="FFFFC000"/>
                </patternFill>
              </fill>
              <border>
                <vertical/>
                <horizontal/>
              </border>
            </x14:dxf>
          </x14:cfRule>
          <x14:cfRule type="expression" priority="47" id="{0DD73B7A-4308-4D20-9E8B-496B649714F6}">
            <xm:f>IF(VLOOKUP(U25,入力用３年!$B:$J,1,FALSE)=基本情報!$E$9,TRUE,FALSE)</xm:f>
            <x14:dxf>
              <font>
                <b/>
                <i/>
                <strike val="0"/>
              </font>
              <fill>
                <patternFill>
                  <bgColor rgb="FFFFC000"/>
                </patternFill>
              </fill>
              <border>
                <vertical/>
                <horizontal/>
              </border>
            </x14:dxf>
          </x14:cfRule>
          <x14:cfRule type="expression" priority="48" id="{9F3EA5FA-1D53-4311-B681-65E4C2C6C6C1}">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9" id="{C4EEDC84-3C12-4649-9AC9-E8A47FE460F7}">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U25:V26</xm:sqref>
        </x14:conditionalFormatting>
        <x14:conditionalFormatting xmlns:xm="http://schemas.microsoft.com/office/excel/2006/main">
          <x14:cfRule type="expression" priority="35" id="{E5D09029-89DD-4128-96EF-3BDAD2AB2A9E}">
            <xm:f>IF(VLOOKUP(U35,入力用３年!$B:$J,1,FALSE)=基本情報!$E$9,TRUE,FALSE)</xm:f>
            <x14:dxf>
              <font>
                <b/>
                <i/>
                <strike val="0"/>
              </font>
              <fill>
                <patternFill>
                  <bgColor rgb="FFFFC000"/>
                </patternFill>
              </fill>
              <border>
                <vertical/>
                <horizontal/>
              </border>
            </x14:dxf>
          </x14:cfRule>
          <x14:cfRule type="expression" priority="36" id="{99E5FE4F-5DE0-498E-B072-2A5F7766AC44}">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7" id="{76B7637D-BCFA-44DB-94CF-0FEF7C68676F}">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 id="{1D18273B-8FB9-4957-AC55-72755DAE32B0}">
            <xm:f>IF(VLOOKUP(U35,入力用３年!$B:$J,1,FALSE)=基本情報!$C$9,TRUE,FALSE)</xm:f>
            <x14:dxf>
              <font>
                <b/>
                <i/>
                <strike val="0"/>
              </font>
              <fill>
                <patternFill>
                  <bgColor rgb="FFFFC000"/>
                </patternFill>
              </fill>
              <border>
                <vertical/>
                <horizontal/>
              </border>
            </x14:dxf>
          </x14:cfRule>
          <xm:sqref>U35:V36</xm:sqref>
        </x14:conditionalFormatting>
        <x14:conditionalFormatting xmlns:xm="http://schemas.microsoft.com/office/excel/2006/main">
          <x14:cfRule type="expression" priority="23" id="{7DA0D80D-9FD7-437D-9F00-577BFF0DEDD9}">
            <xm:f>IF(VLOOKUP(U45,入力用３年!$B:$J,1,FALSE)=基本情報!$E$9,TRUE,FALSE)</xm:f>
            <x14:dxf>
              <font>
                <b/>
                <i/>
                <strike val="0"/>
              </font>
              <fill>
                <patternFill>
                  <bgColor rgb="FFFFC000"/>
                </patternFill>
              </fill>
              <border>
                <vertical/>
                <horizontal/>
              </border>
            </x14:dxf>
          </x14:cfRule>
          <x14:cfRule type="expression" priority="25" id="{39877AEC-153A-4700-8DD4-805D1103012F}">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 id="{06942C3E-9811-4CDD-9C89-B055850E6B19}">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 id="{9396D75C-EF2D-409A-A61D-135A58959D9F}">
            <xm:f>IF(VLOOKUP(U45,入力用３年!$B:$J,1,FALSE)=基本情報!$C$9,TRUE,FALSE)</xm:f>
            <x14:dxf>
              <font>
                <b/>
                <i/>
                <strike val="0"/>
              </font>
              <fill>
                <patternFill>
                  <bgColor rgb="FFFFC000"/>
                </patternFill>
              </fill>
              <border>
                <vertical/>
                <horizontal/>
              </border>
            </x14:dxf>
          </x14:cfRule>
          <xm:sqref>U45:V46</xm:sqref>
        </x14:conditionalFormatting>
        <x14:conditionalFormatting xmlns:xm="http://schemas.microsoft.com/office/excel/2006/main">
          <x14:cfRule type="expression" priority="56" id="{5E7E1C53-20F6-488F-8C1C-8E3C0E21CB9E}">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D32540AF-F523-41A6-9C67-A166463AEB27}">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ADE55CD1-7619-4301-B503-8787724171E4}">
            <xm:f>IF(VLOOKUP(AG15,入力用３年!$B:$J,1,FALSE)=基本情報!$E$9,TRUE,FALSE)</xm:f>
            <x14:dxf>
              <font>
                <b/>
                <i/>
                <strike val="0"/>
              </font>
              <fill>
                <patternFill>
                  <bgColor rgb="FFFFC000"/>
                </patternFill>
              </fill>
              <border>
                <vertical/>
                <horizontal/>
              </border>
            </x14:dxf>
          </x14:cfRule>
          <x14:cfRule type="expression" priority="54" id="{46968F9A-3C5B-4D0E-958B-64F5EDF2D945}">
            <xm:f>IF(VLOOKUP(AG15,入力用３年!$B:$J,1,FALSE)=基本情報!$C$9,TRUE,FALSE)</xm:f>
            <x14:dxf>
              <font>
                <b/>
                <i/>
                <strike val="0"/>
              </font>
              <fill>
                <patternFill>
                  <bgColor rgb="FFFFC000"/>
                </patternFill>
              </fill>
              <border>
                <vertical/>
                <horizontal/>
              </border>
            </x14:dxf>
          </x14:cfRule>
          <xm:sqref>AG15:AH16</xm:sqref>
        </x14:conditionalFormatting>
        <x14:conditionalFormatting xmlns:xm="http://schemas.microsoft.com/office/excel/2006/main">
          <x14:cfRule type="expression" priority="44" id="{7AE2B605-A74A-468B-93DD-2457C0475D0F}">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 id="{E56FE349-02E1-4C01-A57B-164E39DF297B}">
            <xm:f>IF(VLOOKUP(AG25,入力用３年!$B:$J,1,FALSE)=基本情報!$E$9,TRUE,FALSE)</xm:f>
            <x14:dxf>
              <font>
                <b/>
                <i/>
                <strike val="0"/>
              </font>
              <fill>
                <patternFill>
                  <bgColor rgb="FFFFC000"/>
                </patternFill>
              </fill>
              <border>
                <vertical/>
                <horizontal/>
              </border>
            </x14:dxf>
          </x14:cfRule>
          <x14:cfRule type="expression" priority="42" id="{7DD90387-79D8-4805-9D6B-ADD89E0C644F}">
            <xm:f>IF(VLOOKUP(AG25,入力用３年!$B:$J,1,FALSE)=基本情報!$C$9,TRUE,FALSE)</xm:f>
            <x14:dxf>
              <font>
                <b/>
                <i/>
                <strike val="0"/>
              </font>
              <fill>
                <patternFill>
                  <bgColor rgb="FFFFC000"/>
                </patternFill>
              </fill>
              <border>
                <vertical/>
                <horizontal/>
              </border>
            </x14:dxf>
          </x14:cfRule>
          <x14:cfRule type="expression" priority="45" id="{8FC35157-CA06-4E72-850F-13671EBC8958}">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33" id="{564E7CF2-21C0-4B19-9D81-73D16546D32D}">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 id="{EF93E494-895F-4A49-8E2F-3A9A342C0D22}">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 id="{A0D792C9-2E16-42AE-80E2-BBCF829F0B5D}">
            <xm:f>IF(VLOOKUP(AG35,入力用３年!$B:$J,1,FALSE)=基本情報!$C$9,TRUE,FALSE)</xm:f>
            <x14:dxf>
              <font>
                <b/>
                <i/>
                <strike val="0"/>
              </font>
              <fill>
                <patternFill>
                  <bgColor rgb="FFFFC000"/>
                </patternFill>
              </fill>
              <border>
                <vertical/>
                <horizontal/>
              </border>
            </x14:dxf>
          </x14:cfRule>
          <x14:cfRule type="expression" priority="31" id="{E3641538-D959-4145-9087-8F765DD0F8B5}">
            <xm:f>IF(VLOOKUP(AG35,入力用３年!$B:$J,1,FALSE)=基本情報!$E$9,TRUE,FALSE)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19" id="{8370A94D-C863-4BBD-8D4A-8A01C9652414}">
            <xm:f>IF(VLOOKUP(AG45,入力用３年!$B:$J,1,FALSE)=基本情報!$E$9,TRUE,FALSE)</xm:f>
            <x14:dxf>
              <font>
                <b/>
                <i/>
                <strike val="0"/>
              </font>
              <fill>
                <patternFill>
                  <bgColor rgb="FFFFC000"/>
                </patternFill>
              </fill>
              <border>
                <vertical/>
                <horizontal/>
              </border>
            </x14:dxf>
          </x14:cfRule>
          <x14:cfRule type="expression" priority="18" id="{EDDE4B9F-5FC2-4AAD-8672-BD6DEB9967E2}">
            <xm:f>IF(VLOOKUP(AG45,入力用３年!$B:$J,1,FALSE)=基本情報!$C$9,TRUE,FALSE)</xm:f>
            <x14:dxf>
              <font>
                <b/>
                <i/>
                <strike val="0"/>
              </font>
              <fill>
                <patternFill>
                  <bgColor rgb="FFFFC000"/>
                </patternFill>
              </fill>
              <border>
                <vertical/>
                <horizontal/>
              </border>
            </x14:dxf>
          </x14:cfRule>
          <x14:cfRule type="expression" priority="21" id="{741AF078-E1DE-4238-948C-742366228634}">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 id="{1DB317E1-C5A8-4C6F-B773-3A2780E00E38}">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AG45:AH46</xm:sqref>
        </x14:conditionalFormatting>
        <x14:conditionalFormatting xmlns:xm="http://schemas.microsoft.com/office/excel/2006/main">
          <x14:cfRule type="expression" priority="16" id="{D1796C20-1D17-4DA1-9822-9E258999B2FB}">
            <xm:f>IF(VLOOKUP(AJ17,入力用３年!$B:$J,1,FALSE)=基本情報!$E$12,TRUE,FALSE)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5" id="{DE1A5A13-41D2-4700-9CD4-E8DE899898CF}">
            <xm:f>IF(VLOOKUP(AJ17,入力用３年!$B:$J,1,FALSE)=基本情報!$C$12,TRUE,FALSE)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4" id="{7C6EEFB8-9C3B-458F-B12A-7AD76C254B46}">
            <xm:f>VLOOKUP(AJ17,入力用３年!$B:$I,7,FALSE)="現場閉所"</xm:f>
            <x14:dxf>
              <fill>
                <patternFill>
                  <bgColor theme="2" tint="-9.9948118533890809E-2"/>
                </patternFill>
              </fill>
            </x14:dxf>
          </x14:cfRule>
          <x14:cfRule type="expression" priority="13" id="{6AF82985-51C9-414F-A904-6D3D7458DFD0}">
            <xm:f>VLOOKUP(AJ17,入力用３年!$B:$I,6,FALSE)&lt;&gt;""</xm:f>
            <x14:dxf>
              <fill>
                <patternFill>
                  <bgColor theme="8"/>
                </patternFill>
              </fill>
            </x14:dxf>
          </x14:cfRule>
          <xm:sqref>AJ17:AJ22</xm:sqref>
        </x14:conditionalFormatting>
        <x14:conditionalFormatting xmlns:xm="http://schemas.microsoft.com/office/excel/2006/main">
          <x14:cfRule type="expression" priority="11" id="{71156DB4-60C1-4FBF-ACDD-3466C0A44374}">
            <xm:f>IF(VLOOKUP(AJ27,入力用３年!$B:$J,1,FALSE)=基本情報!$C$12,TRUE,FALSE)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 id="{D3C707A5-2FF5-4972-9FB4-451043C708FF}">
            <xm:f>VLOOKUP(AJ27,入力用３年!$B:$I,7,FALSE)="現場閉所"</xm:f>
            <x14:dxf>
              <fill>
                <patternFill>
                  <bgColor theme="2" tint="-9.9948118533890809E-2"/>
                </patternFill>
              </fill>
            </x14:dxf>
          </x14:cfRule>
          <x14:cfRule type="expression" priority="9" id="{D4A7C1C4-CFAB-4009-A6C0-57B4E2FFB67C}">
            <xm:f>VLOOKUP(AJ27,入力用３年!$B:$I,6,FALSE)&lt;&gt;""</xm:f>
            <x14:dxf>
              <fill>
                <patternFill>
                  <bgColor theme="8"/>
                </patternFill>
              </fill>
            </x14:dxf>
          </x14:cfRule>
          <x14:cfRule type="expression" priority="12" id="{F1796221-1A17-4729-A62E-49A9F8207CB7}">
            <xm:f>IF(VLOOKUP(AJ27,入力用３年!$B:$J,1,FALSE)=基本情報!$E$12,TRUE,FALSE)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AJ27:AJ32</xm:sqref>
        </x14:conditionalFormatting>
        <x14:conditionalFormatting xmlns:xm="http://schemas.microsoft.com/office/excel/2006/main">
          <x14:cfRule type="expression" priority="1" id="{4A0E8F7B-FA33-4A13-92AB-9FDA1D48F657}">
            <xm:f>VLOOKUP(AJ37,入力用３年!$B:$I,6,FALSE)&lt;&gt;""</xm:f>
            <x14:dxf>
              <fill>
                <patternFill>
                  <bgColor theme="8"/>
                </patternFill>
              </fill>
            </x14:dxf>
          </x14:cfRule>
          <x14:cfRule type="expression" priority="3" id="{68D63C6D-75CC-4DAD-82EC-5727FA23F8E2}">
            <xm:f>IF(VLOOKUP(AJ37,入力用３年!$B:$J,1,FALSE)=基本情報!$C$12,TRUE,FALSE)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 id="{A3858087-A1C9-4694-AD41-FEC82A227B74}">
            <xm:f>VLOOKUP(AJ37,入力用３年!$B:$I,7,FALSE)="現場閉所"</xm:f>
            <x14:dxf>
              <fill>
                <patternFill>
                  <bgColor theme="2" tint="-9.9948118533890809E-2"/>
                </patternFill>
              </fill>
            </x14:dxf>
          </x14:cfRule>
          <x14:cfRule type="expression" priority="4" id="{81C2D23C-2046-4992-86B4-534FC3B178F8}">
            <xm:f>IF(VLOOKUP(AJ37,入力用３年!$B:$J,1,FALSE)=基本情報!$E$12,TRUE,FALSE)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AJ37:AJ42</xm:sqref>
        </x14:conditionalFormatting>
        <x14:conditionalFormatting xmlns:xm="http://schemas.microsoft.com/office/excel/2006/main">
          <x14:cfRule type="expression" priority="8" id="{748E9F9F-DF55-490D-ADC1-B56B2141296F}">
            <xm:f>IF(VLOOKUP(AJ47,入力用３年!$B:$J,1,FALSE)=基本情報!$E$12,TRUE,FALSE)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 id="{14E0231D-0DCF-43C4-B0E6-1BC685DB2735}">
            <xm:f>IF(VLOOKUP(AJ47,入力用３年!$B:$J,1,FALSE)=基本情報!$C$12,TRUE,FALSE)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 id="{54058291-0125-4DC6-8C86-4547D310925F}">
            <xm:f>VLOOKUP(AJ47,入力用３年!$B:$I,7,FALSE)="現場閉所"</xm:f>
            <x14:dxf>
              <fill>
                <patternFill>
                  <bgColor theme="2" tint="-9.9948118533890809E-2"/>
                </patternFill>
              </fill>
            </x14:dxf>
          </x14:cfRule>
          <x14:cfRule type="expression" priority="5" id="{BBAF8F08-8A62-4ED9-AD54-33533AEA875E}">
            <xm:f>VLOOKUP(AJ47,入力用３年!$B:$I,6,FALSE)&lt;&gt;""</xm:f>
            <x14:dxf>
              <fill>
                <patternFill>
                  <bgColor theme="8"/>
                </patternFill>
              </fill>
            </x14:dxf>
          </x14:cfRule>
          <xm:sqref>AJ47:AJ52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C7F18-97CA-4491-849A-1BD660C0D9BF}">
  <sheetPr>
    <tabColor theme="7" tint="0.79998168889431442"/>
  </sheetPr>
  <dimension ref="A1:S12"/>
  <sheetViews>
    <sheetView workbookViewId="0">
      <selection activeCell="C9" sqref="C9"/>
    </sheetView>
  </sheetViews>
  <sheetFormatPr defaultRowHeight="18.75"/>
  <cols>
    <col min="1" max="1" width="4.5" customWidth="1"/>
    <col min="2" max="2" width="26.75" style="244" customWidth="1"/>
    <col min="3" max="3" width="116.875" style="245" customWidth="1"/>
    <col min="4" max="19" width="9" style="244"/>
  </cols>
  <sheetData>
    <row r="1" spans="1:3" ht="44.25" customHeight="1">
      <c r="A1" s="261" t="s">
        <v>114</v>
      </c>
      <c r="B1" s="261"/>
      <c r="C1" s="261"/>
    </row>
    <row r="2" spans="1:3">
      <c r="B2" s="249" t="s">
        <v>70</v>
      </c>
      <c r="C2" s="256" t="s">
        <v>71</v>
      </c>
    </row>
    <row r="3" spans="1:3" ht="50.25" customHeight="1">
      <c r="A3" s="243">
        <v>1</v>
      </c>
      <c r="B3" s="247" t="s">
        <v>73</v>
      </c>
      <c r="C3" s="253" t="s">
        <v>76</v>
      </c>
    </row>
    <row r="4" spans="1:3" ht="33.75" customHeight="1">
      <c r="A4" s="243">
        <v>2</v>
      </c>
      <c r="B4" s="247" t="s">
        <v>77</v>
      </c>
      <c r="C4" s="253" t="s">
        <v>78</v>
      </c>
    </row>
    <row r="5" spans="1:3" ht="33.75" customHeight="1">
      <c r="A5" s="243">
        <v>3</v>
      </c>
      <c r="B5" s="247" t="s">
        <v>79</v>
      </c>
      <c r="C5" s="253" t="s">
        <v>69</v>
      </c>
    </row>
    <row r="6" spans="1:3" ht="33.75" customHeight="1">
      <c r="A6" s="243">
        <v>4</v>
      </c>
      <c r="B6" s="260" t="s">
        <v>112</v>
      </c>
      <c r="C6" s="252" t="s">
        <v>72</v>
      </c>
    </row>
    <row r="7" spans="1:3" ht="33.75" customHeight="1">
      <c r="A7" s="243">
        <v>5</v>
      </c>
      <c r="B7" s="248" t="s">
        <v>75</v>
      </c>
      <c r="C7" s="252" t="s">
        <v>115</v>
      </c>
    </row>
    <row r="8" spans="1:3" ht="33.75" customHeight="1">
      <c r="A8" s="243">
        <v>6</v>
      </c>
      <c r="B8" s="250" t="s">
        <v>36</v>
      </c>
      <c r="C8" s="254" t="s">
        <v>116</v>
      </c>
    </row>
    <row r="9" spans="1:3" ht="119.25" customHeight="1">
      <c r="A9" s="243">
        <v>7</v>
      </c>
      <c r="B9" s="246" t="s">
        <v>110</v>
      </c>
      <c r="C9" s="252" t="s">
        <v>111</v>
      </c>
    </row>
    <row r="10" spans="1:3" ht="104.25" customHeight="1">
      <c r="A10" s="243">
        <v>8</v>
      </c>
      <c r="B10" s="251" t="s">
        <v>63</v>
      </c>
      <c r="C10" s="255" t="s">
        <v>81</v>
      </c>
    </row>
    <row r="11" spans="1:3" ht="83.25" customHeight="1">
      <c r="A11" s="243">
        <v>9</v>
      </c>
      <c r="B11" s="246" t="s">
        <v>64</v>
      </c>
      <c r="C11" s="252" t="s">
        <v>74</v>
      </c>
    </row>
    <row r="12" spans="1:3">
      <c r="B12" s="244" t="s">
        <v>80</v>
      </c>
    </row>
  </sheetData>
  <mergeCells count="1">
    <mergeCell ref="A1:C1"/>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51BF1-FDDD-4C5C-AF2A-B5BE766AE786}">
  <sheetPr codeName="Sheet1">
    <tabColor rgb="FFFF0000"/>
  </sheetPr>
  <dimension ref="A1:H13"/>
  <sheetViews>
    <sheetView showZeros="0" zoomScale="145" zoomScaleNormal="85" workbookViewId="0">
      <selection activeCell="E14" sqref="E14"/>
    </sheetView>
  </sheetViews>
  <sheetFormatPr defaultRowHeight="18.75"/>
  <cols>
    <col min="2" max="2" width="11" bestFit="1" customWidth="1"/>
    <col min="3" max="3" width="14.375" customWidth="1"/>
    <col min="4" max="4" width="10.375" customWidth="1"/>
    <col min="5" max="5" width="13.625" customWidth="1"/>
    <col min="6" max="6" width="4.5" customWidth="1"/>
    <col min="7" max="7" width="12.625" customWidth="1"/>
    <col min="8" max="8" width="4.25" customWidth="1"/>
    <col min="9" max="9" width="13.625" customWidth="1"/>
  </cols>
  <sheetData>
    <row r="1" spans="1:8">
      <c r="A1" s="11" t="s">
        <v>28</v>
      </c>
      <c r="B1" t="s">
        <v>101</v>
      </c>
    </row>
    <row r="2" spans="1:8">
      <c r="B2" s="14" t="s">
        <v>34</v>
      </c>
      <c r="C2" s="23" t="s">
        <v>59</v>
      </c>
      <c r="D2" s="23"/>
      <c r="E2" s="23"/>
      <c r="F2" s="23"/>
      <c r="G2" s="23"/>
      <c r="H2" s="23"/>
    </row>
    <row r="3" spans="1:8">
      <c r="B3" s="27" t="s">
        <v>12</v>
      </c>
      <c r="C3" s="237">
        <f>DATE(2025,4,1)</f>
        <v>45748</v>
      </c>
      <c r="E3" s="3"/>
      <c r="F3" s="3"/>
      <c r="G3" s="3"/>
      <c r="H3" s="3"/>
    </row>
    <row r="4" spans="1:8">
      <c r="B4" s="14" t="s">
        <v>37</v>
      </c>
      <c r="C4" s="21" t="s">
        <v>60</v>
      </c>
      <c r="D4" s="21"/>
      <c r="E4" s="21"/>
      <c r="F4" s="21"/>
      <c r="G4" s="21"/>
      <c r="H4" s="21"/>
    </row>
    <row r="5" spans="1:8">
      <c r="B5" s="15" t="s">
        <v>38</v>
      </c>
      <c r="C5" s="22" t="s">
        <v>61</v>
      </c>
      <c r="D5" s="22"/>
      <c r="E5" s="22"/>
      <c r="F5" s="22"/>
      <c r="G5" s="22"/>
      <c r="H5" s="22"/>
    </row>
    <row r="7" spans="1:8">
      <c r="B7" s="3"/>
      <c r="C7" s="8" t="s">
        <v>31</v>
      </c>
      <c r="D7" s="3"/>
      <c r="E7" s="3"/>
    </row>
    <row r="8" spans="1:8">
      <c r="B8" s="19" t="s">
        <v>1</v>
      </c>
      <c r="C8" s="16">
        <v>45936</v>
      </c>
      <c r="D8" s="17" t="s">
        <v>33</v>
      </c>
      <c r="E8" s="18">
        <v>46822</v>
      </c>
      <c r="F8" s="20"/>
    </row>
    <row r="9" spans="1:8">
      <c r="B9" s="19" t="s">
        <v>35</v>
      </c>
      <c r="C9" s="16">
        <v>45940</v>
      </c>
      <c r="D9" s="15" t="s">
        <v>36</v>
      </c>
      <c r="E9" s="18">
        <v>46803</v>
      </c>
      <c r="F9" s="20"/>
    </row>
    <row r="10" spans="1:8">
      <c r="F10" s="3"/>
    </row>
    <row r="11" spans="1:8">
      <c r="C11" s="3" t="s">
        <v>30</v>
      </c>
      <c r="D11" s="3"/>
      <c r="E11" s="3"/>
    </row>
    <row r="12" spans="1:8">
      <c r="B12" s="19" t="s">
        <v>1</v>
      </c>
      <c r="C12" s="16"/>
      <c r="D12" s="17" t="s">
        <v>32</v>
      </c>
      <c r="E12" s="18"/>
    </row>
    <row r="13" spans="1:8">
      <c r="B13" s="19" t="s">
        <v>35</v>
      </c>
      <c r="C13" s="16"/>
      <c r="D13" s="15" t="s">
        <v>36</v>
      </c>
      <c r="E13" s="18"/>
    </row>
  </sheetData>
  <protectedRanges>
    <protectedRange sqref="C2 C3 C4 C5 C8 C9 E8 E9 C12 C13 E12 E13" name="入力項目"/>
  </protectedRanges>
  <phoneticPr fontId="1"/>
  <dataValidations count="1">
    <dataValidation type="date" operator="greaterThan" allowBlank="1" showInputMessage="1" showErrorMessage="1" sqref="C8:C9 C12:C13" xr:uid="{60587B5D-1A35-4C1D-85A8-FC87FDCE20A8}">
      <formula1>43191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DCB2D-57D4-4297-9C29-F512D05DA2F4}">
  <sheetPr codeName="Sheet2">
    <tabColor theme="5" tint="0.59999389629810485"/>
    <pageSetUpPr fitToPage="1"/>
  </sheetPr>
  <dimension ref="A1:O374"/>
  <sheetViews>
    <sheetView showZeros="0" zoomScaleNormal="100" workbookViewId="0">
      <pane xSplit="1" ySplit="7" topLeftCell="B198" activePane="bottomRight" state="frozen"/>
      <selection activeCell="E14" sqref="E14"/>
      <selection pane="topRight" activeCell="E14" sqref="E14"/>
      <selection pane="bottomLeft" activeCell="E14" sqref="E14"/>
      <selection pane="bottomRight" activeCell="D207" sqref="D207"/>
    </sheetView>
  </sheetViews>
  <sheetFormatPr defaultRowHeight="18.75" outlineLevelCol="1"/>
  <cols>
    <col min="1" max="1" width="9" customWidth="1"/>
    <col min="2" max="2" width="11.375" bestFit="1" customWidth="1"/>
    <col min="3" max="3" width="5.25" bestFit="1" customWidth="1"/>
    <col min="4" max="4" width="6.87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9" hidden="1" customWidth="1" outlineLevel="1"/>
    <col min="11" max="11" width="9" hidden="1" customWidth="1" collapsed="1"/>
    <col min="13" max="13" width="14.75" bestFit="1" customWidth="1"/>
  </cols>
  <sheetData>
    <row r="1" spans="1:14">
      <c r="A1" s="3"/>
      <c r="B1" s="14" t="s">
        <v>34</v>
      </c>
      <c r="C1" s="14" t="str">
        <f>基本情報!C2</f>
        <v>道路改良工事</v>
      </c>
      <c r="D1" s="14"/>
      <c r="E1" s="14"/>
      <c r="F1" s="14"/>
      <c r="G1" s="14"/>
      <c r="H1" s="14"/>
      <c r="I1" s="14"/>
      <c r="N1" s="259"/>
    </row>
    <row r="2" spans="1:14">
      <c r="B2" s="15" t="s">
        <v>37</v>
      </c>
      <c r="C2" s="15" t="str">
        <f>基本情報!C4</f>
        <v>〇〇建設</v>
      </c>
      <c r="D2" s="27"/>
      <c r="E2" s="15"/>
      <c r="F2" s="15"/>
      <c r="G2" s="15"/>
      <c r="H2" s="15"/>
      <c r="I2" s="15"/>
      <c r="N2" s="259"/>
    </row>
    <row r="3" spans="1:14">
      <c r="B3" s="15" t="s">
        <v>38</v>
      </c>
      <c r="C3" s="15" t="str">
        <f>基本情報!C5</f>
        <v>△△建設事務所</v>
      </c>
      <c r="D3" s="27"/>
      <c r="E3" s="15"/>
      <c r="F3" s="15"/>
      <c r="G3" s="15"/>
      <c r="H3" s="15"/>
      <c r="I3" s="15"/>
      <c r="N3" s="259"/>
    </row>
    <row r="4" spans="1:14">
      <c r="N4" s="259"/>
    </row>
    <row r="5" spans="1:14" ht="19.5" thickBot="1">
      <c r="B5" s="262" t="s">
        <v>25</v>
      </c>
      <c r="C5" s="262"/>
      <c r="D5" s="36"/>
      <c r="E5" s="28" t="s">
        <v>28</v>
      </c>
      <c r="F5" s="28" t="s">
        <v>28</v>
      </c>
      <c r="G5" s="28" t="s">
        <v>28</v>
      </c>
      <c r="H5" s="28" t="s">
        <v>28</v>
      </c>
      <c r="I5" s="13"/>
      <c r="J5" s="10"/>
      <c r="N5" s="259"/>
    </row>
    <row r="6" spans="1:14" ht="19.5" thickBot="1">
      <c r="B6" s="6"/>
      <c r="C6" s="39"/>
      <c r="D6" s="44"/>
      <c r="E6" s="263" t="s">
        <v>51</v>
      </c>
      <c r="F6" s="264"/>
      <c r="G6" s="262" t="s">
        <v>52</v>
      </c>
      <c r="H6" s="262"/>
      <c r="I6" s="29" t="s">
        <v>39</v>
      </c>
      <c r="J6" t="s">
        <v>15</v>
      </c>
    </row>
    <row r="7" spans="1:14" ht="19.5" thickBot="1">
      <c r="B7" s="5"/>
      <c r="C7" s="40" t="s">
        <v>0</v>
      </c>
      <c r="D7" s="45"/>
      <c r="E7" s="33" t="s">
        <v>110</v>
      </c>
      <c r="F7" s="30" t="s">
        <v>82</v>
      </c>
      <c r="G7" s="33" t="s">
        <v>110</v>
      </c>
      <c r="H7" s="30" t="s">
        <v>82</v>
      </c>
      <c r="J7" t="s">
        <v>31</v>
      </c>
      <c r="K7" t="s">
        <v>30</v>
      </c>
      <c r="M7" s="2"/>
    </row>
    <row r="8" spans="1:14">
      <c r="B8" s="7">
        <f>基本情報!C3</f>
        <v>45748</v>
      </c>
      <c r="C8" s="41" t="str">
        <f t="shared" ref="C8:C71" si="0">TEXT(B8,"aaa")</f>
        <v>火</v>
      </c>
      <c r="D8" s="43" t="str">
        <f>IF(WEEKDAY(B8,2)&gt;5,"休日","")</f>
        <v/>
      </c>
      <c r="E8" s="161"/>
      <c r="F8" s="162" t="str">
        <f t="shared" ref="F8:F71" si="1">IF(OR(E8="夏季休暇",E8="年末年始休暇",E8="一時中止",E8="工場制作",E8="発注者指示",E8="その他",D8="休日"),"現場閉所","")</f>
        <v/>
      </c>
      <c r="G8" s="163"/>
      <c r="H8" s="162" t="str">
        <f t="shared" ref="H8:H13" si="2">IF(OR(G8="夏季休暇",G8="年末年始休暇",G8="一時中止",G8="工場制作",G8="発注者指示",G8="その他",D8="休日"),"現場閉所","　　")</f>
        <v>　　</v>
      </c>
      <c r="I8" t="str">
        <f t="shared" ref="I8:I71" si="3">IF(F8=H8,"○","")</f>
        <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4">
      <c r="B9" s="7">
        <f t="shared" ref="B9:B72" si="4">B8+1</f>
        <v>45749</v>
      </c>
      <c r="C9" s="41" t="str">
        <f t="shared" si="0"/>
        <v>水</v>
      </c>
      <c r="D9" s="43" t="str">
        <f t="shared" ref="D9:D72" si="5">IF(WEEKDAY(B9,2)&gt;5,"休日","")</f>
        <v/>
      </c>
      <c r="E9" s="161"/>
      <c r="F9" s="162" t="str">
        <f t="shared" si="1"/>
        <v/>
      </c>
      <c r="G9" s="164"/>
      <c r="H9" s="162" t="str">
        <f t="shared" si="2"/>
        <v>　　</v>
      </c>
      <c r="I9" t="str">
        <f t="shared" si="3"/>
        <v/>
      </c>
      <c r="J9" t="str">
        <f>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4">
      <c r="B10" s="7">
        <f t="shared" si="4"/>
        <v>45750</v>
      </c>
      <c r="C10" s="41" t="str">
        <f t="shared" si="0"/>
        <v>木</v>
      </c>
      <c r="D10" s="43" t="str">
        <f t="shared" si="5"/>
        <v/>
      </c>
      <c r="E10" s="161"/>
      <c r="F10" s="162" t="str">
        <f t="shared" si="1"/>
        <v/>
      </c>
      <c r="G10" s="164"/>
      <c r="H10" s="162" t="str">
        <f t="shared" si="2"/>
        <v>　　</v>
      </c>
      <c r="I10" t="str">
        <f t="shared" si="3"/>
        <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4">
      <c r="B11" s="7">
        <f t="shared" si="4"/>
        <v>45751</v>
      </c>
      <c r="C11" s="41" t="str">
        <f t="shared" si="0"/>
        <v>金</v>
      </c>
      <c r="D11" s="43" t="str">
        <f t="shared" si="5"/>
        <v/>
      </c>
      <c r="E11" s="161"/>
      <c r="F11" s="162" t="str">
        <f t="shared" si="1"/>
        <v/>
      </c>
      <c r="G11" s="164"/>
      <c r="H11" s="162" t="str">
        <f t="shared" si="2"/>
        <v>　　</v>
      </c>
      <c r="I11" t="str">
        <f t="shared" si="3"/>
        <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4">
      <c r="B12" s="7">
        <f t="shared" si="4"/>
        <v>45752</v>
      </c>
      <c r="C12" s="41" t="str">
        <f t="shared" si="0"/>
        <v>土</v>
      </c>
      <c r="D12" s="43" t="str">
        <f t="shared" si="5"/>
        <v>休日</v>
      </c>
      <c r="E12" s="161"/>
      <c r="F12" s="162" t="str">
        <f t="shared" si="1"/>
        <v>現場閉所</v>
      </c>
      <c r="G12" s="164"/>
      <c r="H12" s="162" t="str">
        <f t="shared" si="2"/>
        <v>現場閉所</v>
      </c>
      <c r="I12" t="str">
        <f t="shared" si="3"/>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4">
      <c r="B13" s="7">
        <f t="shared" si="4"/>
        <v>45753</v>
      </c>
      <c r="C13" s="41" t="str">
        <f t="shared" si="0"/>
        <v>日</v>
      </c>
      <c r="D13" s="43" t="str">
        <f t="shared" si="5"/>
        <v>休日</v>
      </c>
      <c r="E13" s="161"/>
      <c r="F13" s="162" t="str">
        <f t="shared" si="1"/>
        <v>現場閉所</v>
      </c>
      <c r="G13" s="164"/>
      <c r="H13" s="162" t="str">
        <f t="shared" si="2"/>
        <v>現場閉所</v>
      </c>
      <c r="I13" t="str">
        <f t="shared" si="3"/>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4">
      <c r="B14" s="7">
        <f t="shared" si="4"/>
        <v>45754</v>
      </c>
      <c r="C14" s="41" t="str">
        <f t="shared" si="0"/>
        <v>月</v>
      </c>
      <c r="D14" s="43" t="str">
        <f t="shared" si="5"/>
        <v/>
      </c>
      <c r="E14" s="161"/>
      <c r="F14" s="162" t="str">
        <f t="shared" si="1"/>
        <v/>
      </c>
      <c r="G14" s="164"/>
      <c r="H14" s="162" t="str">
        <f t="shared" ref="H14:H77" si="6">IF(OR(G14="夏季休暇",G14="年末年始休暇",G14="一時中止",G14="工場制作",G14="発注者指示",G14="その他",D14="休日"),"現場閉所","　　")</f>
        <v>　　</v>
      </c>
      <c r="I14" t="str">
        <f t="shared" si="3"/>
        <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4">
      <c r="B15" s="7">
        <f t="shared" si="4"/>
        <v>45755</v>
      </c>
      <c r="C15" s="41" t="str">
        <f t="shared" si="0"/>
        <v>火</v>
      </c>
      <c r="D15" s="43" t="str">
        <f t="shared" si="5"/>
        <v/>
      </c>
      <c r="E15" s="161"/>
      <c r="F15" s="162" t="str">
        <f t="shared" si="1"/>
        <v/>
      </c>
      <c r="G15" s="164"/>
      <c r="H15" s="162" t="str">
        <f t="shared" si="6"/>
        <v>　　</v>
      </c>
      <c r="I15" t="str">
        <f t="shared" si="3"/>
        <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4">
      <c r="B16" s="7">
        <f t="shared" si="4"/>
        <v>45756</v>
      </c>
      <c r="C16" s="41" t="str">
        <f t="shared" si="0"/>
        <v>水</v>
      </c>
      <c r="D16" s="43" t="str">
        <f t="shared" si="5"/>
        <v/>
      </c>
      <c r="E16" s="161"/>
      <c r="F16" s="162" t="str">
        <f t="shared" si="1"/>
        <v/>
      </c>
      <c r="G16" s="164"/>
      <c r="H16" s="162" t="str">
        <f t="shared" si="6"/>
        <v>　　</v>
      </c>
      <c r="I16" t="str">
        <f t="shared" si="3"/>
        <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c r="B17" s="7">
        <f t="shared" si="4"/>
        <v>45757</v>
      </c>
      <c r="C17" s="41" t="str">
        <f t="shared" si="0"/>
        <v>木</v>
      </c>
      <c r="D17" s="43" t="str">
        <f t="shared" si="5"/>
        <v/>
      </c>
      <c r="E17" s="161"/>
      <c r="F17" s="162" t="str">
        <f t="shared" si="1"/>
        <v/>
      </c>
      <c r="G17" s="164"/>
      <c r="H17" s="162" t="str">
        <f t="shared" si="6"/>
        <v>　　</v>
      </c>
      <c r="I17" t="str">
        <f>IF(F17=H17,"○","")</f>
        <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c r="B18" s="7">
        <f t="shared" si="4"/>
        <v>45758</v>
      </c>
      <c r="C18" s="41" t="str">
        <f t="shared" si="0"/>
        <v>金</v>
      </c>
      <c r="D18" s="43" t="str">
        <f t="shared" si="5"/>
        <v/>
      </c>
      <c r="E18" s="161"/>
      <c r="F18" s="162" t="str">
        <f t="shared" si="1"/>
        <v/>
      </c>
      <c r="G18" s="164"/>
      <c r="H18" s="162" t="str">
        <f t="shared" si="6"/>
        <v>　　</v>
      </c>
      <c r="I18" t="str">
        <f t="shared" si="3"/>
        <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c r="B19" s="7">
        <f t="shared" si="4"/>
        <v>45759</v>
      </c>
      <c r="C19" s="41" t="str">
        <f t="shared" si="0"/>
        <v>土</v>
      </c>
      <c r="D19" s="43" t="str">
        <f t="shared" si="5"/>
        <v>休日</v>
      </c>
      <c r="E19" s="161"/>
      <c r="F19" s="162" t="str">
        <f t="shared" si="1"/>
        <v>現場閉所</v>
      </c>
      <c r="G19" s="164"/>
      <c r="H19" s="162" t="str">
        <f t="shared" si="6"/>
        <v>現場閉所</v>
      </c>
      <c r="I19" t="str">
        <f t="shared" si="3"/>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c r="B20" s="7">
        <f t="shared" si="4"/>
        <v>45760</v>
      </c>
      <c r="C20" s="41" t="str">
        <f t="shared" si="0"/>
        <v>日</v>
      </c>
      <c r="D20" s="43" t="str">
        <f t="shared" si="5"/>
        <v>休日</v>
      </c>
      <c r="E20" s="161"/>
      <c r="F20" s="162" t="str">
        <f t="shared" si="1"/>
        <v>現場閉所</v>
      </c>
      <c r="G20" s="164"/>
      <c r="H20" s="162" t="str">
        <f t="shared" si="6"/>
        <v>現場閉所</v>
      </c>
      <c r="I20" t="str">
        <f>IF(F20=H20,"○","")</f>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c r="B21" s="7">
        <f t="shared" si="4"/>
        <v>45761</v>
      </c>
      <c r="C21" s="41" t="str">
        <f t="shared" si="0"/>
        <v>月</v>
      </c>
      <c r="D21" s="43" t="str">
        <f t="shared" si="5"/>
        <v/>
      </c>
      <c r="E21" s="161"/>
      <c r="F21" s="162" t="str">
        <f t="shared" si="1"/>
        <v/>
      </c>
      <c r="G21" s="164"/>
      <c r="H21" s="162" t="str">
        <f t="shared" si="6"/>
        <v>　　</v>
      </c>
      <c r="I21" t="str">
        <f t="shared" si="3"/>
        <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c r="B22" s="7">
        <f t="shared" si="4"/>
        <v>45762</v>
      </c>
      <c r="C22" s="41" t="str">
        <f t="shared" si="0"/>
        <v>火</v>
      </c>
      <c r="D22" s="43" t="str">
        <f t="shared" si="5"/>
        <v/>
      </c>
      <c r="E22" s="161"/>
      <c r="F22" s="162" t="str">
        <f t="shared" si="1"/>
        <v/>
      </c>
      <c r="G22" s="164"/>
      <c r="H22" s="162" t="str">
        <f t="shared" si="6"/>
        <v>　　</v>
      </c>
      <c r="I22" t="str">
        <f t="shared" si="3"/>
        <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c r="B23" s="7">
        <f t="shared" si="4"/>
        <v>45763</v>
      </c>
      <c r="C23" s="41" t="str">
        <f t="shared" si="0"/>
        <v>水</v>
      </c>
      <c r="D23" s="43" t="str">
        <f t="shared" si="5"/>
        <v/>
      </c>
      <c r="E23" s="161"/>
      <c r="F23" s="162" t="str">
        <f t="shared" si="1"/>
        <v/>
      </c>
      <c r="G23" s="164"/>
      <c r="H23" s="162" t="str">
        <f t="shared" si="6"/>
        <v>　　</v>
      </c>
      <c r="I23" t="str">
        <f t="shared" si="3"/>
        <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c r="B24" s="7">
        <f t="shared" si="4"/>
        <v>45764</v>
      </c>
      <c r="C24" s="41" t="str">
        <f t="shared" si="0"/>
        <v>木</v>
      </c>
      <c r="D24" s="43" t="str">
        <f t="shared" si="5"/>
        <v/>
      </c>
      <c r="E24" s="161"/>
      <c r="F24" s="162" t="str">
        <f t="shared" si="1"/>
        <v/>
      </c>
      <c r="G24" s="164"/>
      <c r="H24" s="162" t="str">
        <f t="shared" si="6"/>
        <v>　　</v>
      </c>
      <c r="I24" t="str">
        <f t="shared" si="3"/>
        <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c r="B25" s="7">
        <f t="shared" si="4"/>
        <v>45765</v>
      </c>
      <c r="C25" s="41" t="str">
        <f t="shared" si="0"/>
        <v>金</v>
      </c>
      <c r="D25" s="43" t="str">
        <f t="shared" si="5"/>
        <v/>
      </c>
      <c r="E25" s="161"/>
      <c r="F25" s="162" t="str">
        <f t="shared" si="1"/>
        <v/>
      </c>
      <c r="G25" s="164"/>
      <c r="H25" s="162" t="str">
        <f t="shared" si="6"/>
        <v>　　</v>
      </c>
      <c r="I25" t="str">
        <f t="shared" si="3"/>
        <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c r="B26" s="7">
        <f t="shared" si="4"/>
        <v>45766</v>
      </c>
      <c r="C26" s="41" t="str">
        <f t="shared" si="0"/>
        <v>土</v>
      </c>
      <c r="D26" s="43" t="str">
        <f t="shared" si="5"/>
        <v>休日</v>
      </c>
      <c r="E26" s="161"/>
      <c r="F26" s="162" t="str">
        <f t="shared" si="1"/>
        <v>現場閉所</v>
      </c>
      <c r="G26" s="164"/>
      <c r="H26" s="162" t="str">
        <f t="shared" si="6"/>
        <v>現場閉所</v>
      </c>
      <c r="I26" t="str">
        <f t="shared" si="3"/>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c r="B27" s="7">
        <f t="shared" si="4"/>
        <v>45767</v>
      </c>
      <c r="C27" s="41" t="str">
        <f t="shared" si="0"/>
        <v>日</v>
      </c>
      <c r="D27" s="43" t="str">
        <f t="shared" si="5"/>
        <v>休日</v>
      </c>
      <c r="E27" s="161"/>
      <c r="F27" s="162" t="str">
        <f t="shared" si="1"/>
        <v>現場閉所</v>
      </c>
      <c r="G27" s="164"/>
      <c r="H27" s="162" t="str">
        <f t="shared" si="6"/>
        <v>現場閉所</v>
      </c>
      <c r="I27" t="str">
        <f t="shared" si="3"/>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c r="B28" s="7">
        <f t="shared" si="4"/>
        <v>45768</v>
      </c>
      <c r="C28" s="41" t="str">
        <f t="shared" si="0"/>
        <v>月</v>
      </c>
      <c r="D28" s="43" t="str">
        <f t="shared" si="5"/>
        <v/>
      </c>
      <c r="E28" s="161"/>
      <c r="F28" s="162" t="str">
        <f t="shared" si="1"/>
        <v/>
      </c>
      <c r="G28" s="164"/>
      <c r="H28" s="162" t="str">
        <f t="shared" si="6"/>
        <v>　　</v>
      </c>
      <c r="I28" t="str">
        <f t="shared" si="3"/>
        <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c r="B29" s="7">
        <f t="shared" si="4"/>
        <v>45769</v>
      </c>
      <c r="C29" s="41" t="str">
        <f t="shared" si="0"/>
        <v>火</v>
      </c>
      <c r="D29" s="43" t="str">
        <f t="shared" si="5"/>
        <v/>
      </c>
      <c r="E29" s="161"/>
      <c r="F29" s="162" t="str">
        <f t="shared" si="1"/>
        <v/>
      </c>
      <c r="G29" s="164"/>
      <c r="H29" s="162" t="str">
        <f t="shared" si="6"/>
        <v>　　</v>
      </c>
      <c r="I29" t="str">
        <f t="shared" si="3"/>
        <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c r="B30" s="7">
        <f t="shared" si="4"/>
        <v>45770</v>
      </c>
      <c r="C30" s="41" t="str">
        <f t="shared" si="0"/>
        <v>水</v>
      </c>
      <c r="D30" s="43" t="str">
        <f t="shared" si="5"/>
        <v/>
      </c>
      <c r="E30" s="161"/>
      <c r="F30" s="162" t="str">
        <f t="shared" si="1"/>
        <v/>
      </c>
      <c r="G30" s="164"/>
      <c r="H30" s="162" t="str">
        <f t="shared" si="6"/>
        <v>　　</v>
      </c>
      <c r="I30" t="str">
        <f t="shared" si="3"/>
        <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c r="B31" s="7">
        <f t="shared" si="4"/>
        <v>45771</v>
      </c>
      <c r="C31" s="41" t="str">
        <f t="shared" si="0"/>
        <v>木</v>
      </c>
      <c r="D31" s="43" t="str">
        <f t="shared" si="5"/>
        <v/>
      </c>
      <c r="E31" s="161"/>
      <c r="F31" s="162" t="str">
        <f t="shared" si="1"/>
        <v/>
      </c>
      <c r="G31" s="164"/>
      <c r="H31" s="162" t="str">
        <f t="shared" si="6"/>
        <v>　　</v>
      </c>
      <c r="I31" t="str">
        <f t="shared" si="3"/>
        <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c r="B32" s="7">
        <f t="shared" si="4"/>
        <v>45772</v>
      </c>
      <c r="C32" s="41" t="str">
        <f t="shared" si="0"/>
        <v>金</v>
      </c>
      <c r="D32" s="43" t="str">
        <f t="shared" si="5"/>
        <v/>
      </c>
      <c r="E32" s="161"/>
      <c r="F32" s="162" t="str">
        <f t="shared" si="1"/>
        <v/>
      </c>
      <c r="G32" s="164"/>
      <c r="H32" s="162" t="str">
        <f t="shared" si="6"/>
        <v>　　</v>
      </c>
      <c r="I32" t="str">
        <f t="shared" si="3"/>
        <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c r="B33" s="7">
        <f t="shared" si="4"/>
        <v>45773</v>
      </c>
      <c r="C33" s="41" t="str">
        <f t="shared" si="0"/>
        <v>土</v>
      </c>
      <c r="D33" s="43" t="str">
        <f t="shared" si="5"/>
        <v>休日</v>
      </c>
      <c r="E33" s="161"/>
      <c r="F33" s="162" t="str">
        <f t="shared" si="1"/>
        <v>現場閉所</v>
      </c>
      <c r="G33" s="164"/>
      <c r="H33" s="162" t="str">
        <f t="shared" si="6"/>
        <v>現場閉所</v>
      </c>
      <c r="I33" t="str">
        <f t="shared" si="3"/>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c r="B34" s="7">
        <f t="shared" si="4"/>
        <v>45774</v>
      </c>
      <c r="C34" s="41" t="str">
        <f t="shared" si="0"/>
        <v>日</v>
      </c>
      <c r="D34" s="43" t="str">
        <f t="shared" si="5"/>
        <v>休日</v>
      </c>
      <c r="E34" s="161"/>
      <c r="F34" s="162" t="str">
        <f t="shared" si="1"/>
        <v>現場閉所</v>
      </c>
      <c r="G34" s="164"/>
      <c r="H34" s="162" t="str">
        <f t="shared" si="6"/>
        <v>現場閉所</v>
      </c>
      <c r="I34" t="str">
        <f t="shared" si="3"/>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c r="B35" s="7">
        <f t="shared" si="4"/>
        <v>45775</v>
      </c>
      <c r="C35" s="41" t="str">
        <f t="shared" si="0"/>
        <v>月</v>
      </c>
      <c r="D35" s="43" t="str">
        <f t="shared" si="5"/>
        <v/>
      </c>
      <c r="E35" s="161"/>
      <c r="F35" s="162" t="str">
        <f t="shared" si="1"/>
        <v/>
      </c>
      <c r="G35" s="164"/>
      <c r="H35" s="162" t="str">
        <f t="shared" si="6"/>
        <v>　　</v>
      </c>
      <c r="I35" t="str">
        <f t="shared" si="3"/>
        <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c r="B36" s="7">
        <f t="shared" si="4"/>
        <v>45776</v>
      </c>
      <c r="C36" s="41" t="str">
        <f t="shared" si="0"/>
        <v>火</v>
      </c>
      <c r="D36" s="43" t="str">
        <f t="shared" si="5"/>
        <v/>
      </c>
      <c r="E36" s="161"/>
      <c r="F36" s="162" t="str">
        <f t="shared" si="1"/>
        <v/>
      </c>
      <c r="G36" s="164"/>
      <c r="H36" s="162" t="str">
        <f t="shared" si="6"/>
        <v>　　</v>
      </c>
      <c r="I36" t="str">
        <f t="shared" si="3"/>
        <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c r="B37" s="7">
        <f t="shared" si="4"/>
        <v>45777</v>
      </c>
      <c r="C37" s="41" t="str">
        <f t="shared" si="0"/>
        <v>水</v>
      </c>
      <c r="D37" s="43" t="str">
        <f t="shared" si="5"/>
        <v/>
      </c>
      <c r="E37" s="161"/>
      <c r="F37" s="162" t="str">
        <f t="shared" si="1"/>
        <v/>
      </c>
      <c r="G37" s="164"/>
      <c r="H37" s="162" t="str">
        <f t="shared" si="6"/>
        <v>　　</v>
      </c>
      <c r="I37" t="str">
        <f t="shared" si="3"/>
        <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c r="B38" s="7">
        <f t="shared" si="4"/>
        <v>45778</v>
      </c>
      <c r="C38" s="41" t="str">
        <f t="shared" si="0"/>
        <v>木</v>
      </c>
      <c r="D38" s="43" t="str">
        <f t="shared" si="5"/>
        <v/>
      </c>
      <c r="E38" s="161"/>
      <c r="F38" s="162" t="str">
        <f t="shared" si="1"/>
        <v/>
      </c>
      <c r="G38" s="164"/>
      <c r="H38" s="162" t="str">
        <f t="shared" si="6"/>
        <v>　　</v>
      </c>
      <c r="I38" t="str">
        <f t="shared" si="3"/>
        <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c r="B39" s="7">
        <f t="shared" si="4"/>
        <v>45779</v>
      </c>
      <c r="C39" s="41" t="str">
        <f t="shared" si="0"/>
        <v>金</v>
      </c>
      <c r="D39" s="43" t="str">
        <f t="shared" si="5"/>
        <v/>
      </c>
      <c r="E39" s="161"/>
      <c r="F39" s="162" t="str">
        <f t="shared" si="1"/>
        <v/>
      </c>
      <c r="G39" s="164"/>
      <c r="H39" s="162" t="str">
        <f t="shared" si="6"/>
        <v>　　</v>
      </c>
      <c r="I39" t="str">
        <f t="shared" si="3"/>
        <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c r="B40" s="7">
        <f t="shared" si="4"/>
        <v>45780</v>
      </c>
      <c r="C40" s="41" t="str">
        <f t="shared" si="0"/>
        <v>土</v>
      </c>
      <c r="D40" s="43" t="str">
        <f t="shared" si="5"/>
        <v>休日</v>
      </c>
      <c r="E40" s="161"/>
      <c r="F40" s="162" t="str">
        <f t="shared" si="1"/>
        <v>現場閉所</v>
      </c>
      <c r="G40" s="164"/>
      <c r="H40" s="162" t="str">
        <f t="shared" si="6"/>
        <v>現場閉所</v>
      </c>
      <c r="I40" t="str">
        <f t="shared" si="3"/>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c r="B41" s="7">
        <f t="shared" si="4"/>
        <v>45781</v>
      </c>
      <c r="C41" s="41" t="str">
        <f t="shared" si="0"/>
        <v>日</v>
      </c>
      <c r="D41" s="43" t="str">
        <f t="shared" si="5"/>
        <v>休日</v>
      </c>
      <c r="E41" s="161"/>
      <c r="F41" s="162" t="str">
        <f t="shared" si="1"/>
        <v>現場閉所</v>
      </c>
      <c r="G41" s="164"/>
      <c r="H41" s="162" t="str">
        <f t="shared" si="6"/>
        <v>現場閉所</v>
      </c>
      <c r="I41" t="str">
        <f t="shared" si="3"/>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c r="B42" s="7">
        <f t="shared" si="4"/>
        <v>45782</v>
      </c>
      <c r="C42" s="41" t="str">
        <f t="shared" si="0"/>
        <v>月</v>
      </c>
      <c r="D42" s="43" t="str">
        <f t="shared" si="5"/>
        <v/>
      </c>
      <c r="E42" s="161"/>
      <c r="F42" s="162" t="str">
        <f t="shared" si="1"/>
        <v/>
      </c>
      <c r="G42" s="164"/>
      <c r="H42" s="162" t="str">
        <f t="shared" si="6"/>
        <v>　　</v>
      </c>
      <c r="I42" t="str">
        <f t="shared" si="3"/>
        <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c r="B43" s="7">
        <f t="shared" si="4"/>
        <v>45783</v>
      </c>
      <c r="C43" s="41" t="str">
        <f t="shared" si="0"/>
        <v>火</v>
      </c>
      <c r="D43" s="43" t="str">
        <f t="shared" si="5"/>
        <v/>
      </c>
      <c r="E43" s="161"/>
      <c r="F43" s="162" t="str">
        <f t="shared" si="1"/>
        <v/>
      </c>
      <c r="G43" s="164"/>
      <c r="H43" s="162" t="str">
        <f t="shared" si="6"/>
        <v>　　</v>
      </c>
      <c r="I43" t="str">
        <f t="shared" si="3"/>
        <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c r="B44" s="7">
        <f t="shared" si="4"/>
        <v>45784</v>
      </c>
      <c r="C44" s="41" t="str">
        <f t="shared" si="0"/>
        <v>水</v>
      </c>
      <c r="D44" s="43" t="str">
        <f t="shared" si="5"/>
        <v/>
      </c>
      <c r="E44" s="161"/>
      <c r="F44" s="162" t="str">
        <f t="shared" si="1"/>
        <v/>
      </c>
      <c r="G44" s="164"/>
      <c r="H44" s="162" t="str">
        <f t="shared" si="6"/>
        <v>　　</v>
      </c>
      <c r="I44" t="str">
        <f t="shared" si="3"/>
        <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c r="B45" s="7">
        <f t="shared" si="4"/>
        <v>45785</v>
      </c>
      <c r="C45" s="41" t="str">
        <f t="shared" si="0"/>
        <v>木</v>
      </c>
      <c r="D45" s="43" t="str">
        <f t="shared" si="5"/>
        <v/>
      </c>
      <c r="E45" s="161"/>
      <c r="F45" s="162" t="str">
        <f t="shared" si="1"/>
        <v/>
      </c>
      <c r="G45" s="164"/>
      <c r="H45" s="162" t="str">
        <f t="shared" si="6"/>
        <v>　　</v>
      </c>
      <c r="I45" t="str">
        <f t="shared" si="3"/>
        <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c r="B46" s="7">
        <f t="shared" si="4"/>
        <v>45786</v>
      </c>
      <c r="C46" s="41" t="str">
        <f t="shared" si="0"/>
        <v>金</v>
      </c>
      <c r="D46" s="43" t="str">
        <f t="shared" si="5"/>
        <v/>
      </c>
      <c r="E46" s="161"/>
      <c r="F46" s="162" t="str">
        <f t="shared" si="1"/>
        <v/>
      </c>
      <c r="G46" s="164"/>
      <c r="H46" s="162" t="str">
        <f t="shared" si="6"/>
        <v>　　</v>
      </c>
      <c r="I46" t="str">
        <f t="shared" si="3"/>
        <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c r="B47" s="7">
        <f t="shared" si="4"/>
        <v>45787</v>
      </c>
      <c r="C47" s="41" t="str">
        <f t="shared" si="0"/>
        <v>土</v>
      </c>
      <c r="D47" s="43" t="str">
        <f t="shared" si="5"/>
        <v>休日</v>
      </c>
      <c r="E47" s="161"/>
      <c r="F47" s="162" t="str">
        <f t="shared" si="1"/>
        <v>現場閉所</v>
      </c>
      <c r="G47" s="164"/>
      <c r="H47" s="162" t="str">
        <f t="shared" si="6"/>
        <v>現場閉所</v>
      </c>
      <c r="I47" t="str">
        <f t="shared" si="3"/>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c r="B48" s="7">
        <f t="shared" si="4"/>
        <v>45788</v>
      </c>
      <c r="C48" s="41" t="str">
        <f t="shared" si="0"/>
        <v>日</v>
      </c>
      <c r="D48" s="43" t="str">
        <f t="shared" si="5"/>
        <v>休日</v>
      </c>
      <c r="E48" s="161"/>
      <c r="F48" s="162" t="str">
        <f t="shared" si="1"/>
        <v>現場閉所</v>
      </c>
      <c r="G48" s="164"/>
      <c r="H48" s="162" t="str">
        <f t="shared" si="6"/>
        <v>現場閉所</v>
      </c>
      <c r="I48" t="str">
        <f t="shared" si="3"/>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c r="B49" s="7">
        <f t="shared" si="4"/>
        <v>45789</v>
      </c>
      <c r="C49" s="41" t="str">
        <f t="shared" si="0"/>
        <v>月</v>
      </c>
      <c r="D49" s="43" t="str">
        <f t="shared" si="5"/>
        <v/>
      </c>
      <c r="E49" s="161"/>
      <c r="F49" s="162" t="str">
        <f t="shared" si="1"/>
        <v/>
      </c>
      <c r="G49" s="164"/>
      <c r="H49" s="162" t="str">
        <f t="shared" si="6"/>
        <v>　　</v>
      </c>
      <c r="I49" t="str">
        <f t="shared" si="3"/>
        <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c r="B50" s="7">
        <f t="shared" si="4"/>
        <v>45790</v>
      </c>
      <c r="C50" s="41" t="str">
        <f t="shared" si="0"/>
        <v>火</v>
      </c>
      <c r="D50" s="43" t="str">
        <f t="shared" si="5"/>
        <v/>
      </c>
      <c r="E50" s="161"/>
      <c r="F50" s="162" t="str">
        <f t="shared" si="1"/>
        <v/>
      </c>
      <c r="G50" s="164"/>
      <c r="H50" s="162" t="str">
        <f t="shared" si="6"/>
        <v>　　</v>
      </c>
      <c r="I50" t="str">
        <f t="shared" si="3"/>
        <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c r="B51" s="7">
        <f t="shared" si="4"/>
        <v>45791</v>
      </c>
      <c r="C51" s="41" t="str">
        <f t="shared" si="0"/>
        <v>水</v>
      </c>
      <c r="D51" s="43" t="str">
        <f t="shared" si="5"/>
        <v/>
      </c>
      <c r="E51" s="161"/>
      <c r="F51" s="162" t="str">
        <f t="shared" si="1"/>
        <v/>
      </c>
      <c r="G51" s="164"/>
      <c r="H51" s="162" t="str">
        <f t="shared" si="6"/>
        <v>　　</v>
      </c>
      <c r="I51" t="str">
        <f t="shared" si="3"/>
        <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c r="B52" s="7">
        <f t="shared" si="4"/>
        <v>45792</v>
      </c>
      <c r="C52" s="41" t="str">
        <f t="shared" si="0"/>
        <v>木</v>
      </c>
      <c r="D52" s="43" t="str">
        <f t="shared" si="5"/>
        <v/>
      </c>
      <c r="E52" s="161"/>
      <c r="F52" s="162" t="str">
        <f t="shared" si="1"/>
        <v/>
      </c>
      <c r="G52" s="164"/>
      <c r="H52" s="162" t="str">
        <f t="shared" si="6"/>
        <v>　　</v>
      </c>
      <c r="I52" t="str">
        <f t="shared" si="3"/>
        <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c r="B53" s="7">
        <f t="shared" si="4"/>
        <v>45793</v>
      </c>
      <c r="C53" s="41" t="str">
        <f t="shared" si="0"/>
        <v>金</v>
      </c>
      <c r="D53" s="43" t="str">
        <f t="shared" si="5"/>
        <v/>
      </c>
      <c r="E53" s="161"/>
      <c r="F53" s="162" t="str">
        <f t="shared" si="1"/>
        <v/>
      </c>
      <c r="G53" s="164"/>
      <c r="H53" s="162" t="str">
        <f t="shared" si="6"/>
        <v>　　</v>
      </c>
      <c r="I53" t="str">
        <f t="shared" si="3"/>
        <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c r="B54" s="7">
        <f t="shared" si="4"/>
        <v>45794</v>
      </c>
      <c r="C54" s="41" t="str">
        <f t="shared" si="0"/>
        <v>土</v>
      </c>
      <c r="D54" s="43" t="str">
        <f t="shared" si="5"/>
        <v>休日</v>
      </c>
      <c r="E54" s="161"/>
      <c r="F54" s="162" t="str">
        <f t="shared" si="1"/>
        <v>現場閉所</v>
      </c>
      <c r="G54" s="164"/>
      <c r="H54" s="162" t="str">
        <f t="shared" si="6"/>
        <v>現場閉所</v>
      </c>
      <c r="I54" t="str">
        <f t="shared" si="3"/>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c r="B55" s="7">
        <f t="shared" si="4"/>
        <v>45795</v>
      </c>
      <c r="C55" s="41" t="str">
        <f t="shared" si="0"/>
        <v>日</v>
      </c>
      <c r="D55" s="43" t="str">
        <f t="shared" si="5"/>
        <v>休日</v>
      </c>
      <c r="E55" s="161"/>
      <c r="F55" s="162" t="str">
        <f t="shared" si="1"/>
        <v>現場閉所</v>
      </c>
      <c r="G55" s="164"/>
      <c r="H55" s="162" t="str">
        <f t="shared" si="6"/>
        <v>現場閉所</v>
      </c>
      <c r="I55" t="str">
        <f t="shared" si="3"/>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c r="B56" s="7">
        <f t="shared" si="4"/>
        <v>45796</v>
      </c>
      <c r="C56" s="41" t="str">
        <f t="shared" si="0"/>
        <v>月</v>
      </c>
      <c r="D56" s="43" t="str">
        <f t="shared" si="5"/>
        <v/>
      </c>
      <c r="E56" s="161"/>
      <c r="F56" s="162" t="str">
        <f t="shared" si="1"/>
        <v/>
      </c>
      <c r="G56" s="164"/>
      <c r="H56" s="162" t="str">
        <f t="shared" si="6"/>
        <v>　　</v>
      </c>
      <c r="I56" t="str">
        <f t="shared" si="3"/>
        <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c r="B57" s="7">
        <f t="shared" si="4"/>
        <v>45797</v>
      </c>
      <c r="C57" s="41" t="str">
        <f t="shared" si="0"/>
        <v>火</v>
      </c>
      <c r="D57" s="43" t="str">
        <f t="shared" si="5"/>
        <v/>
      </c>
      <c r="E57" s="161"/>
      <c r="F57" s="162" t="str">
        <f t="shared" si="1"/>
        <v/>
      </c>
      <c r="G57" s="164"/>
      <c r="H57" s="162" t="str">
        <f t="shared" si="6"/>
        <v>　　</v>
      </c>
      <c r="I57" t="str">
        <f t="shared" si="3"/>
        <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c r="B58" s="7">
        <f t="shared" si="4"/>
        <v>45798</v>
      </c>
      <c r="C58" s="41" t="str">
        <f t="shared" si="0"/>
        <v>水</v>
      </c>
      <c r="D58" s="43" t="str">
        <f t="shared" si="5"/>
        <v/>
      </c>
      <c r="E58" s="161"/>
      <c r="F58" s="162" t="str">
        <f t="shared" si="1"/>
        <v/>
      </c>
      <c r="G58" s="164"/>
      <c r="H58" s="162" t="str">
        <f t="shared" si="6"/>
        <v>　　</v>
      </c>
      <c r="I58" t="str">
        <f t="shared" si="3"/>
        <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c r="B59" s="7">
        <f t="shared" si="4"/>
        <v>45799</v>
      </c>
      <c r="C59" s="41" t="str">
        <f t="shared" si="0"/>
        <v>木</v>
      </c>
      <c r="D59" s="43" t="str">
        <f t="shared" si="5"/>
        <v/>
      </c>
      <c r="E59" s="161"/>
      <c r="F59" s="162" t="str">
        <f t="shared" si="1"/>
        <v/>
      </c>
      <c r="G59" s="164"/>
      <c r="H59" s="162" t="str">
        <f t="shared" si="6"/>
        <v>　　</v>
      </c>
      <c r="I59" t="str">
        <f t="shared" si="3"/>
        <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c r="B60" s="7">
        <f t="shared" si="4"/>
        <v>45800</v>
      </c>
      <c r="C60" s="41" t="str">
        <f t="shared" si="0"/>
        <v>金</v>
      </c>
      <c r="D60" s="43" t="str">
        <f t="shared" si="5"/>
        <v/>
      </c>
      <c r="E60" s="161"/>
      <c r="F60" s="162" t="str">
        <f t="shared" si="1"/>
        <v/>
      </c>
      <c r="G60" s="164"/>
      <c r="H60" s="162" t="str">
        <f t="shared" si="6"/>
        <v>　　</v>
      </c>
      <c r="I60" t="str">
        <f t="shared" si="3"/>
        <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c r="B61" s="7">
        <f t="shared" si="4"/>
        <v>45801</v>
      </c>
      <c r="C61" s="41" t="str">
        <f t="shared" si="0"/>
        <v>土</v>
      </c>
      <c r="D61" s="43" t="str">
        <f t="shared" si="5"/>
        <v>休日</v>
      </c>
      <c r="E61" s="161"/>
      <c r="F61" s="162" t="str">
        <f t="shared" si="1"/>
        <v>現場閉所</v>
      </c>
      <c r="G61" s="164"/>
      <c r="H61" s="162" t="str">
        <f t="shared" si="6"/>
        <v>現場閉所</v>
      </c>
      <c r="I61" t="str">
        <f t="shared" si="3"/>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c r="B62" s="7">
        <f t="shared" si="4"/>
        <v>45802</v>
      </c>
      <c r="C62" s="41" t="str">
        <f t="shared" si="0"/>
        <v>日</v>
      </c>
      <c r="D62" s="43" t="str">
        <f t="shared" si="5"/>
        <v>休日</v>
      </c>
      <c r="E62" s="161"/>
      <c r="F62" s="162" t="str">
        <f t="shared" si="1"/>
        <v>現場閉所</v>
      </c>
      <c r="G62" s="164"/>
      <c r="H62" s="162" t="str">
        <f t="shared" si="6"/>
        <v>現場閉所</v>
      </c>
      <c r="I62" t="str">
        <f t="shared" si="3"/>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c r="B63" s="7">
        <f t="shared" si="4"/>
        <v>45803</v>
      </c>
      <c r="C63" s="41" t="str">
        <f t="shared" si="0"/>
        <v>月</v>
      </c>
      <c r="D63" s="43" t="str">
        <f t="shared" si="5"/>
        <v/>
      </c>
      <c r="E63" s="161"/>
      <c r="F63" s="162" t="str">
        <f t="shared" si="1"/>
        <v/>
      </c>
      <c r="G63" s="164"/>
      <c r="H63" s="162" t="str">
        <f t="shared" si="6"/>
        <v>　　</v>
      </c>
      <c r="I63" t="str">
        <f t="shared" si="3"/>
        <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c r="B64" s="7">
        <f t="shared" si="4"/>
        <v>45804</v>
      </c>
      <c r="C64" s="41" t="str">
        <f t="shared" si="0"/>
        <v>火</v>
      </c>
      <c r="D64" s="43" t="str">
        <f t="shared" si="5"/>
        <v/>
      </c>
      <c r="E64" s="161"/>
      <c r="F64" s="162" t="str">
        <f t="shared" si="1"/>
        <v/>
      </c>
      <c r="G64" s="164"/>
      <c r="H64" s="162" t="str">
        <f t="shared" si="6"/>
        <v>　　</v>
      </c>
      <c r="I64" t="str">
        <f t="shared" si="3"/>
        <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c r="B65" s="7">
        <f t="shared" si="4"/>
        <v>45805</v>
      </c>
      <c r="C65" s="41" t="str">
        <f t="shared" si="0"/>
        <v>水</v>
      </c>
      <c r="D65" s="43" t="str">
        <f t="shared" si="5"/>
        <v/>
      </c>
      <c r="E65" s="161"/>
      <c r="F65" s="162" t="str">
        <f t="shared" si="1"/>
        <v/>
      </c>
      <c r="G65" s="164"/>
      <c r="H65" s="162" t="str">
        <f t="shared" si="6"/>
        <v>　　</v>
      </c>
      <c r="I65" t="str">
        <f t="shared" si="3"/>
        <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c r="B66" s="7">
        <f t="shared" si="4"/>
        <v>45806</v>
      </c>
      <c r="C66" s="41" t="str">
        <f t="shared" si="0"/>
        <v>木</v>
      </c>
      <c r="D66" s="43" t="str">
        <f t="shared" si="5"/>
        <v/>
      </c>
      <c r="E66" s="161"/>
      <c r="F66" s="162" t="str">
        <f t="shared" si="1"/>
        <v/>
      </c>
      <c r="G66" s="164"/>
      <c r="H66" s="162" t="str">
        <f t="shared" si="6"/>
        <v>　　</v>
      </c>
      <c r="I66" t="str">
        <f t="shared" si="3"/>
        <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c r="B67" s="7">
        <f t="shared" si="4"/>
        <v>45807</v>
      </c>
      <c r="C67" s="41" t="str">
        <f t="shared" si="0"/>
        <v>金</v>
      </c>
      <c r="D67" s="43" t="str">
        <f t="shared" si="5"/>
        <v/>
      </c>
      <c r="E67" s="161"/>
      <c r="F67" s="162" t="str">
        <f t="shared" si="1"/>
        <v/>
      </c>
      <c r="G67" s="164"/>
      <c r="H67" s="162" t="str">
        <f t="shared" si="6"/>
        <v>　　</v>
      </c>
      <c r="I67" t="str">
        <f t="shared" si="3"/>
        <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c r="B68" s="7">
        <f t="shared" si="4"/>
        <v>45808</v>
      </c>
      <c r="C68" s="41" t="str">
        <f t="shared" si="0"/>
        <v>土</v>
      </c>
      <c r="D68" s="43" t="str">
        <f t="shared" si="5"/>
        <v>休日</v>
      </c>
      <c r="E68" s="161"/>
      <c r="F68" s="162" t="str">
        <f t="shared" si="1"/>
        <v>現場閉所</v>
      </c>
      <c r="G68" s="164"/>
      <c r="H68" s="162" t="str">
        <f t="shared" si="6"/>
        <v>現場閉所</v>
      </c>
      <c r="I68" t="str">
        <f t="shared" si="3"/>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c r="B69" s="7">
        <f t="shared" si="4"/>
        <v>45809</v>
      </c>
      <c r="C69" s="41" t="str">
        <f t="shared" si="0"/>
        <v>日</v>
      </c>
      <c r="D69" s="43" t="str">
        <f t="shared" si="5"/>
        <v>休日</v>
      </c>
      <c r="E69" s="161"/>
      <c r="F69" s="162" t="str">
        <f t="shared" si="1"/>
        <v>現場閉所</v>
      </c>
      <c r="G69" s="164"/>
      <c r="H69" s="162" t="str">
        <f t="shared" si="6"/>
        <v>現場閉所</v>
      </c>
      <c r="I69" t="str">
        <f t="shared" si="3"/>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c r="B70" s="7">
        <f t="shared" si="4"/>
        <v>45810</v>
      </c>
      <c r="C70" s="41" t="str">
        <f t="shared" si="0"/>
        <v>月</v>
      </c>
      <c r="D70" s="43" t="str">
        <f t="shared" si="5"/>
        <v/>
      </c>
      <c r="E70" s="161"/>
      <c r="F70" s="162" t="str">
        <f t="shared" si="1"/>
        <v/>
      </c>
      <c r="G70" s="164"/>
      <c r="H70" s="162" t="str">
        <f t="shared" si="6"/>
        <v>　　</v>
      </c>
      <c r="I70" t="str">
        <f t="shared" si="3"/>
        <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c r="B71" s="7">
        <f t="shared" si="4"/>
        <v>45811</v>
      </c>
      <c r="C71" s="41" t="str">
        <f t="shared" si="0"/>
        <v>火</v>
      </c>
      <c r="D71" s="43" t="str">
        <f t="shared" si="5"/>
        <v/>
      </c>
      <c r="E71" s="161"/>
      <c r="F71" s="162" t="str">
        <f t="shared" si="1"/>
        <v/>
      </c>
      <c r="G71" s="164"/>
      <c r="H71" s="162" t="str">
        <f t="shared" si="6"/>
        <v>　　</v>
      </c>
      <c r="I71" t="str">
        <f t="shared" si="3"/>
        <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c r="B72" s="7">
        <f t="shared" si="4"/>
        <v>45812</v>
      </c>
      <c r="C72" s="41" t="str">
        <f t="shared" ref="C72:C135" si="7">TEXT(B72,"aaa")</f>
        <v>水</v>
      </c>
      <c r="D72" s="43" t="str">
        <f t="shared" si="5"/>
        <v/>
      </c>
      <c r="E72" s="161"/>
      <c r="F72" s="162" t="str">
        <f t="shared" ref="F72:F135" si="8">IF(OR(E72="夏季休暇",E72="年末年始休暇",E72="一時中止",E72="工場制作",E72="発注者指示",E72="その他",D72="休日"),"現場閉所","")</f>
        <v/>
      </c>
      <c r="G72" s="164"/>
      <c r="H72" s="162" t="str">
        <f t="shared" si="6"/>
        <v>　　</v>
      </c>
      <c r="I72" t="str">
        <f t="shared" ref="I72:I135" si="9">IF(F72=H72,"○","")</f>
        <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c r="B73" s="7">
        <f t="shared" ref="B73:B136" si="10">B72+1</f>
        <v>45813</v>
      </c>
      <c r="C73" s="41" t="str">
        <f t="shared" si="7"/>
        <v>木</v>
      </c>
      <c r="D73" s="43" t="str">
        <f t="shared" ref="D73:D136" si="11">IF(WEEKDAY(B73,2)&gt;5,"休日","")</f>
        <v/>
      </c>
      <c r="E73" s="161"/>
      <c r="F73" s="162" t="str">
        <f t="shared" si="8"/>
        <v/>
      </c>
      <c r="G73" s="164"/>
      <c r="H73" s="162" t="str">
        <f t="shared" si="6"/>
        <v>　　</v>
      </c>
      <c r="I73" t="str">
        <f t="shared" si="9"/>
        <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c r="B74" s="7">
        <f t="shared" si="10"/>
        <v>45814</v>
      </c>
      <c r="C74" s="41" t="str">
        <f t="shared" si="7"/>
        <v>金</v>
      </c>
      <c r="D74" s="43" t="str">
        <f t="shared" si="11"/>
        <v/>
      </c>
      <c r="E74" s="161"/>
      <c r="F74" s="162" t="str">
        <f t="shared" si="8"/>
        <v/>
      </c>
      <c r="G74" s="164"/>
      <c r="H74" s="162" t="str">
        <f t="shared" si="6"/>
        <v>　　</v>
      </c>
      <c r="I74" t="str">
        <f t="shared" si="9"/>
        <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c r="B75" s="7">
        <f t="shared" si="10"/>
        <v>45815</v>
      </c>
      <c r="C75" s="41" t="str">
        <f t="shared" si="7"/>
        <v>土</v>
      </c>
      <c r="D75" s="43" t="str">
        <f t="shared" si="11"/>
        <v>休日</v>
      </c>
      <c r="E75" s="161"/>
      <c r="F75" s="162" t="str">
        <f t="shared" si="8"/>
        <v>現場閉所</v>
      </c>
      <c r="G75" s="164"/>
      <c r="H75" s="162" t="str">
        <f t="shared" si="6"/>
        <v>現場閉所</v>
      </c>
      <c r="I75" t="str">
        <f t="shared" si="9"/>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c r="B76" s="7">
        <f t="shared" si="10"/>
        <v>45816</v>
      </c>
      <c r="C76" s="41" t="str">
        <f t="shared" si="7"/>
        <v>日</v>
      </c>
      <c r="D76" s="43" t="str">
        <f t="shared" si="11"/>
        <v>休日</v>
      </c>
      <c r="E76" s="161"/>
      <c r="F76" s="162" t="str">
        <f t="shared" si="8"/>
        <v>現場閉所</v>
      </c>
      <c r="G76" s="164"/>
      <c r="H76" s="162" t="str">
        <f t="shared" si="6"/>
        <v>現場閉所</v>
      </c>
      <c r="I76" t="str">
        <f t="shared" si="9"/>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c r="B77" s="7">
        <f t="shared" si="10"/>
        <v>45817</v>
      </c>
      <c r="C77" s="41" t="str">
        <f t="shared" si="7"/>
        <v>月</v>
      </c>
      <c r="D77" s="43" t="str">
        <f t="shared" si="11"/>
        <v/>
      </c>
      <c r="E77" s="161"/>
      <c r="F77" s="162" t="str">
        <f t="shared" si="8"/>
        <v/>
      </c>
      <c r="G77" s="164"/>
      <c r="H77" s="162" t="str">
        <f t="shared" si="6"/>
        <v>　　</v>
      </c>
      <c r="I77" t="str">
        <f t="shared" si="9"/>
        <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c r="B78" s="7">
        <f t="shared" si="10"/>
        <v>45818</v>
      </c>
      <c r="C78" s="41" t="str">
        <f t="shared" si="7"/>
        <v>火</v>
      </c>
      <c r="D78" s="43" t="str">
        <f t="shared" si="11"/>
        <v/>
      </c>
      <c r="E78" s="161"/>
      <c r="F78" s="162" t="str">
        <f t="shared" si="8"/>
        <v/>
      </c>
      <c r="G78" s="164"/>
      <c r="H78" s="162" t="str">
        <f t="shared" ref="H78:H141" si="12">IF(OR(G78="夏季休暇",G78="年末年始休暇",G78="一時中止",G78="工場制作",G78="発注者指示",G78="その他",D78="休日"),"現場閉所","　　")</f>
        <v>　　</v>
      </c>
      <c r="I78" t="str">
        <f t="shared" si="9"/>
        <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c r="B79" s="7">
        <f t="shared" si="10"/>
        <v>45819</v>
      </c>
      <c r="C79" s="41" t="str">
        <f t="shared" si="7"/>
        <v>水</v>
      </c>
      <c r="D79" s="43" t="str">
        <f t="shared" si="11"/>
        <v/>
      </c>
      <c r="E79" s="161"/>
      <c r="F79" s="162" t="str">
        <f t="shared" si="8"/>
        <v/>
      </c>
      <c r="G79" s="164"/>
      <c r="H79" s="162" t="str">
        <f t="shared" si="12"/>
        <v>　　</v>
      </c>
      <c r="I79" t="str">
        <f t="shared" si="9"/>
        <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c r="B80" s="7">
        <f t="shared" si="10"/>
        <v>45820</v>
      </c>
      <c r="C80" s="41" t="str">
        <f t="shared" si="7"/>
        <v>木</v>
      </c>
      <c r="D80" s="43" t="str">
        <f t="shared" si="11"/>
        <v/>
      </c>
      <c r="E80" s="161"/>
      <c r="F80" s="162" t="str">
        <f t="shared" si="8"/>
        <v/>
      </c>
      <c r="G80" s="164"/>
      <c r="H80" s="162" t="str">
        <f t="shared" si="12"/>
        <v>　　</v>
      </c>
      <c r="I80" t="str">
        <f t="shared" si="9"/>
        <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c r="B81" s="7">
        <f t="shared" si="10"/>
        <v>45821</v>
      </c>
      <c r="C81" s="41" t="str">
        <f t="shared" si="7"/>
        <v>金</v>
      </c>
      <c r="D81" s="43" t="str">
        <f t="shared" si="11"/>
        <v/>
      </c>
      <c r="E81" s="161"/>
      <c r="F81" s="162" t="str">
        <f t="shared" si="8"/>
        <v/>
      </c>
      <c r="G81" s="164"/>
      <c r="H81" s="162" t="str">
        <f t="shared" si="12"/>
        <v>　　</v>
      </c>
      <c r="I81" t="str">
        <f t="shared" si="9"/>
        <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c r="B82" s="7">
        <f t="shared" si="10"/>
        <v>45822</v>
      </c>
      <c r="C82" s="41" t="str">
        <f t="shared" si="7"/>
        <v>土</v>
      </c>
      <c r="D82" s="43" t="str">
        <f t="shared" si="11"/>
        <v>休日</v>
      </c>
      <c r="E82" s="161"/>
      <c r="F82" s="162" t="str">
        <f t="shared" si="8"/>
        <v>現場閉所</v>
      </c>
      <c r="G82" s="164"/>
      <c r="H82" s="162" t="str">
        <f t="shared" si="12"/>
        <v>現場閉所</v>
      </c>
      <c r="I82" t="str">
        <f t="shared" si="9"/>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c r="B83" s="7">
        <f t="shared" si="10"/>
        <v>45823</v>
      </c>
      <c r="C83" s="41" t="str">
        <f t="shared" si="7"/>
        <v>日</v>
      </c>
      <c r="D83" s="43" t="str">
        <f t="shared" si="11"/>
        <v>休日</v>
      </c>
      <c r="E83" s="161"/>
      <c r="F83" s="162" t="str">
        <f t="shared" si="8"/>
        <v>現場閉所</v>
      </c>
      <c r="G83" s="164"/>
      <c r="H83" s="162" t="str">
        <f t="shared" si="12"/>
        <v>現場閉所</v>
      </c>
      <c r="I83" t="str">
        <f t="shared" si="9"/>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c r="B84" s="7">
        <f t="shared" si="10"/>
        <v>45824</v>
      </c>
      <c r="C84" s="41" t="str">
        <f t="shared" si="7"/>
        <v>月</v>
      </c>
      <c r="D84" s="43" t="str">
        <f t="shared" si="11"/>
        <v/>
      </c>
      <c r="E84" s="161"/>
      <c r="F84" s="162" t="str">
        <f t="shared" si="8"/>
        <v/>
      </c>
      <c r="G84" s="164"/>
      <c r="H84" s="162" t="str">
        <f t="shared" si="12"/>
        <v>　　</v>
      </c>
      <c r="I84" t="str">
        <f t="shared" si="9"/>
        <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c r="B85" s="7">
        <f t="shared" si="10"/>
        <v>45825</v>
      </c>
      <c r="C85" s="41" t="str">
        <f t="shared" si="7"/>
        <v>火</v>
      </c>
      <c r="D85" s="43" t="str">
        <f t="shared" si="11"/>
        <v/>
      </c>
      <c r="E85" s="161"/>
      <c r="F85" s="162" t="str">
        <f t="shared" si="8"/>
        <v/>
      </c>
      <c r="G85" s="164"/>
      <c r="H85" s="162" t="str">
        <f t="shared" si="12"/>
        <v>　　</v>
      </c>
      <c r="I85" t="str">
        <f t="shared" si="9"/>
        <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c r="B86" s="7">
        <f t="shared" si="10"/>
        <v>45826</v>
      </c>
      <c r="C86" s="41" t="str">
        <f t="shared" si="7"/>
        <v>水</v>
      </c>
      <c r="D86" s="43" t="str">
        <f t="shared" si="11"/>
        <v/>
      </c>
      <c r="E86" s="161"/>
      <c r="F86" s="162" t="str">
        <f t="shared" si="8"/>
        <v/>
      </c>
      <c r="G86" s="164"/>
      <c r="H86" s="162" t="str">
        <f t="shared" si="12"/>
        <v>　　</v>
      </c>
      <c r="I86" t="str">
        <f t="shared" si="9"/>
        <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c r="B87" s="7">
        <f t="shared" si="10"/>
        <v>45827</v>
      </c>
      <c r="C87" s="41" t="str">
        <f t="shared" si="7"/>
        <v>木</v>
      </c>
      <c r="D87" s="43" t="str">
        <f t="shared" si="11"/>
        <v/>
      </c>
      <c r="E87" s="161"/>
      <c r="F87" s="162" t="str">
        <f t="shared" si="8"/>
        <v/>
      </c>
      <c r="G87" s="164"/>
      <c r="H87" s="162" t="str">
        <f t="shared" si="12"/>
        <v>　　</v>
      </c>
      <c r="I87" t="str">
        <f t="shared" si="9"/>
        <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c r="B88" s="7">
        <f t="shared" si="10"/>
        <v>45828</v>
      </c>
      <c r="C88" s="41" t="str">
        <f t="shared" si="7"/>
        <v>金</v>
      </c>
      <c r="D88" s="43" t="str">
        <f t="shared" si="11"/>
        <v/>
      </c>
      <c r="E88" s="161"/>
      <c r="F88" s="162" t="str">
        <f t="shared" si="8"/>
        <v/>
      </c>
      <c r="G88" s="164"/>
      <c r="H88" s="162" t="str">
        <f t="shared" si="12"/>
        <v>　　</v>
      </c>
      <c r="I88" t="str">
        <f t="shared" si="9"/>
        <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c r="B89" s="7">
        <f t="shared" si="10"/>
        <v>45829</v>
      </c>
      <c r="C89" s="41" t="str">
        <f t="shared" si="7"/>
        <v>土</v>
      </c>
      <c r="D89" s="43" t="str">
        <f t="shared" si="11"/>
        <v>休日</v>
      </c>
      <c r="E89" s="161"/>
      <c r="F89" s="162" t="str">
        <f t="shared" si="8"/>
        <v>現場閉所</v>
      </c>
      <c r="G89" s="164"/>
      <c r="H89" s="162" t="str">
        <f t="shared" si="12"/>
        <v>現場閉所</v>
      </c>
      <c r="I89" t="str">
        <f t="shared" si="9"/>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c r="B90" s="7">
        <f t="shared" si="10"/>
        <v>45830</v>
      </c>
      <c r="C90" s="41" t="str">
        <f t="shared" si="7"/>
        <v>日</v>
      </c>
      <c r="D90" s="43" t="str">
        <f t="shared" si="11"/>
        <v>休日</v>
      </c>
      <c r="E90" s="161"/>
      <c r="F90" s="162" t="str">
        <f t="shared" si="8"/>
        <v>現場閉所</v>
      </c>
      <c r="G90" s="164"/>
      <c r="H90" s="162" t="str">
        <f t="shared" si="12"/>
        <v>現場閉所</v>
      </c>
      <c r="I90" t="str">
        <f t="shared" si="9"/>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c r="B91" s="7">
        <f t="shared" si="10"/>
        <v>45831</v>
      </c>
      <c r="C91" s="41" t="str">
        <f t="shared" si="7"/>
        <v>月</v>
      </c>
      <c r="D91" s="43" t="str">
        <f t="shared" si="11"/>
        <v/>
      </c>
      <c r="E91" s="161"/>
      <c r="F91" s="162" t="str">
        <f t="shared" si="8"/>
        <v/>
      </c>
      <c r="G91" s="164"/>
      <c r="H91" s="162" t="str">
        <f t="shared" si="12"/>
        <v>　　</v>
      </c>
      <c r="I91" t="str">
        <f t="shared" si="9"/>
        <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c r="B92" s="7">
        <f t="shared" si="10"/>
        <v>45832</v>
      </c>
      <c r="C92" s="41" t="str">
        <f t="shared" si="7"/>
        <v>火</v>
      </c>
      <c r="D92" s="43" t="str">
        <f t="shared" si="11"/>
        <v/>
      </c>
      <c r="E92" s="161"/>
      <c r="F92" s="162" t="str">
        <f t="shared" si="8"/>
        <v/>
      </c>
      <c r="G92" s="164"/>
      <c r="H92" s="162" t="str">
        <f t="shared" si="12"/>
        <v>　　</v>
      </c>
      <c r="I92" t="str">
        <f t="shared" si="9"/>
        <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c r="B93" s="7">
        <f t="shared" si="10"/>
        <v>45833</v>
      </c>
      <c r="C93" s="41" t="str">
        <f t="shared" si="7"/>
        <v>水</v>
      </c>
      <c r="D93" s="43" t="str">
        <f t="shared" si="11"/>
        <v/>
      </c>
      <c r="E93" s="161"/>
      <c r="F93" s="162" t="str">
        <f t="shared" si="8"/>
        <v/>
      </c>
      <c r="G93" s="164"/>
      <c r="H93" s="162" t="str">
        <f t="shared" si="12"/>
        <v>　　</v>
      </c>
      <c r="I93" t="str">
        <f t="shared" si="9"/>
        <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c r="B94" s="7">
        <f t="shared" si="10"/>
        <v>45834</v>
      </c>
      <c r="C94" s="41" t="str">
        <f t="shared" si="7"/>
        <v>木</v>
      </c>
      <c r="D94" s="43" t="str">
        <f t="shared" si="11"/>
        <v/>
      </c>
      <c r="E94" s="161"/>
      <c r="F94" s="162" t="str">
        <f t="shared" si="8"/>
        <v/>
      </c>
      <c r="G94" s="164"/>
      <c r="H94" s="162" t="str">
        <f t="shared" si="12"/>
        <v>　　</v>
      </c>
      <c r="I94" t="str">
        <f t="shared" si="9"/>
        <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c r="B95" s="7">
        <f t="shared" si="10"/>
        <v>45835</v>
      </c>
      <c r="C95" s="41" t="str">
        <f t="shared" si="7"/>
        <v>金</v>
      </c>
      <c r="D95" s="43" t="str">
        <f t="shared" si="11"/>
        <v/>
      </c>
      <c r="E95" s="161"/>
      <c r="F95" s="162" t="str">
        <f t="shared" si="8"/>
        <v/>
      </c>
      <c r="G95" s="164"/>
      <c r="H95" s="162" t="str">
        <f t="shared" si="12"/>
        <v>　　</v>
      </c>
      <c r="I95" t="str">
        <f t="shared" si="9"/>
        <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c r="B96" s="7">
        <f t="shared" si="10"/>
        <v>45836</v>
      </c>
      <c r="C96" s="41" t="str">
        <f t="shared" si="7"/>
        <v>土</v>
      </c>
      <c r="D96" s="43" t="str">
        <f t="shared" si="11"/>
        <v>休日</v>
      </c>
      <c r="E96" s="161"/>
      <c r="F96" s="162" t="str">
        <f t="shared" si="8"/>
        <v>現場閉所</v>
      </c>
      <c r="G96" s="164"/>
      <c r="H96" s="162" t="str">
        <f t="shared" si="12"/>
        <v>現場閉所</v>
      </c>
      <c r="I96" t="str">
        <f t="shared" si="9"/>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c r="B97" s="7">
        <f t="shared" si="10"/>
        <v>45837</v>
      </c>
      <c r="C97" s="41" t="str">
        <f t="shared" si="7"/>
        <v>日</v>
      </c>
      <c r="D97" s="43" t="str">
        <f t="shared" si="11"/>
        <v>休日</v>
      </c>
      <c r="E97" s="161"/>
      <c r="F97" s="162" t="str">
        <f t="shared" si="8"/>
        <v>現場閉所</v>
      </c>
      <c r="G97" s="164"/>
      <c r="H97" s="162" t="str">
        <f t="shared" si="12"/>
        <v>現場閉所</v>
      </c>
      <c r="I97" t="str">
        <f t="shared" si="9"/>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c r="B98" s="7">
        <f t="shared" si="10"/>
        <v>45838</v>
      </c>
      <c r="C98" s="41" t="str">
        <f t="shared" si="7"/>
        <v>月</v>
      </c>
      <c r="D98" s="43" t="str">
        <f t="shared" si="11"/>
        <v/>
      </c>
      <c r="E98" s="161"/>
      <c r="F98" s="162" t="str">
        <f t="shared" si="8"/>
        <v/>
      </c>
      <c r="G98" s="164"/>
      <c r="H98" s="162" t="str">
        <f t="shared" si="12"/>
        <v>　　</v>
      </c>
      <c r="I98" t="str">
        <f t="shared" si="9"/>
        <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c r="B99" s="7">
        <f t="shared" si="10"/>
        <v>45839</v>
      </c>
      <c r="C99" s="41" t="str">
        <f t="shared" si="7"/>
        <v>火</v>
      </c>
      <c r="D99" s="43" t="str">
        <f t="shared" si="11"/>
        <v/>
      </c>
      <c r="E99" s="161"/>
      <c r="F99" s="162" t="str">
        <f t="shared" si="8"/>
        <v/>
      </c>
      <c r="G99" s="164"/>
      <c r="H99" s="162" t="str">
        <f t="shared" si="12"/>
        <v>　　</v>
      </c>
      <c r="I99" t="str">
        <f t="shared" si="9"/>
        <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c r="B100" s="7">
        <f t="shared" si="10"/>
        <v>45840</v>
      </c>
      <c r="C100" s="41" t="str">
        <f t="shared" si="7"/>
        <v>水</v>
      </c>
      <c r="D100" s="43" t="str">
        <f t="shared" si="11"/>
        <v/>
      </c>
      <c r="E100" s="161"/>
      <c r="F100" s="162" t="str">
        <f t="shared" si="8"/>
        <v/>
      </c>
      <c r="G100" s="164"/>
      <c r="H100" s="162" t="str">
        <f t="shared" si="12"/>
        <v>　　</v>
      </c>
      <c r="I100" t="str">
        <f t="shared" si="9"/>
        <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c r="B101" s="7">
        <f t="shared" si="10"/>
        <v>45841</v>
      </c>
      <c r="C101" s="41" t="str">
        <f t="shared" si="7"/>
        <v>木</v>
      </c>
      <c r="D101" s="43" t="str">
        <f t="shared" si="11"/>
        <v/>
      </c>
      <c r="E101" s="161"/>
      <c r="F101" s="162" t="str">
        <f t="shared" si="8"/>
        <v/>
      </c>
      <c r="G101" s="164"/>
      <c r="H101" s="162" t="str">
        <f t="shared" si="12"/>
        <v>　　</v>
      </c>
      <c r="I101" t="str">
        <f t="shared" si="9"/>
        <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c r="B102" s="7">
        <f t="shared" si="10"/>
        <v>45842</v>
      </c>
      <c r="C102" s="41" t="str">
        <f t="shared" si="7"/>
        <v>金</v>
      </c>
      <c r="D102" s="43" t="str">
        <f t="shared" si="11"/>
        <v/>
      </c>
      <c r="E102" s="161"/>
      <c r="F102" s="162" t="str">
        <f t="shared" si="8"/>
        <v/>
      </c>
      <c r="G102" s="164"/>
      <c r="H102" s="162" t="str">
        <f t="shared" si="12"/>
        <v>　　</v>
      </c>
      <c r="I102" t="str">
        <f t="shared" si="9"/>
        <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c r="B103" s="7">
        <f t="shared" si="10"/>
        <v>45843</v>
      </c>
      <c r="C103" s="41" t="str">
        <f t="shared" si="7"/>
        <v>土</v>
      </c>
      <c r="D103" s="43" t="str">
        <f t="shared" si="11"/>
        <v>休日</v>
      </c>
      <c r="E103" s="161"/>
      <c r="F103" s="162" t="str">
        <f t="shared" si="8"/>
        <v>現場閉所</v>
      </c>
      <c r="G103" s="164"/>
      <c r="H103" s="162" t="str">
        <f t="shared" si="12"/>
        <v>現場閉所</v>
      </c>
      <c r="I103" t="str">
        <f t="shared" si="9"/>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c r="B104" s="7">
        <f t="shared" si="10"/>
        <v>45844</v>
      </c>
      <c r="C104" s="41" t="str">
        <f t="shared" si="7"/>
        <v>日</v>
      </c>
      <c r="D104" s="43" t="str">
        <f t="shared" si="11"/>
        <v>休日</v>
      </c>
      <c r="E104" s="161"/>
      <c r="F104" s="162" t="str">
        <f t="shared" si="8"/>
        <v>現場閉所</v>
      </c>
      <c r="G104" s="164"/>
      <c r="H104" s="162" t="str">
        <f t="shared" si="12"/>
        <v>現場閉所</v>
      </c>
      <c r="I104" t="str">
        <f t="shared" si="9"/>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c r="B105" s="7">
        <f t="shared" si="10"/>
        <v>45845</v>
      </c>
      <c r="C105" s="41" t="str">
        <f t="shared" si="7"/>
        <v>月</v>
      </c>
      <c r="D105" s="43" t="str">
        <f t="shared" si="11"/>
        <v/>
      </c>
      <c r="E105" s="161"/>
      <c r="F105" s="162" t="str">
        <f t="shared" si="8"/>
        <v/>
      </c>
      <c r="G105" s="164"/>
      <c r="H105" s="162" t="str">
        <f t="shared" si="12"/>
        <v>　　</v>
      </c>
      <c r="I105" t="str">
        <f t="shared" si="9"/>
        <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c r="B106" s="7">
        <f t="shared" si="10"/>
        <v>45846</v>
      </c>
      <c r="C106" s="41" t="str">
        <f t="shared" si="7"/>
        <v>火</v>
      </c>
      <c r="D106" s="43" t="str">
        <f t="shared" si="11"/>
        <v/>
      </c>
      <c r="E106" s="161"/>
      <c r="F106" s="162" t="str">
        <f t="shared" si="8"/>
        <v/>
      </c>
      <c r="G106" s="164"/>
      <c r="H106" s="162" t="str">
        <f t="shared" si="12"/>
        <v>　　</v>
      </c>
      <c r="I106" t="str">
        <f t="shared" si="9"/>
        <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c r="B107" s="7">
        <f t="shared" si="10"/>
        <v>45847</v>
      </c>
      <c r="C107" s="41" t="str">
        <f t="shared" si="7"/>
        <v>水</v>
      </c>
      <c r="D107" s="43" t="str">
        <f t="shared" si="11"/>
        <v/>
      </c>
      <c r="E107" s="161"/>
      <c r="F107" s="162" t="str">
        <f t="shared" si="8"/>
        <v/>
      </c>
      <c r="G107" s="164"/>
      <c r="H107" s="162" t="str">
        <f t="shared" si="12"/>
        <v>　　</v>
      </c>
      <c r="I107" t="str">
        <f t="shared" si="9"/>
        <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c r="B108" s="7">
        <f t="shared" si="10"/>
        <v>45848</v>
      </c>
      <c r="C108" s="41" t="str">
        <f t="shared" si="7"/>
        <v>木</v>
      </c>
      <c r="D108" s="43" t="str">
        <f t="shared" si="11"/>
        <v/>
      </c>
      <c r="E108" s="161"/>
      <c r="F108" s="162" t="str">
        <f t="shared" si="8"/>
        <v/>
      </c>
      <c r="G108" s="164"/>
      <c r="H108" s="162" t="str">
        <f t="shared" si="12"/>
        <v>　　</v>
      </c>
      <c r="I108" t="str">
        <f t="shared" si="9"/>
        <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c r="B109" s="7">
        <f t="shared" si="10"/>
        <v>45849</v>
      </c>
      <c r="C109" s="41" t="str">
        <f t="shared" si="7"/>
        <v>金</v>
      </c>
      <c r="D109" s="43" t="str">
        <f t="shared" si="11"/>
        <v/>
      </c>
      <c r="E109" s="161"/>
      <c r="F109" s="162" t="str">
        <f t="shared" si="8"/>
        <v/>
      </c>
      <c r="G109" s="164"/>
      <c r="H109" s="162" t="str">
        <f t="shared" si="12"/>
        <v>　　</v>
      </c>
      <c r="I109" t="str">
        <f t="shared" si="9"/>
        <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c r="B110" s="7">
        <f t="shared" si="10"/>
        <v>45850</v>
      </c>
      <c r="C110" s="41" t="str">
        <f t="shared" si="7"/>
        <v>土</v>
      </c>
      <c r="D110" s="43" t="str">
        <f t="shared" si="11"/>
        <v>休日</v>
      </c>
      <c r="E110" s="161"/>
      <c r="F110" s="162" t="str">
        <f t="shared" si="8"/>
        <v>現場閉所</v>
      </c>
      <c r="G110" s="164"/>
      <c r="H110" s="162" t="str">
        <f t="shared" si="12"/>
        <v>現場閉所</v>
      </c>
      <c r="I110" t="str">
        <f t="shared" si="9"/>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c r="B111" s="7">
        <f t="shared" si="10"/>
        <v>45851</v>
      </c>
      <c r="C111" s="41" t="str">
        <f t="shared" si="7"/>
        <v>日</v>
      </c>
      <c r="D111" s="43" t="str">
        <f t="shared" si="11"/>
        <v>休日</v>
      </c>
      <c r="E111" s="161"/>
      <c r="F111" s="162" t="str">
        <f t="shared" si="8"/>
        <v>現場閉所</v>
      </c>
      <c r="G111" s="164"/>
      <c r="H111" s="162" t="str">
        <f t="shared" si="12"/>
        <v>現場閉所</v>
      </c>
      <c r="I111" t="str">
        <f t="shared" si="9"/>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c r="B112" s="7">
        <f t="shared" si="10"/>
        <v>45852</v>
      </c>
      <c r="C112" s="41" t="str">
        <f t="shared" si="7"/>
        <v>月</v>
      </c>
      <c r="D112" s="43" t="str">
        <f t="shared" si="11"/>
        <v/>
      </c>
      <c r="E112" s="161"/>
      <c r="F112" s="162" t="str">
        <f t="shared" si="8"/>
        <v/>
      </c>
      <c r="G112" s="164"/>
      <c r="H112" s="162" t="str">
        <f t="shared" si="12"/>
        <v>　　</v>
      </c>
      <c r="I112" t="str">
        <f t="shared" si="9"/>
        <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c r="B113" s="7">
        <f t="shared" si="10"/>
        <v>45853</v>
      </c>
      <c r="C113" s="41" t="str">
        <f t="shared" si="7"/>
        <v>火</v>
      </c>
      <c r="D113" s="43" t="str">
        <f t="shared" si="11"/>
        <v/>
      </c>
      <c r="E113" s="161"/>
      <c r="F113" s="162" t="str">
        <f t="shared" si="8"/>
        <v/>
      </c>
      <c r="G113" s="164"/>
      <c r="H113" s="162" t="str">
        <f t="shared" si="12"/>
        <v>　　</v>
      </c>
      <c r="I113" t="str">
        <f t="shared" si="9"/>
        <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c r="B114" s="7">
        <f t="shared" si="10"/>
        <v>45854</v>
      </c>
      <c r="C114" s="41" t="str">
        <f t="shared" si="7"/>
        <v>水</v>
      </c>
      <c r="D114" s="43" t="str">
        <f t="shared" si="11"/>
        <v/>
      </c>
      <c r="E114" s="161"/>
      <c r="F114" s="162" t="str">
        <f t="shared" si="8"/>
        <v/>
      </c>
      <c r="G114" s="164"/>
      <c r="H114" s="162" t="str">
        <f t="shared" si="12"/>
        <v>　　</v>
      </c>
      <c r="I114" t="str">
        <f t="shared" si="9"/>
        <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c r="B115" s="7">
        <f t="shared" si="10"/>
        <v>45855</v>
      </c>
      <c r="C115" s="41" t="str">
        <f t="shared" si="7"/>
        <v>木</v>
      </c>
      <c r="D115" s="43" t="str">
        <f t="shared" si="11"/>
        <v/>
      </c>
      <c r="E115" s="161"/>
      <c r="F115" s="162" t="str">
        <f t="shared" si="8"/>
        <v/>
      </c>
      <c r="G115" s="164"/>
      <c r="H115" s="162" t="str">
        <f t="shared" si="12"/>
        <v>　　</v>
      </c>
      <c r="I115" t="str">
        <f t="shared" si="9"/>
        <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c r="B116" s="7">
        <f t="shared" si="10"/>
        <v>45856</v>
      </c>
      <c r="C116" s="41" t="str">
        <f t="shared" si="7"/>
        <v>金</v>
      </c>
      <c r="D116" s="43" t="str">
        <f t="shared" si="11"/>
        <v/>
      </c>
      <c r="E116" s="161"/>
      <c r="F116" s="162" t="str">
        <f t="shared" si="8"/>
        <v/>
      </c>
      <c r="G116" s="164"/>
      <c r="H116" s="162" t="str">
        <f t="shared" si="12"/>
        <v>　　</v>
      </c>
      <c r="I116" t="str">
        <f t="shared" si="9"/>
        <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c r="B117" s="7">
        <f t="shared" si="10"/>
        <v>45857</v>
      </c>
      <c r="C117" s="41" t="str">
        <f t="shared" si="7"/>
        <v>土</v>
      </c>
      <c r="D117" s="43" t="str">
        <f t="shared" si="11"/>
        <v>休日</v>
      </c>
      <c r="E117" s="161"/>
      <c r="F117" s="162" t="str">
        <f t="shared" si="8"/>
        <v>現場閉所</v>
      </c>
      <c r="G117" s="164"/>
      <c r="H117" s="162" t="str">
        <f t="shared" si="12"/>
        <v>現場閉所</v>
      </c>
      <c r="I117" t="str">
        <f t="shared" si="9"/>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c r="B118" s="7">
        <f t="shared" si="10"/>
        <v>45858</v>
      </c>
      <c r="C118" s="41" t="str">
        <f t="shared" si="7"/>
        <v>日</v>
      </c>
      <c r="D118" s="43" t="str">
        <f t="shared" si="11"/>
        <v>休日</v>
      </c>
      <c r="E118" s="161"/>
      <c r="F118" s="162" t="str">
        <f t="shared" si="8"/>
        <v>現場閉所</v>
      </c>
      <c r="G118" s="164"/>
      <c r="H118" s="162" t="str">
        <f t="shared" si="12"/>
        <v>現場閉所</v>
      </c>
      <c r="I118" t="str">
        <f t="shared" si="9"/>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c r="B119" s="7">
        <f t="shared" si="10"/>
        <v>45859</v>
      </c>
      <c r="C119" s="41" t="str">
        <f t="shared" si="7"/>
        <v>月</v>
      </c>
      <c r="D119" s="43" t="str">
        <f t="shared" si="11"/>
        <v/>
      </c>
      <c r="E119" s="161"/>
      <c r="F119" s="162" t="str">
        <f t="shared" si="8"/>
        <v/>
      </c>
      <c r="G119" s="164"/>
      <c r="H119" s="162" t="str">
        <f t="shared" si="12"/>
        <v>　　</v>
      </c>
      <c r="I119" t="str">
        <f t="shared" si="9"/>
        <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c r="B120" s="7">
        <f t="shared" si="10"/>
        <v>45860</v>
      </c>
      <c r="C120" s="41" t="str">
        <f t="shared" si="7"/>
        <v>火</v>
      </c>
      <c r="D120" s="43" t="str">
        <f t="shared" si="11"/>
        <v/>
      </c>
      <c r="E120" s="161"/>
      <c r="F120" s="162" t="str">
        <f t="shared" si="8"/>
        <v/>
      </c>
      <c r="G120" s="164"/>
      <c r="H120" s="162" t="str">
        <f t="shared" si="12"/>
        <v>　　</v>
      </c>
      <c r="I120" t="str">
        <f t="shared" si="9"/>
        <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c r="B121" s="7">
        <f t="shared" si="10"/>
        <v>45861</v>
      </c>
      <c r="C121" s="41" t="str">
        <f t="shared" si="7"/>
        <v>水</v>
      </c>
      <c r="D121" s="43" t="str">
        <f t="shared" si="11"/>
        <v/>
      </c>
      <c r="E121" s="161"/>
      <c r="F121" s="162" t="str">
        <f t="shared" si="8"/>
        <v/>
      </c>
      <c r="G121" s="164"/>
      <c r="H121" s="162" t="str">
        <f t="shared" si="12"/>
        <v>　　</v>
      </c>
      <c r="I121" t="str">
        <f t="shared" si="9"/>
        <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c r="B122" s="7">
        <f t="shared" si="10"/>
        <v>45862</v>
      </c>
      <c r="C122" s="41" t="str">
        <f t="shared" si="7"/>
        <v>木</v>
      </c>
      <c r="D122" s="43" t="str">
        <f t="shared" si="11"/>
        <v/>
      </c>
      <c r="E122" s="161"/>
      <c r="F122" s="162" t="str">
        <f t="shared" si="8"/>
        <v/>
      </c>
      <c r="G122" s="164"/>
      <c r="H122" s="162" t="str">
        <f t="shared" si="12"/>
        <v>　　</v>
      </c>
      <c r="I122" t="str">
        <f t="shared" si="9"/>
        <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c r="B123" s="7">
        <f t="shared" si="10"/>
        <v>45863</v>
      </c>
      <c r="C123" s="41" t="str">
        <f t="shared" si="7"/>
        <v>金</v>
      </c>
      <c r="D123" s="43" t="str">
        <f t="shared" si="11"/>
        <v/>
      </c>
      <c r="E123" s="161"/>
      <c r="F123" s="162" t="str">
        <f t="shared" si="8"/>
        <v/>
      </c>
      <c r="G123" s="164"/>
      <c r="H123" s="162" t="str">
        <f t="shared" si="12"/>
        <v>　　</v>
      </c>
      <c r="I123" t="str">
        <f t="shared" si="9"/>
        <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c r="B124" s="7">
        <f t="shared" si="10"/>
        <v>45864</v>
      </c>
      <c r="C124" s="41" t="str">
        <f t="shared" si="7"/>
        <v>土</v>
      </c>
      <c r="D124" s="43" t="str">
        <f t="shared" si="11"/>
        <v>休日</v>
      </c>
      <c r="E124" s="161"/>
      <c r="F124" s="162" t="str">
        <f t="shared" si="8"/>
        <v>現場閉所</v>
      </c>
      <c r="G124" s="164"/>
      <c r="H124" s="162" t="str">
        <f t="shared" si="12"/>
        <v>現場閉所</v>
      </c>
      <c r="I124" t="str">
        <f t="shared" si="9"/>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c r="B125" s="7">
        <f t="shared" si="10"/>
        <v>45865</v>
      </c>
      <c r="C125" s="41" t="str">
        <f t="shared" si="7"/>
        <v>日</v>
      </c>
      <c r="D125" s="43" t="str">
        <f t="shared" si="11"/>
        <v>休日</v>
      </c>
      <c r="E125" s="161"/>
      <c r="F125" s="162" t="str">
        <f t="shared" si="8"/>
        <v>現場閉所</v>
      </c>
      <c r="G125" s="164"/>
      <c r="H125" s="162" t="str">
        <f t="shared" si="12"/>
        <v>現場閉所</v>
      </c>
      <c r="I125" t="str">
        <f t="shared" si="9"/>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c r="B126" s="7">
        <f t="shared" si="10"/>
        <v>45866</v>
      </c>
      <c r="C126" s="41" t="str">
        <f t="shared" si="7"/>
        <v>月</v>
      </c>
      <c r="D126" s="43" t="str">
        <f t="shared" si="11"/>
        <v/>
      </c>
      <c r="E126" s="161"/>
      <c r="F126" s="162" t="str">
        <f t="shared" si="8"/>
        <v/>
      </c>
      <c r="G126" s="164"/>
      <c r="H126" s="162" t="str">
        <f t="shared" si="12"/>
        <v>　　</v>
      </c>
      <c r="I126" t="str">
        <f t="shared" si="9"/>
        <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c r="B127" s="7">
        <f t="shared" si="10"/>
        <v>45867</v>
      </c>
      <c r="C127" s="41" t="str">
        <f t="shared" si="7"/>
        <v>火</v>
      </c>
      <c r="D127" s="43" t="str">
        <f t="shared" si="11"/>
        <v/>
      </c>
      <c r="E127" s="161"/>
      <c r="F127" s="162" t="str">
        <f t="shared" si="8"/>
        <v/>
      </c>
      <c r="G127" s="164"/>
      <c r="H127" s="162" t="str">
        <f t="shared" si="12"/>
        <v>　　</v>
      </c>
      <c r="I127" t="str">
        <f t="shared" si="9"/>
        <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c r="B128" s="7">
        <f t="shared" si="10"/>
        <v>45868</v>
      </c>
      <c r="C128" s="41" t="str">
        <f t="shared" si="7"/>
        <v>水</v>
      </c>
      <c r="D128" s="43" t="str">
        <f t="shared" si="11"/>
        <v/>
      </c>
      <c r="E128" s="161"/>
      <c r="F128" s="162" t="str">
        <f t="shared" si="8"/>
        <v/>
      </c>
      <c r="G128" s="164"/>
      <c r="H128" s="162" t="str">
        <f t="shared" si="12"/>
        <v>　　</v>
      </c>
      <c r="I128" t="str">
        <f t="shared" si="9"/>
        <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c r="B129" s="7">
        <f t="shared" si="10"/>
        <v>45869</v>
      </c>
      <c r="C129" s="41" t="str">
        <f t="shared" si="7"/>
        <v>木</v>
      </c>
      <c r="D129" s="43" t="str">
        <f t="shared" si="11"/>
        <v/>
      </c>
      <c r="E129" s="161"/>
      <c r="F129" s="162" t="str">
        <f t="shared" si="8"/>
        <v/>
      </c>
      <c r="G129" s="164"/>
      <c r="H129" s="162" t="str">
        <f t="shared" si="12"/>
        <v>　　</v>
      </c>
      <c r="I129" t="str">
        <f t="shared" si="9"/>
        <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c r="B130" s="7">
        <f t="shared" si="10"/>
        <v>45870</v>
      </c>
      <c r="C130" s="41" t="str">
        <f t="shared" si="7"/>
        <v>金</v>
      </c>
      <c r="D130" s="43" t="str">
        <f t="shared" si="11"/>
        <v/>
      </c>
      <c r="E130" s="161"/>
      <c r="F130" s="162" t="str">
        <f t="shared" si="8"/>
        <v/>
      </c>
      <c r="G130" s="164"/>
      <c r="H130" s="162" t="str">
        <f t="shared" si="12"/>
        <v>　　</v>
      </c>
      <c r="I130" t="str">
        <f t="shared" si="9"/>
        <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c r="B131" s="7">
        <f t="shared" si="10"/>
        <v>45871</v>
      </c>
      <c r="C131" s="41" t="str">
        <f t="shared" si="7"/>
        <v>土</v>
      </c>
      <c r="D131" s="43" t="str">
        <f t="shared" si="11"/>
        <v>休日</v>
      </c>
      <c r="E131" s="161"/>
      <c r="F131" s="162" t="str">
        <f t="shared" si="8"/>
        <v>現場閉所</v>
      </c>
      <c r="G131" s="164"/>
      <c r="H131" s="162" t="str">
        <f t="shared" si="12"/>
        <v>現場閉所</v>
      </c>
      <c r="I131" t="str">
        <f t="shared" si="9"/>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c r="B132" s="7">
        <f t="shared" si="10"/>
        <v>45872</v>
      </c>
      <c r="C132" s="41" t="str">
        <f t="shared" si="7"/>
        <v>日</v>
      </c>
      <c r="D132" s="43" t="str">
        <f t="shared" si="11"/>
        <v>休日</v>
      </c>
      <c r="E132" s="161"/>
      <c r="F132" s="162" t="str">
        <f t="shared" si="8"/>
        <v>現場閉所</v>
      </c>
      <c r="G132" s="164"/>
      <c r="H132" s="162" t="str">
        <f t="shared" si="12"/>
        <v>現場閉所</v>
      </c>
      <c r="I132" t="str">
        <f t="shared" si="9"/>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c r="B133" s="7">
        <f t="shared" si="10"/>
        <v>45873</v>
      </c>
      <c r="C133" s="41" t="str">
        <f t="shared" si="7"/>
        <v>月</v>
      </c>
      <c r="D133" s="43" t="str">
        <f t="shared" si="11"/>
        <v/>
      </c>
      <c r="E133" s="161"/>
      <c r="F133" s="162" t="str">
        <f t="shared" si="8"/>
        <v/>
      </c>
      <c r="G133" s="164"/>
      <c r="H133" s="162" t="str">
        <f t="shared" si="12"/>
        <v>　　</v>
      </c>
      <c r="I133" t="str">
        <f t="shared" si="9"/>
        <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c r="B134" s="7">
        <f t="shared" si="10"/>
        <v>45874</v>
      </c>
      <c r="C134" s="41" t="str">
        <f t="shared" si="7"/>
        <v>火</v>
      </c>
      <c r="D134" s="43" t="str">
        <f t="shared" si="11"/>
        <v/>
      </c>
      <c r="E134" s="161"/>
      <c r="F134" s="162" t="str">
        <f t="shared" si="8"/>
        <v/>
      </c>
      <c r="G134" s="164"/>
      <c r="H134" s="162" t="str">
        <f t="shared" si="12"/>
        <v>　　</v>
      </c>
      <c r="I134" t="str">
        <f t="shared" si="9"/>
        <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c r="B135" s="7">
        <f t="shared" si="10"/>
        <v>45875</v>
      </c>
      <c r="C135" s="41" t="str">
        <f t="shared" si="7"/>
        <v>水</v>
      </c>
      <c r="D135" s="43" t="str">
        <f t="shared" si="11"/>
        <v/>
      </c>
      <c r="E135" s="161"/>
      <c r="F135" s="162" t="str">
        <f t="shared" si="8"/>
        <v/>
      </c>
      <c r="G135" s="164"/>
      <c r="H135" s="162" t="str">
        <f t="shared" si="12"/>
        <v>　　</v>
      </c>
      <c r="I135" t="str">
        <f t="shared" si="9"/>
        <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c r="B136" s="7">
        <f t="shared" si="10"/>
        <v>45876</v>
      </c>
      <c r="C136" s="41" t="str">
        <f t="shared" ref="C136:C199" si="13">TEXT(B136,"aaa")</f>
        <v>木</v>
      </c>
      <c r="D136" s="43" t="str">
        <f t="shared" si="11"/>
        <v/>
      </c>
      <c r="E136" s="161"/>
      <c r="F136" s="162" t="str">
        <f t="shared" ref="F136:F199" si="14">IF(OR(E136="夏季休暇",E136="年末年始休暇",E136="一時中止",E136="工場制作",E136="発注者指示",E136="その他",D136="休日"),"現場閉所","")</f>
        <v/>
      </c>
      <c r="G136" s="164"/>
      <c r="H136" s="162" t="str">
        <f t="shared" si="12"/>
        <v>　　</v>
      </c>
      <c r="I136" t="str">
        <f t="shared" ref="I136:I199" si="15">IF(F136=H136,"○","")</f>
        <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c r="B137" s="7">
        <f t="shared" ref="B137:B200" si="16">B136+1</f>
        <v>45877</v>
      </c>
      <c r="C137" s="41" t="str">
        <f t="shared" si="13"/>
        <v>金</v>
      </c>
      <c r="D137" s="43" t="str">
        <f t="shared" ref="D137:D200" si="17">IF(WEEKDAY(B137,2)&gt;5,"休日","")</f>
        <v/>
      </c>
      <c r="E137" s="161"/>
      <c r="F137" s="162" t="str">
        <f t="shared" si="14"/>
        <v/>
      </c>
      <c r="G137" s="164"/>
      <c r="H137" s="162" t="str">
        <f t="shared" si="12"/>
        <v>　　</v>
      </c>
      <c r="I137" t="str">
        <f t="shared" si="15"/>
        <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c r="B138" s="7">
        <f t="shared" si="16"/>
        <v>45878</v>
      </c>
      <c r="C138" s="41" t="str">
        <f t="shared" si="13"/>
        <v>土</v>
      </c>
      <c r="D138" s="43" t="str">
        <f t="shared" si="17"/>
        <v>休日</v>
      </c>
      <c r="E138" s="161"/>
      <c r="F138" s="162" t="str">
        <f t="shared" si="14"/>
        <v>現場閉所</v>
      </c>
      <c r="G138" s="164"/>
      <c r="H138" s="162" t="str">
        <f t="shared" si="12"/>
        <v>現場閉所</v>
      </c>
      <c r="I138" t="str">
        <f t="shared" si="15"/>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c r="B139" s="7">
        <f t="shared" si="16"/>
        <v>45879</v>
      </c>
      <c r="C139" s="41" t="str">
        <f t="shared" si="13"/>
        <v>日</v>
      </c>
      <c r="D139" s="43" t="str">
        <f t="shared" si="17"/>
        <v>休日</v>
      </c>
      <c r="E139" s="161"/>
      <c r="F139" s="162" t="str">
        <f t="shared" si="14"/>
        <v>現場閉所</v>
      </c>
      <c r="G139" s="164"/>
      <c r="H139" s="162" t="str">
        <f t="shared" si="12"/>
        <v>現場閉所</v>
      </c>
      <c r="I139" t="str">
        <f t="shared" si="15"/>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c r="B140" s="7">
        <f t="shared" si="16"/>
        <v>45880</v>
      </c>
      <c r="C140" s="41" t="str">
        <f t="shared" si="13"/>
        <v>月</v>
      </c>
      <c r="D140" s="43" t="str">
        <f t="shared" si="17"/>
        <v/>
      </c>
      <c r="E140" s="161"/>
      <c r="F140" s="162" t="str">
        <f t="shared" si="14"/>
        <v/>
      </c>
      <c r="G140" s="164"/>
      <c r="H140" s="162" t="str">
        <f t="shared" si="12"/>
        <v>　　</v>
      </c>
      <c r="I140" t="str">
        <f t="shared" si="15"/>
        <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c r="B141" s="7">
        <f t="shared" si="16"/>
        <v>45881</v>
      </c>
      <c r="C141" s="41" t="str">
        <f t="shared" si="13"/>
        <v>火</v>
      </c>
      <c r="D141" s="43" t="str">
        <f t="shared" si="17"/>
        <v/>
      </c>
      <c r="E141" s="161"/>
      <c r="F141" s="162" t="str">
        <f t="shared" si="14"/>
        <v/>
      </c>
      <c r="G141" s="164"/>
      <c r="H141" s="162" t="str">
        <f t="shared" si="12"/>
        <v>　　</v>
      </c>
      <c r="I141" t="str">
        <f t="shared" si="15"/>
        <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c r="B142" s="7">
        <f t="shared" si="16"/>
        <v>45882</v>
      </c>
      <c r="C142" s="41" t="str">
        <f t="shared" si="13"/>
        <v>水</v>
      </c>
      <c r="D142" s="43" t="str">
        <f t="shared" si="17"/>
        <v/>
      </c>
      <c r="E142" s="161"/>
      <c r="F142" s="162" t="str">
        <f t="shared" si="14"/>
        <v/>
      </c>
      <c r="G142" s="164"/>
      <c r="H142" s="162" t="str">
        <f t="shared" ref="H142:H205" si="18">IF(OR(G142="夏季休暇",G142="年末年始休暇",G142="一時中止",G142="工場制作",G142="発注者指示",G142="その他",D142="休日"),"現場閉所","　　")</f>
        <v>　　</v>
      </c>
      <c r="I142" t="str">
        <f t="shared" si="15"/>
        <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c r="B143" s="7">
        <f t="shared" si="16"/>
        <v>45883</v>
      </c>
      <c r="C143" s="41" t="str">
        <f t="shared" si="13"/>
        <v>木</v>
      </c>
      <c r="D143" s="43" t="str">
        <f t="shared" si="17"/>
        <v/>
      </c>
      <c r="E143" s="161"/>
      <c r="F143" s="162" t="str">
        <f t="shared" si="14"/>
        <v/>
      </c>
      <c r="G143" s="164"/>
      <c r="H143" s="162" t="str">
        <f t="shared" si="18"/>
        <v>　　</v>
      </c>
      <c r="I143" t="str">
        <f t="shared" si="15"/>
        <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c r="B144" s="7">
        <f t="shared" si="16"/>
        <v>45884</v>
      </c>
      <c r="C144" s="41" t="str">
        <f t="shared" si="13"/>
        <v>金</v>
      </c>
      <c r="D144" s="43" t="str">
        <f t="shared" si="17"/>
        <v/>
      </c>
      <c r="E144" s="161"/>
      <c r="F144" s="162" t="str">
        <f t="shared" si="14"/>
        <v/>
      </c>
      <c r="G144" s="164"/>
      <c r="H144" s="162" t="str">
        <f t="shared" si="18"/>
        <v>　　</v>
      </c>
      <c r="I144" t="str">
        <f t="shared" si="15"/>
        <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c r="B145" s="7">
        <f t="shared" si="16"/>
        <v>45885</v>
      </c>
      <c r="C145" s="41" t="str">
        <f t="shared" si="13"/>
        <v>土</v>
      </c>
      <c r="D145" s="43" t="str">
        <f t="shared" si="17"/>
        <v>休日</v>
      </c>
      <c r="E145" s="161"/>
      <c r="F145" s="162" t="str">
        <f t="shared" si="14"/>
        <v>現場閉所</v>
      </c>
      <c r="G145" s="164"/>
      <c r="H145" s="162" t="str">
        <f t="shared" si="18"/>
        <v>現場閉所</v>
      </c>
      <c r="I145" t="str">
        <f>IF(F145=H145,"○","")</f>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c r="B146" s="7">
        <f t="shared" si="16"/>
        <v>45886</v>
      </c>
      <c r="C146" s="41" t="str">
        <f t="shared" si="13"/>
        <v>日</v>
      </c>
      <c r="D146" s="43" t="str">
        <f t="shared" si="17"/>
        <v>休日</v>
      </c>
      <c r="E146" s="161"/>
      <c r="F146" s="162" t="str">
        <f t="shared" si="14"/>
        <v>現場閉所</v>
      </c>
      <c r="G146" s="164"/>
      <c r="H146" s="162" t="str">
        <f t="shared" si="18"/>
        <v>現場閉所</v>
      </c>
      <c r="I146" t="str">
        <f t="shared" si="15"/>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c r="B147" s="7">
        <f t="shared" si="16"/>
        <v>45887</v>
      </c>
      <c r="C147" s="41" t="str">
        <f t="shared" si="13"/>
        <v>月</v>
      </c>
      <c r="D147" s="43" t="str">
        <f t="shared" si="17"/>
        <v/>
      </c>
      <c r="E147" s="161"/>
      <c r="F147" s="162" t="str">
        <f t="shared" si="14"/>
        <v/>
      </c>
      <c r="G147" s="164"/>
      <c r="H147" s="162" t="str">
        <f t="shared" si="18"/>
        <v>　　</v>
      </c>
      <c r="I147" t="str">
        <f t="shared" si="15"/>
        <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c r="B148" s="7">
        <f t="shared" si="16"/>
        <v>45888</v>
      </c>
      <c r="C148" s="41" t="str">
        <f t="shared" si="13"/>
        <v>火</v>
      </c>
      <c r="D148" s="43" t="str">
        <f t="shared" si="17"/>
        <v/>
      </c>
      <c r="E148" s="161"/>
      <c r="F148" s="162" t="str">
        <f t="shared" si="14"/>
        <v/>
      </c>
      <c r="G148" s="164"/>
      <c r="H148" s="162" t="str">
        <f t="shared" si="18"/>
        <v>　　</v>
      </c>
      <c r="I148" t="str">
        <f t="shared" si="15"/>
        <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c r="B149" s="7">
        <f t="shared" si="16"/>
        <v>45889</v>
      </c>
      <c r="C149" s="41" t="str">
        <f t="shared" si="13"/>
        <v>水</v>
      </c>
      <c r="D149" s="43" t="str">
        <f t="shared" si="17"/>
        <v/>
      </c>
      <c r="E149" s="161"/>
      <c r="F149" s="162" t="str">
        <f t="shared" si="14"/>
        <v/>
      </c>
      <c r="G149" s="164"/>
      <c r="H149" s="162" t="str">
        <f t="shared" si="18"/>
        <v>　　</v>
      </c>
      <c r="I149" t="str">
        <f t="shared" si="15"/>
        <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c r="B150" s="7">
        <f t="shared" si="16"/>
        <v>45890</v>
      </c>
      <c r="C150" s="41" t="str">
        <f t="shared" si="13"/>
        <v>木</v>
      </c>
      <c r="D150" s="43" t="str">
        <f t="shared" si="17"/>
        <v/>
      </c>
      <c r="E150" s="161"/>
      <c r="F150" s="162" t="str">
        <f t="shared" si="14"/>
        <v/>
      </c>
      <c r="G150" s="164"/>
      <c r="H150" s="162" t="str">
        <f t="shared" si="18"/>
        <v>　　</v>
      </c>
      <c r="I150" t="str">
        <f t="shared" si="15"/>
        <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c r="B151" s="7">
        <f t="shared" si="16"/>
        <v>45891</v>
      </c>
      <c r="C151" s="41" t="str">
        <f t="shared" si="13"/>
        <v>金</v>
      </c>
      <c r="D151" s="43" t="str">
        <f t="shared" si="17"/>
        <v/>
      </c>
      <c r="E151" s="161"/>
      <c r="F151" s="162" t="str">
        <f t="shared" si="14"/>
        <v/>
      </c>
      <c r="G151" s="164"/>
      <c r="H151" s="162" t="str">
        <f t="shared" si="18"/>
        <v>　　</v>
      </c>
      <c r="I151" t="str">
        <f t="shared" si="15"/>
        <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c r="B152" s="7">
        <f t="shared" si="16"/>
        <v>45892</v>
      </c>
      <c r="C152" s="41" t="str">
        <f t="shared" si="13"/>
        <v>土</v>
      </c>
      <c r="D152" s="43" t="str">
        <f t="shared" si="17"/>
        <v>休日</v>
      </c>
      <c r="E152" s="161"/>
      <c r="F152" s="162" t="str">
        <f t="shared" si="14"/>
        <v>現場閉所</v>
      </c>
      <c r="G152" s="164"/>
      <c r="H152" s="162" t="str">
        <f t="shared" si="18"/>
        <v>現場閉所</v>
      </c>
      <c r="I152" t="str">
        <f t="shared" si="15"/>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c r="B153" s="7">
        <f t="shared" si="16"/>
        <v>45893</v>
      </c>
      <c r="C153" s="41" t="str">
        <f t="shared" si="13"/>
        <v>日</v>
      </c>
      <c r="D153" s="43" t="str">
        <f t="shared" si="17"/>
        <v>休日</v>
      </c>
      <c r="E153" s="161"/>
      <c r="F153" s="162" t="str">
        <f t="shared" si="14"/>
        <v>現場閉所</v>
      </c>
      <c r="G153" s="164"/>
      <c r="H153" s="162" t="str">
        <f t="shared" si="18"/>
        <v>現場閉所</v>
      </c>
      <c r="I153" t="str">
        <f t="shared" si="15"/>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c r="B154" s="7">
        <f t="shared" si="16"/>
        <v>45894</v>
      </c>
      <c r="C154" s="41" t="str">
        <f t="shared" si="13"/>
        <v>月</v>
      </c>
      <c r="D154" s="43" t="str">
        <f t="shared" si="17"/>
        <v/>
      </c>
      <c r="E154" s="161"/>
      <c r="F154" s="162" t="str">
        <f t="shared" si="14"/>
        <v/>
      </c>
      <c r="G154" s="164"/>
      <c r="H154" s="162" t="str">
        <f t="shared" si="18"/>
        <v>　　</v>
      </c>
      <c r="I154" t="str">
        <f t="shared" si="15"/>
        <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c r="B155" s="7">
        <f t="shared" si="16"/>
        <v>45895</v>
      </c>
      <c r="C155" s="41" t="str">
        <f t="shared" si="13"/>
        <v>火</v>
      </c>
      <c r="D155" s="43" t="str">
        <f t="shared" si="17"/>
        <v/>
      </c>
      <c r="E155" s="161"/>
      <c r="F155" s="162" t="str">
        <f t="shared" si="14"/>
        <v/>
      </c>
      <c r="G155" s="164"/>
      <c r="H155" s="162" t="str">
        <f t="shared" si="18"/>
        <v>　　</v>
      </c>
      <c r="I155" t="str">
        <f t="shared" si="15"/>
        <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c r="B156" s="7">
        <f t="shared" si="16"/>
        <v>45896</v>
      </c>
      <c r="C156" s="41" t="str">
        <f t="shared" si="13"/>
        <v>水</v>
      </c>
      <c r="D156" s="43" t="str">
        <f t="shared" si="17"/>
        <v/>
      </c>
      <c r="E156" s="161"/>
      <c r="F156" s="162" t="str">
        <f t="shared" si="14"/>
        <v/>
      </c>
      <c r="G156" s="164"/>
      <c r="H156" s="162" t="str">
        <f t="shared" si="18"/>
        <v>　　</v>
      </c>
      <c r="I156" t="str">
        <f t="shared" si="15"/>
        <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c r="B157" s="7">
        <f t="shared" si="16"/>
        <v>45897</v>
      </c>
      <c r="C157" s="41" t="str">
        <f t="shared" si="13"/>
        <v>木</v>
      </c>
      <c r="D157" s="43" t="str">
        <f t="shared" si="17"/>
        <v/>
      </c>
      <c r="E157" s="161"/>
      <c r="F157" s="162" t="str">
        <f t="shared" si="14"/>
        <v/>
      </c>
      <c r="G157" s="164"/>
      <c r="H157" s="162" t="str">
        <f t="shared" si="18"/>
        <v>　　</v>
      </c>
      <c r="I157" t="str">
        <f t="shared" si="15"/>
        <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c r="B158" s="7">
        <f t="shared" si="16"/>
        <v>45898</v>
      </c>
      <c r="C158" s="41" t="str">
        <f t="shared" si="13"/>
        <v>金</v>
      </c>
      <c r="D158" s="43" t="str">
        <f t="shared" si="17"/>
        <v/>
      </c>
      <c r="E158" s="161"/>
      <c r="F158" s="162" t="str">
        <f t="shared" si="14"/>
        <v/>
      </c>
      <c r="G158" s="164"/>
      <c r="H158" s="162" t="str">
        <f t="shared" si="18"/>
        <v>　　</v>
      </c>
      <c r="I158" t="str">
        <f t="shared" si="15"/>
        <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c r="B159" s="7">
        <f t="shared" si="16"/>
        <v>45899</v>
      </c>
      <c r="C159" s="41" t="str">
        <f t="shared" si="13"/>
        <v>土</v>
      </c>
      <c r="D159" s="43" t="str">
        <f t="shared" si="17"/>
        <v>休日</v>
      </c>
      <c r="E159" s="161"/>
      <c r="F159" s="162" t="str">
        <f t="shared" si="14"/>
        <v>現場閉所</v>
      </c>
      <c r="G159" s="164"/>
      <c r="H159" s="162" t="str">
        <f t="shared" si="18"/>
        <v>現場閉所</v>
      </c>
      <c r="I159" t="str">
        <f t="shared" si="15"/>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c r="B160" s="7">
        <f t="shared" si="16"/>
        <v>45900</v>
      </c>
      <c r="C160" s="41" t="str">
        <f t="shared" si="13"/>
        <v>日</v>
      </c>
      <c r="D160" s="43" t="str">
        <f t="shared" si="17"/>
        <v>休日</v>
      </c>
      <c r="E160" s="161"/>
      <c r="F160" s="162" t="str">
        <f t="shared" si="14"/>
        <v>現場閉所</v>
      </c>
      <c r="G160" s="164"/>
      <c r="H160" s="162" t="str">
        <f t="shared" si="18"/>
        <v>現場閉所</v>
      </c>
      <c r="I160" t="str">
        <f t="shared" si="15"/>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c r="B161" s="7">
        <f t="shared" si="16"/>
        <v>45901</v>
      </c>
      <c r="C161" s="41" t="str">
        <f t="shared" si="13"/>
        <v>月</v>
      </c>
      <c r="D161" s="43" t="str">
        <f t="shared" si="17"/>
        <v/>
      </c>
      <c r="E161" s="161"/>
      <c r="F161" s="162" t="str">
        <f t="shared" si="14"/>
        <v/>
      </c>
      <c r="G161" s="164"/>
      <c r="H161" s="162" t="str">
        <f t="shared" si="18"/>
        <v>　　</v>
      </c>
      <c r="I161" t="str">
        <f t="shared" si="15"/>
        <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c r="B162" s="7">
        <f t="shared" si="16"/>
        <v>45902</v>
      </c>
      <c r="C162" s="41" t="str">
        <f t="shared" si="13"/>
        <v>火</v>
      </c>
      <c r="D162" s="43" t="str">
        <f t="shared" si="17"/>
        <v/>
      </c>
      <c r="E162" s="161"/>
      <c r="F162" s="162" t="str">
        <f t="shared" si="14"/>
        <v/>
      </c>
      <c r="G162" s="164"/>
      <c r="H162" s="162" t="str">
        <f t="shared" si="18"/>
        <v>　　</v>
      </c>
      <c r="I162" t="str">
        <f t="shared" si="15"/>
        <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c r="B163" s="7">
        <f t="shared" si="16"/>
        <v>45903</v>
      </c>
      <c r="C163" s="41" t="str">
        <f t="shared" si="13"/>
        <v>水</v>
      </c>
      <c r="D163" s="43" t="str">
        <f t="shared" si="17"/>
        <v/>
      </c>
      <c r="E163" s="161"/>
      <c r="F163" s="162" t="str">
        <f t="shared" si="14"/>
        <v/>
      </c>
      <c r="G163" s="164"/>
      <c r="H163" s="162" t="str">
        <f t="shared" si="18"/>
        <v>　　</v>
      </c>
      <c r="I163" t="str">
        <f t="shared" si="15"/>
        <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c r="B164" s="7">
        <f t="shared" si="16"/>
        <v>45904</v>
      </c>
      <c r="C164" s="41" t="str">
        <f t="shared" si="13"/>
        <v>木</v>
      </c>
      <c r="D164" s="43" t="str">
        <f t="shared" si="17"/>
        <v/>
      </c>
      <c r="E164" s="161"/>
      <c r="F164" s="162" t="str">
        <f t="shared" si="14"/>
        <v/>
      </c>
      <c r="G164" s="164"/>
      <c r="H164" s="162" t="str">
        <f t="shared" si="18"/>
        <v>　　</v>
      </c>
      <c r="I164" t="str">
        <f t="shared" si="15"/>
        <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c r="B165" s="7">
        <f t="shared" si="16"/>
        <v>45905</v>
      </c>
      <c r="C165" s="41" t="str">
        <f t="shared" si="13"/>
        <v>金</v>
      </c>
      <c r="D165" s="43" t="str">
        <f t="shared" si="17"/>
        <v/>
      </c>
      <c r="E165" s="161"/>
      <c r="F165" s="162" t="str">
        <f t="shared" si="14"/>
        <v/>
      </c>
      <c r="G165" s="164"/>
      <c r="H165" s="162" t="str">
        <f t="shared" si="18"/>
        <v>　　</v>
      </c>
      <c r="I165" t="str">
        <f t="shared" si="15"/>
        <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c r="B166" s="7">
        <f t="shared" si="16"/>
        <v>45906</v>
      </c>
      <c r="C166" s="41" t="str">
        <f t="shared" si="13"/>
        <v>土</v>
      </c>
      <c r="D166" s="43" t="str">
        <f t="shared" si="17"/>
        <v>休日</v>
      </c>
      <c r="E166" s="161"/>
      <c r="F166" s="162" t="str">
        <f t="shared" si="14"/>
        <v>現場閉所</v>
      </c>
      <c r="G166" s="164"/>
      <c r="H166" s="162" t="str">
        <f t="shared" si="18"/>
        <v>現場閉所</v>
      </c>
      <c r="I166" t="str">
        <f t="shared" si="15"/>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c r="B167" s="7">
        <f t="shared" si="16"/>
        <v>45907</v>
      </c>
      <c r="C167" s="41" t="str">
        <f t="shared" si="13"/>
        <v>日</v>
      </c>
      <c r="D167" s="43" t="str">
        <f t="shared" si="17"/>
        <v>休日</v>
      </c>
      <c r="E167" s="161"/>
      <c r="F167" s="162" t="str">
        <f t="shared" si="14"/>
        <v>現場閉所</v>
      </c>
      <c r="G167" s="164"/>
      <c r="H167" s="162" t="str">
        <f t="shared" si="18"/>
        <v>現場閉所</v>
      </c>
      <c r="I167" t="str">
        <f t="shared" si="15"/>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c r="B168" s="7">
        <f t="shared" si="16"/>
        <v>45908</v>
      </c>
      <c r="C168" s="41" t="str">
        <f t="shared" si="13"/>
        <v>月</v>
      </c>
      <c r="D168" s="43" t="str">
        <f t="shared" si="17"/>
        <v/>
      </c>
      <c r="E168" s="161"/>
      <c r="F168" s="162" t="str">
        <f t="shared" si="14"/>
        <v/>
      </c>
      <c r="G168" s="164"/>
      <c r="H168" s="162" t="str">
        <f t="shared" si="18"/>
        <v>　　</v>
      </c>
      <c r="I168" t="str">
        <f t="shared" si="15"/>
        <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c r="B169" s="7">
        <f t="shared" si="16"/>
        <v>45909</v>
      </c>
      <c r="C169" s="41" t="str">
        <f t="shared" si="13"/>
        <v>火</v>
      </c>
      <c r="D169" s="43" t="str">
        <f t="shared" si="17"/>
        <v/>
      </c>
      <c r="E169" s="161"/>
      <c r="F169" s="162" t="str">
        <f t="shared" si="14"/>
        <v/>
      </c>
      <c r="G169" s="164"/>
      <c r="H169" s="162" t="str">
        <f t="shared" si="18"/>
        <v>　　</v>
      </c>
      <c r="I169" t="str">
        <f t="shared" si="15"/>
        <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c r="B170" s="7">
        <f t="shared" si="16"/>
        <v>45910</v>
      </c>
      <c r="C170" s="41" t="str">
        <f t="shared" si="13"/>
        <v>水</v>
      </c>
      <c r="D170" s="43" t="str">
        <f t="shared" si="17"/>
        <v/>
      </c>
      <c r="E170" s="161"/>
      <c r="F170" s="162" t="str">
        <f t="shared" si="14"/>
        <v/>
      </c>
      <c r="G170" s="164"/>
      <c r="H170" s="162" t="str">
        <f t="shared" si="18"/>
        <v>　　</v>
      </c>
      <c r="I170" t="str">
        <f t="shared" si="15"/>
        <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c r="B171" s="7">
        <f t="shared" si="16"/>
        <v>45911</v>
      </c>
      <c r="C171" s="41" t="str">
        <f t="shared" si="13"/>
        <v>木</v>
      </c>
      <c r="D171" s="43" t="str">
        <f t="shared" si="17"/>
        <v/>
      </c>
      <c r="E171" s="161"/>
      <c r="F171" s="162" t="str">
        <f t="shared" si="14"/>
        <v/>
      </c>
      <c r="G171" s="164"/>
      <c r="H171" s="162" t="str">
        <f t="shared" si="18"/>
        <v>　　</v>
      </c>
      <c r="I171" t="str">
        <f t="shared" si="15"/>
        <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c r="B172" s="7">
        <f t="shared" si="16"/>
        <v>45912</v>
      </c>
      <c r="C172" s="41" t="str">
        <f t="shared" si="13"/>
        <v>金</v>
      </c>
      <c r="D172" s="43" t="str">
        <f t="shared" si="17"/>
        <v/>
      </c>
      <c r="E172" s="161"/>
      <c r="F172" s="162" t="str">
        <f t="shared" si="14"/>
        <v/>
      </c>
      <c r="G172" s="164"/>
      <c r="H172" s="162" t="str">
        <f t="shared" si="18"/>
        <v>　　</v>
      </c>
      <c r="I172" t="str">
        <f t="shared" si="15"/>
        <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c r="B173" s="7">
        <f t="shared" si="16"/>
        <v>45913</v>
      </c>
      <c r="C173" s="41" t="str">
        <f t="shared" si="13"/>
        <v>土</v>
      </c>
      <c r="D173" s="43" t="str">
        <f t="shared" si="17"/>
        <v>休日</v>
      </c>
      <c r="E173" s="161"/>
      <c r="F173" s="162" t="str">
        <f t="shared" si="14"/>
        <v>現場閉所</v>
      </c>
      <c r="G173" s="164"/>
      <c r="H173" s="162" t="str">
        <f t="shared" si="18"/>
        <v>現場閉所</v>
      </c>
      <c r="I173" t="str">
        <f t="shared" si="15"/>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c r="B174" s="7">
        <f t="shared" si="16"/>
        <v>45914</v>
      </c>
      <c r="C174" s="41" t="str">
        <f t="shared" si="13"/>
        <v>日</v>
      </c>
      <c r="D174" s="43" t="str">
        <f t="shared" si="17"/>
        <v>休日</v>
      </c>
      <c r="E174" s="161"/>
      <c r="F174" s="162" t="str">
        <f t="shared" si="14"/>
        <v>現場閉所</v>
      </c>
      <c r="G174" s="164"/>
      <c r="H174" s="162" t="str">
        <f t="shared" si="18"/>
        <v>現場閉所</v>
      </c>
      <c r="I174" t="str">
        <f t="shared" si="15"/>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c r="B175" s="7">
        <f t="shared" si="16"/>
        <v>45915</v>
      </c>
      <c r="C175" s="41" t="str">
        <f t="shared" si="13"/>
        <v>月</v>
      </c>
      <c r="D175" s="43" t="str">
        <f t="shared" si="17"/>
        <v/>
      </c>
      <c r="E175" s="161"/>
      <c r="F175" s="162" t="str">
        <f t="shared" si="14"/>
        <v/>
      </c>
      <c r="G175" s="164"/>
      <c r="H175" s="162" t="str">
        <f t="shared" si="18"/>
        <v>　　</v>
      </c>
      <c r="I175" t="str">
        <f t="shared" si="15"/>
        <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c r="B176" s="7">
        <f t="shared" si="16"/>
        <v>45916</v>
      </c>
      <c r="C176" s="41" t="str">
        <f t="shared" si="13"/>
        <v>火</v>
      </c>
      <c r="D176" s="43" t="str">
        <f t="shared" si="17"/>
        <v/>
      </c>
      <c r="E176" s="161"/>
      <c r="F176" s="162" t="str">
        <f t="shared" si="14"/>
        <v/>
      </c>
      <c r="G176" s="164"/>
      <c r="H176" s="162" t="str">
        <f t="shared" si="18"/>
        <v>　　</v>
      </c>
      <c r="I176" t="str">
        <f t="shared" si="15"/>
        <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c r="B177" s="7">
        <f t="shared" si="16"/>
        <v>45917</v>
      </c>
      <c r="C177" s="41" t="str">
        <f t="shared" si="13"/>
        <v>水</v>
      </c>
      <c r="D177" s="43" t="str">
        <f t="shared" si="17"/>
        <v/>
      </c>
      <c r="E177" s="161"/>
      <c r="F177" s="162" t="str">
        <f t="shared" si="14"/>
        <v/>
      </c>
      <c r="G177" s="164"/>
      <c r="H177" s="162" t="str">
        <f t="shared" si="18"/>
        <v>　　</v>
      </c>
      <c r="I177" t="str">
        <f t="shared" si="15"/>
        <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c r="B178" s="7">
        <f t="shared" si="16"/>
        <v>45918</v>
      </c>
      <c r="C178" s="41" t="str">
        <f t="shared" si="13"/>
        <v>木</v>
      </c>
      <c r="D178" s="43" t="str">
        <f t="shared" si="17"/>
        <v/>
      </c>
      <c r="E178" s="161"/>
      <c r="F178" s="162" t="str">
        <f t="shared" si="14"/>
        <v/>
      </c>
      <c r="G178" s="164"/>
      <c r="H178" s="162" t="str">
        <f t="shared" si="18"/>
        <v>　　</v>
      </c>
      <c r="I178" t="str">
        <f t="shared" si="15"/>
        <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c r="B179" s="7">
        <f t="shared" si="16"/>
        <v>45919</v>
      </c>
      <c r="C179" s="41" t="str">
        <f t="shared" si="13"/>
        <v>金</v>
      </c>
      <c r="D179" s="43" t="str">
        <f t="shared" si="17"/>
        <v/>
      </c>
      <c r="E179" s="161"/>
      <c r="F179" s="162" t="str">
        <f t="shared" si="14"/>
        <v/>
      </c>
      <c r="G179" s="164"/>
      <c r="H179" s="162" t="str">
        <f t="shared" si="18"/>
        <v>　　</v>
      </c>
      <c r="I179" t="str">
        <f t="shared" si="15"/>
        <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c r="B180" s="7">
        <f t="shared" si="16"/>
        <v>45920</v>
      </c>
      <c r="C180" s="41" t="str">
        <f t="shared" si="13"/>
        <v>土</v>
      </c>
      <c r="D180" s="43" t="str">
        <f t="shared" si="17"/>
        <v>休日</v>
      </c>
      <c r="E180" s="161"/>
      <c r="F180" s="162" t="str">
        <f t="shared" si="14"/>
        <v>現場閉所</v>
      </c>
      <c r="G180" s="164"/>
      <c r="H180" s="162" t="str">
        <f t="shared" si="18"/>
        <v>現場閉所</v>
      </c>
      <c r="I180" t="str">
        <f t="shared" si="15"/>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c r="B181" s="7">
        <f t="shared" si="16"/>
        <v>45921</v>
      </c>
      <c r="C181" s="41" t="str">
        <f t="shared" si="13"/>
        <v>日</v>
      </c>
      <c r="D181" s="43" t="str">
        <f t="shared" si="17"/>
        <v>休日</v>
      </c>
      <c r="E181" s="161"/>
      <c r="F181" s="162" t="str">
        <f t="shared" si="14"/>
        <v>現場閉所</v>
      </c>
      <c r="G181" s="164"/>
      <c r="H181" s="162" t="str">
        <f t="shared" si="18"/>
        <v>現場閉所</v>
      </c>
      <c r="I181" t="str">
        <f t="shared" si="15"/>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c r="B182" s="7">
        <f t="shared" si="16"/>
        <v>45922</v>
      </c>
      <c r="C182" s="41" t="str">
        <f t="shared" si="13"/>
        <v>月</v>
      </c>
      <c r="D182" s="43" t="str">
        <f t="shared" si="17"/>
        <v/>
      </c>
      <c r="E182" s="161"/>
      <c r="F182" s="162" t="str">
        <f t="shared" si="14"/>
        <v/>
      </c>
      <c r="G182" s="164"/>
      <c r="H182" s="162" t="str">
        <f t="shared" si="18"/>
        <v>　　</v>
      </c>
      <c r="I182" t="str">
        <f t="shared" si="15"/>
        <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c r="B183" s="7">
        <f t="shared" si="16"/>
        <v>45923</v>
      </c>
      <c r="C183" s="41" t="str">
        <f t="shared" si="13"/>
        <v>火</v>
      </c>
      <c r="D183" s="43" t="str">
        <f t="shared" si="17"/>
        <v/>
      </c>
      <c r="E183" s="161"/>
      <c r="F183" s="162" t="str">
        <f t="shared" si="14"/>
        <v/>
      </c>
      <c r="G183" s="164"/>
      <c r="H183" s="162" t="str">
        <f t="shared" si="18"/>
        <v>　　</v>
      </c>
      <c r="I183" t="str">
        <f t="shared" si="15"/>
        <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c r="B184" s="7">
        <f t="shared" si="16"/>
        <v>45924</v>
      </c>
      <c r="C184" s="41" t="str">
        <f t="shared" si="13"/>
        <v>水</v>
      </c>
      <c r="D184" s="43" t="str">
        <f t="shared" si="17"/>
        <v/>
      </c>
      <c r="E184" s="161"/>
      <c r="F184" s="162" t="str">
        <f t="shared" si="14"/>
        <v/>
      </c>
      <c r="G184" s="164"/>
      <c r="H184" s="162" t="str">
        <f t="shared" si="18"/>
        <v>　　</v>
      </c>
      <c r="I184" t="str">
        <f t="shared" si="15"/>
        <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c r="B185" s="7">
        <f t="shared" si="16"/>
        <v>45925</v>
      </c>
      <c r="C185" s="41" t="str">
        <f t="shared" si="13"/>
        <v>木</v>
      </c>
      <c r="D185" s="43" t="str">
        <f t="shared" si="17"/>
        <v/>
      </c>
      <c r="E185" s="161"/>
      <c r="F185" s="162" t="str">
        <f t="shared" si="14"/>
        <v/>
      </c>
      <c r="G185" s="164"/>
      <c r="H185" s="162" t="str">
        <f t="shared" si="18"/>
        <v>　　</v>
      </c>
      <c r="I185" t="str">
        <f t="shared" si="15"/>
        <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c r="B186" s="7">
        <f t="shared" si="16"/>
        <v>45926</v>
      </c>
      <c r="C186" s="41" t="str">
        <f t="shared" si="13"/>
        <v>金</v>
      </c>
      <c r="D186" s="43" t="str">
        <f t="shared" si="17"/>
        <v/>
      </c>
      <c r="E186" s="161"/>
      <c r="F186" s="162" t="str">
        <f t="shared" si="14"/>
        <v/>
      </c>
      <c r="G186" s="164"/>
      <c r="H186" s="162" t="str">
        <f t="shared" si="18"/>
        <v>　　</v>
      </c>
      <c r="I186" t="str">
        <f t="shared" si="15"/>
        <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c r="B187" s="7">
        <f t="shared" si="16"/>
        <v>45927</v>
      </c>
      <c r="C187" s="41" t="str">
        <f t="shared" si="13"/>
        <v>土</v>
      </c>
      <c r="D187" s="43" t="str">
        <f t="shared" si="17"/>
        <v>休日</v>
      </c>
      <c r="E187" s="161"/>
      <c r="F187" s="162" t="str">
        <f t="shared" si="14"/>
        <v>現場閉所</v>
      </c>
      <c r="G187" s="164"/>
      <c r="H187" s="162" t="str">
        <f t="shared" si="18"/>
        <v>現場閉所</v>
      </c>
      <c r="I187" t="str">
        <f t="shared" si="15"/>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c r="B188" s="7">
        <f t="shared" si="16"/>
        <v>45928</v>
      </c>
      <c r="C188" s="41" t="str">
        <f t="shared" si="13"/>
        <v>日</v>
      </c>
      <c r="D188" s="43" t="str">
        <f t="shared" si="17"/>
        <v>休日</v>
      </c>
      <c r="E188" s="161"/>
      <c r="F188" s="162" t="str">
        <f t="shared" si="14"/>
        <v>現場閉所</v>
      </c>
      <c r="G188" s="164"/>
      <c r="H188" s="162" t="str">
        <f t="shared" si="18"/>
        <v>現場閉所</v>
      </c>
      <c r="I188" t="str">
        <f t="shared" si="15"/>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c r="B189" s="7">
        <f t="shared" si="16"/>
        <v>45929</v>
      </c>
      <c r="C189" s="41" t="str">
        <f t="shared" si="13"/>
        <v>月</v>
      </c>
      <c r="D189" s="43" t="str">
        <f t="shared" si="17"/>
        <v/>
      </c>
      <c r="E189" s="161"/>
      <c r="F189" s="162" t="str">
        <f t="shared" si="14"/>
        <v/>
      </c>
      <c r="G189" s="164"/>
      <c r="H189" s="162" t="str">
        <f t="shared" si="18"/>
        <v>　　</v>
      </c>
      <c r="I189" t="str">
        <f t="shared" si="15"/>
        <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c r="B190" s="7">
        <f t="shared" si="16"/>
        <v>45930</v>
      </c>
      <c r="C190" s="41" t="str">
        <f t="shared" si="13"/>
        <v>火</v>
      </c>
      <c r="D190" s="43" t="str">
        <f t="shared" si="17"/>
        <v/>
      </c>
      <c r="E190" s="161"/>
      <c r="F190" s="162" t="str">
        <f t="shared" si="14"/>
        <v/>
      </c>
      <c r="G190" s="164"/>
      <c r="H190" s="162" t="str">
        <f t="shared" si="18"/>
        <v>　　</v>
      </c>
      <c r="I190" t="str">
        <f t="shared" si="15"/>
        <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c r="B191" s="7">
        <f t="shared" si="16"/>
        <v>45931</v>
      </c>
      <c r="C191" s="41" t="str">
        <f t="shared" si="13"/>
        <v>水</v>
      </c>
      <c r="D191" s="43" t="str">
        <f t="shared" si="17"/>
        <v/>
      </c>
      <c r="E191" s="161"/>
      <c r="F191" s="162" t="str">
        <f t="shared" si="14"/>
        <v/>
      </c>
      <c r="G191" s="164"/>
      <c r="H191" s="162" t="str">
        <f t="shared" si="18"/>
        <v>　　</v>
      </c>
      <c r="I191" t="str">
        <f t="shared" si="15"/>
        <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c r="B192" s="7">
        <f t="shared" si="16"/>
        <v>45932</v>
      </c>
      <c r="C192" s="41" t="str">
        <f t="shared" si="13"/>
        <v>木</v>
      </c>
      <c r="D192" s="43" t="str">
        <f t="shared" si="17"/>
        <v/>
      </c>
      <c r="E192" s="161"/>
      <c r="F192" s="162" t="str">
        <f t="shared" si="14"/>
        <v/>
      </c>
      <c r="G192" s="164"/>
      <c r="H192" s="162" t="str">
        <f t="shared" si="18"/>
        <v>　　</v>
      </c>
      <c r="I192" t="str">
        <f t="shared" si="15"/>
        <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5">
      <c r="B193" s="7">
        <f t="shared" si="16"/>
        <v>45933</v>
      </c>
      <c r="C193" s="41" t="str">
        <f t="shared" si="13"/>
        <v>金</v>
      </c>
      <c r="D193" s="43" t="str">
        <f t="shared" si="17"/>
        <v/>
      </c>
      <c r="E193" s="161"/>
      <c r="F193" s="162" t="str">
        <f t="shared" si="14"/>
        <v/>
      </c>
      <c r="G193" s="164"/>
      <c r="H193" s="162" t="str">
        <f t="shared" si="18"/>
        <v>　　</v>
      </c>
      <c r="I193" t="str">
        <f t="shared" si="15"/>
        <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5">
      <c r="B194" s="7">
        <f t="shared" si="16"/>
        <v>45934</v>
      </c>
      <c r="C194" s="41" t="str">
        <f t="shared" si="13"/>
        <v>土</v>
      </c>
      <c r="D194" s="43" t="str">
        <f t="shared" si="17"/>
        <v>休日</v>
      </c>
      <c r="E194" s="161"/>
      <c r="F194" s="162" t="str">
        <f t="shared" si="14"/>
        <v>現場閉所</v>
      </c>
      <c r="G194" s="164"/>
      <c r="H194" s="162" t="str">
        <f t="shared" si="18"/>
        <v>現場閉所</v>
      </c>
      <c r="I194" t="str">
        <f t="shared" si="15"/>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5">
      <c r="B195" s="7">
        <f t="shared" si="16"/>
        <v>45935</v>
      </c>
      <c r="C195" s="41" t="str">
        <f t="shared" si="13"/>
        <v>日</v>
      </c>
      <c r="D195" s="43" t="str">
        <f t="shared" si="17"/>
        <v>休日</v>
      </c>
      <c r="E195" s="161"/>
      <c r="F195" s="162" t="str">
        <f t="shared" si="14"/>
        <v>現場閉所</v>
      </c>
      <c r="G195" s="164"/>
      <c r="H195" s="162" t="str">
        <f t="shared" si="18"/>
        <v>現場閉所</v>
      </c>
      <c r="I195" t="str">
        <f t="shared" si="15"/>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5">
      <c r="B196" s="7">
        <f t="shared" si="16"/>
        <v>45936</v>
      </c>
      <c r="C196" s="41" t="str">
        <f t="shared" si="13"/>
        <v>月</v>
      </c>
      <c r="D196" s="43" t="str">
        <f t="shared" si="17"/>
        <v/>
      </c>
      <c r="E196" s="161"/>
      <c r="F196" s="162" t="str">
        <f t="shared" si="14"/>
        <v/>
      </c>
      <c r="G196" s="164"/>
      <c r="H196" s="162" t="str">
        <f t="shared" si="18"/>
        <v>　　</v>
      </c>
      <c r="I196" t="str">
        <f t="shared" si="15"/>
        <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5">
      <c r="B197" s="7">
        <f t="shared" si="16"/>
        <v>45937</v>
      </c>
      <c r="C197" s="41" t="str">
        <f t="shared" si="13"/>
        <v>火</v>
      </c>
      <c r="D197" s="43" t="str">
        <f t="shared" si="17"/>
        <v/>
      </c>
      <c r="E197" s="161"/>
      <c r="F197" s="162" t="str">
        <f t="shared" si="14"/>
        <v/>
      </c>
      <c r="G197" s="164"/>
      <c r="H197" s="162" t="str">
        <f t="shared" si="18"/>
        <v>　　</v>
      </c>
      <c r="I197" t="str">
        <f t="shared" si="15"/>
        <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c r="O197" s="258"/>
    </row>
    <row r="198" spans="2:15">
      <c r="B198" s="7">
        <f t="shared" si="16"/>
        <v>45938</v>
      </c>
      <c r="C198" s="41" t="str">
        <f t="shared" si="13"/>
        <v>水</v>
      </c>
      <c r="D198" s="43" t="str">
        <f t="shared" si="17"/>
        <v/>
      </c>
      <c r="E198" s="161"/>
      <c r="F198" s="162" t="str">
        <f t="shared" si="14"/>
        <v/>
      </c>
      <c r="G198" s="164"/>
      <c r="H198" s="162" t="str">
        <f t="shared" si="18"/>
        <v>　　</v>
      </c>
      <c r="I198" t="str">
        <f t="shared" si="15"/>
        <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5">
      <c r="B199" s="7">
        <f t="shared" si="16"/>
        <v>45939</v>
      </c>
      <c r="C199" s="41" t="str">
        <f t="shared" si="13"/>
        <v>木</v>
      </c>
      <c r="D199" s="43" t="str">
        <f t="shared" si="17"/>
        <v/>
      </c>
      <c r="E199" s="161"/>
      <c r="F199" s="162" t="str">
        <f t="shared" si="14"/>
        <v/>
      </c>
      <c r="G199" s="164"/>
      <c r="H199" s="162" t="str">
        <f t="shared" si="18"/>
        <v>　　</v>
      </c>
      <c r="I199" t="str">
        <f t="shared" si="15"/>
        <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5">
      <c r="B200" s="7">
        <f t="shared" si="16"/>
        <v>45940</v>
      </c>
      <c r="C200" s="41" t="str">
        <f t="shared" ref="C200:C263" si="19">TEXT(B200,"aaa")</f>
        <v>金</v>
      </c>
      <c r="D200" s="43" t="str">
        <f t="shared" si="17"/>
        <v/>
      </c>
      <c r="E200" s="161"/>
      <c r="F200" s="162" t="str">
        <f t="shared" ref="F200:F263" si="20">IF(OR(E200="夏季休暇",E200="年末年始休暇",E200="一時中止",E200="工場制作",E200="発注者指示",E200="その他",D200="休日"),"現場閉所","")</f>
        <v/>
      </c>
      <c r="G200" s="164"/>
      <c r="H200" s="162" t="str">
        <f t="shared" si="18"/>
        <v>　　</v>
      </c>
      <c r="I200" t="str">
        <f t="shared" ref="I200:I263" si="21">IF(F200=H200,"○","")</f>
        <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5">
      <c r="B201" s="7">
        <f t="shared" ref="B201:B264" si="22">B200+1</f>
        <v>45941</v>
      </c>
      <c r="C201" s="41" t="str">
        <f t="shared" si="19"/>
        <v>土</v>
      </c>
      <c r="D201" s="43" t="str">
        <f t="shared" ref="D201:D264" si="23">IF(WEEKDAY(B201,2)&gt;5,"休日","")</f>
        <v>休日</v>
      </c>
      <c r="E201" s="161"/>
      <c r="F201" s="162" t="str">
        <f t="shared" si="20"/>
        <v>現場閉所</v>
      </c>
      <c r="G201" s="164"/>
      <c r="H201" s="162" t="str">
        <f t="shared" si="18"/>
        <v>現場閉所</v>
      </c>
      <c r="I201" t="str">
        <f t="shared" si="21"/>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5">
      <c r="B202" s="7">
        <f t="shared" si="22"/>
        <v>45942</v>
      </c>
      <c r="C202" s="41" t="str">
        <f t="shared" si="19"/>
        <v>日</v>
      </c>
      <c r="D202" s="43" t="str">
        <f t="shared" si="23"/>
        <v>休日</v>
      </c>
      <c r="E202" s="161"/>
      <c r="F202" s="162" t="str">
        <f t="shared" si="20"/>
        <v>現場閉所</v>
      </c>
      <c r="G202" s="164"/>
      <c r="H202" s="162" t="str">
        <f t="shared" si="18"/>
        <v>現場閉所</v>
      </c>
      <c r="I202" t="str">
        <f t="shared" si="21"/>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5">
      <c r="B203" s="7">
        <f t="shared" si="22"/>
        <v>45943</v>
      </c>
      <c r="C203" s="41" t="str">
        <f t="shared" si="19"/>
        <v>月</v>
      </c>
      <c r="D203" s="43" t="str">
        <f t="shared" si="23"/>
        <v/>
      </c>
      <c r="E203" s="161"/>
      <c r="F203" s="162"/>
      <c r="G203" s="164"/>
      <c r="H203" s="162" t="str">
        <f t="shared" si="18"/>
        <v>　　</v>
      </c>
      <c r="I203" t="str">
        <f>IF(F203=H203,"○","")</f>
        <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5">
      <c r="B204" s="7">
        <f t="shared" si="22"/>
        <v>45944</v>
      </c>
      <c r="C204" s="41" t="str">
        <f t="shared" si="19"/>
        <v>火</v>
      </c>
      <c r="D204" s="43" t="str">
        <f t="shared" si="23"/>
        <v/>
      </c>
      <c r="E204" s="161"/>
      <c r="F204" s="162" t="str">
        <f t="shared" si="20"/>
        <v/>
      </c>
      <c r="G204" s="164"/>
      <c r="H204" s="162" t="str">
        <f t="shared" si="18"/>
        <v>　　</v>
      </c>
      <c r="I204" t="str">
        <f t="shared" si="21"/>
        <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5">
      <c r="B205" s="7">
        <f t="shared" si="22"/>
        <v>45945</v>
      </c>
      <c r="C205" s="41" t="str">
        <f t="shared" si="19"/>
        <v>水</v>
      </c>
      <c r="D205" s="43" t="str">
        <f t="shared" si="23"/>
        <v/>
      </c>
      <c r="E205" s="161"/>
      <c r="F205" s="162" t="str">
        <f t="shared" si="20"/>
        <v/>
      </c>
      <c r="G205" s="164"/>
      <c r="H205" s="162" t="str">
        <f t="shared" si="18"/>
        <v>　　</v>
      </c>
      <c r="I205" t="str">
        <f t="shared" si="21"/>
        <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5">
      <c r="B206" s="7">
        <f t="shared" si="22"/>
        <v>45946</v>
      </c>
      <c r="C206" s="41" t="str">
        <f t="shared" si="19"/>
        <v>木</v>
      </c>
      <c r="D206" s="43" t="str">
        <f>IF(WEEKDAY(B206,2)&gt;5,"休日","")</f>
        <v/>
      </c>
      <c r="E206" s="161"/>
      <c r="F206" s="162" t="str">
        <f t="shared" si="20"/>
        <v/>
      </c>
      <c r="G206" s="164"/>
      <c r="H206" s="162" t="str">
        <f t="shared" ref="H206:H269" si="24">IF(OR(G206="夏季休暇",G206="年末年始休暇",G206="一時中止",G206="工場制作",G206="発注者指示",G206="その他",D206="休日"),"現場閉所","　　")</f>
        <v>　　</v>
      </c>
      <c r="I206" t="str">
        <f t="shared" si="21"/>
        <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5">
      <c r="B207" s="7">
        <f t="shared" si="22"/>
        <v>45947</v>
      </c>
      <c r="C207" s="41" t="str">
        <f t="shared" si="19"/>
        <v>金</v>
      </c>
      <c r="D207" s="43" t="str">
        <f t="shared" si="23"/>
        <v/>
      </c>
      <c r="E207" s="161"/>
      <c r="F207" s="162" t="str">
        <f t="shared" si="20"/>
        <v/>
      </c>
      <c r="G207" s="164"/>
      <c r="H207" s="162" t="str">
        <f t="shared" si="24"/>
        <v>　　</v>
      </c>
      <c r="I207" t="str">
        <f t="shared" si="21"/>
        <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5">
      <c r="B208" s="7">
        <f t="shared" si="22"/>
        <v>45948</v>
      </c>
      <c r="C208" s="41" t="str">
        <f t="shared" si="19"/>
        <v>土</v>
      </c>
      <c r="D208" s="43" t="str">
        <f t="shared" si="23"/>
        <v>休日</v>
      </c>
      <c r="E208" s="161"/>
      <c r="F208" s="162" t="str">
        <f t="shared" si="20"/>
        <v>現場閉所</v>
      </c>
      <c r="G208" s="164"/>
      <c r="H208" s="162" t="str">
        <f t="shared" si="24"/>
        <v>現場閉所</v>
      </c>
      <c r="I208" t="str">
        <f t="shared" si="21"/>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c r="B209" s="7">
        <f t="shared" si="22"/>
        <v>45949</v>
      </c>
      <c r="C209" s="41" t="str">
        <f t="shared" si="19"/>
        <v>日</v>
      </c>
      <c r="D209" s="43" t="str">
        <f t="shared" si="23"/>
        <v>休日</v>
      </c>
      <c r="E209" s="161"/>
      <c r="F209" s="162" t="str">
        <f t="shared" si="20"/>
        <v>現場閉所</v>
      </c>
      <c r="G209" s="164"/>
      <c r="H209" s="162" t="str">
        <f t="shared" si="24"/>
        <v>現場閉所</v>
      </c>
      <c r="I209" t="str">
        <f t="shared" si="21"/>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c r="B210" s="7">
        <f t="shared" si="22"/>
        <v>45950</v>
      </c>
      <c r="C210" s="41" t="str">
        <f t="shared" si="19"/>
        <v>月</v>
      </c>
      <c r="D210" s="43" t="str">
        <f t="shared" si="23"/>
        <v/>
      </c>
      <c r="E210" s="161"/>
      <c r="F210" s="162" t="str">
        <f t="shared" si="20"/>
        <v/>
      </c>
      <c r="G210" s="164"/>
      <c r="H210" s="162" t="str">
        <f t="shared" si="24"/>
        <v>　　</v>
      </c>
      <c r="I210" t="str">
        <f t="shared" si="21"/>
        <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c r="B211" s="7">
        <f t="shared" si="22"/>
        <v>45951</v>
      </c>
      <c r="C211" s="41" t="str">
        <f t="shared" si="19"/>
        <v>火</v>
      </c>
      <c r="D211" s="43" t="str">
        <f t="shared" si="23"/>
        <v/>
      </c>
      <c r="E211" s="161"/>
      <c r="F211" s="162" t="str">
        <f t="shared" si="20"/>
        <v/>
      </c>
      <c r="G211" s="164"/>
      <c r="H211" s="162" t="str">
        <f t="shared" si="24"/>
        <v>　　</v>
      </c>
      <c r="I211" t="str">
        <f t="shared" si="21"/>
        <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c r="B212" s="7">
        <f t="shared" si="22"/>
        <v>45952</v>
      </c>
      <c r="C212" s="41" t="str">
        <f t="shared" si="19"/>
        <v>水</v>
      </c>
      <c r="D212" s="43" t="str">
        <f t="shared" si="23"/>
        <v/>
      </c>
      <c r="E212" s="161"/>
      <c r="F212" s="162" t="str">
        <f t="shared" si="20"/>
        <v/>
      </c>
      <c r="G212" s="164"/>
      <c r="H212" s="162" t="str">
        <f t="shared" si="24"/>
        <v>　　</v>
      </c>
      <c r="I212" t="str">
        <f t="shared" si="21"/>
        <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c r="B213" s="7">
        <f t="shared" si="22"/>
        <v>45953</v>
      </c>
      <c r="C213" s="41" t="str">
        <f t="shared" si="19"/>
        <v>木</v>
      </c>
      <c r="D213" s="43" t="str">
        <f t="shared" si="23"/>
        <v/>
      </c>
      <c r="E213" s="161"/>
      <c r="F213" s="162" t="str">
        <f t="shared" si="20"/>
        <v/>
      </c>
      <c r="G213" s="164"/>
      <c r="H213" s="162" t="str">
        <f t="shared" si="24"/>
        <v>　　</v>
      </c>
      <c r="I213" t="str">
        <f t="shared" si="21"/>
        <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c r="B214" s="7">
        <f t="shared" si="22"/>
        <v>45954</v>
      </c>
      <c r="C214" s="41" t="str">
        <f t="shared" si="19"/>
        <v>金</v>
      </c>
      <c r="D214" s="43" t="str">
        <f t="shared" si="23"/>
        <v/>
      </c>
      <c r="E214" s="161"/>
      <c r="F214" s="162" t="str">
        <f t="shared" si="20"/>
        <v/>
      </c>
      <c r="G214" s="164"/>
      <c r="H214" s="162" t="str">
        <f t="shared" si="24"/>
        <v>　　</v>
      </c>
      <c r="I214" t="str">
        <f t="shared" si="21"/>
        <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c r="B215" s="7">
        <f t="shared" si="22"/>
        <v>45955</v>
      </c>
      <c r="C215" s="41" t="str">
        <f t="shared" si="19"/>
        <v>土</v>
      </c>
      <c r="D215" s="43" t="str">
        <f t="shared" si="23"/>
        <v>休日</v>
      </c>
      <c r="E215" s="161"/>
      <c r="F215" s="162" t="str">
        <f t="shared" si="20"/>
        <v>現場閉所</v>
      </c>
      <c r="G215" s="164"/>
      <c r="H215" s="162" t="str">
        <f t="shared" si="24"/>
        <v>現場閉所</v>
      </c>
      <c r="I215" t="str">
        <f t="shared" si="21"/>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c r="B216" s="7">
        <f t="shared" si="22"/>
        <v>45956</v>
      </c>
      <c r="C216" s="41" t="str">
        <f t="shared" si="19"/>
        <v>日</v>
      </c>
      <c r="D216" s="43" t="str">
        <f t="shared" si="23"/>
        <v>休日</v>
      </c>
      <c r="E216" s="161"/>
      <c r="F216" s="162" t="str">
        <f t="shared" si="20"/>
        <v>現場閉所</v>
      </c>
      <c r="G216" s="164"/>
      <c r="H216" s="162" t="str">
        <f t="shared" si="24"/>
        <v>現場閉所</v>
      </c>
      <c r="I216" t="str">
        <f t="shared" si="21"/>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c r="B217" s="7">
        <f t="shared" si="22"/>
        <v>45957</v>
      </c>
      <c r="C217" s="41" t="str">
        <f t="shared" si="19"/>
        <v>月</v>
      </c>
      <c r="D217" s="43" t="str">
        <f t="shared" si="23"/>
        <v/>
      </c>
      <c r="E217" s="161"/>
      <c r="F217" s="162" t="str">
        <f t="shared" si="20"/>
        <v/>
      </c>
      <c r="G217" s="164"/>
      <c r="H217" s="162" t="str">
        <f t="shared" si="24"/>
        <v>　　</v>
      </c>
      <c r="I217" t="str">
        <f t="shared" si="21"/>
        <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c r="B218" s="7">
        <f t="shared" si="22"/>
        <v>45958</v>
      </c>
      <c r="C218" s="41" t="str">
        <f t="shared" si="19"/>
        <v>火</v>
      </c>
      <c r="D218" s="43" t="str">
        <f t="shared" si="23"/>
        <v/>
      </c>
      <c r="E218" s="161"/>
      <c r="F218" s="162" t="str">
        <f t="shared" si="20"/>
        <v/>
      </c>
      <c r="G218" s="164"/>
      <c r="H218" s="162" t="str">
        <f t="shared" si="24"/>
        <v>　　</v>
      </c>
      <c r="I218" t="str">
        <f t="shared" si="21"/>
        <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c r="B219" s="7">
        <f t="shared" si="22"/>
        <v>45959</v>
      </c>
      <c r="C219" s="41" t="str">
        <f t="shared" si="19"/>
        <v>水</v>
      </c>
      <c r="D219" s="43" t="str">
        <f t="shared" si="23"/>
        <v/>
      </c>
      <c r="E219" s="161"/>
      <c r="F219" s="162" t="str">
        <f t="shared" si="20"/>
        <v/>
      </c>
      <c r="G219" s="164"/>
      <c r="H219" s="162" t="str">
        <f t="shared" si="24"/>
        <v>　　</v>
      </c>
      <c r="I219" t="str">
        <f t="shared" si="21"/>
        <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c r="B220" s="7">
        <f t="shared" si="22"/>
        <v>45960</v>
      </c>
      <c r="C220" s="41" t="str">
        <f t="shared" si="19"/>
        <v>木</v>
      </c>
      <c r="D220" s="43" t="str">
        <f t="shared" si="23"/>
        <v/>
      </c>
      <c r="E220" s="161"/>
      <c r="F220" s="162" t="str">
        <f t="shared" si="20"/>
        <v/>
      </c>
      <c r="G220" s="164"/>
      <c r="H220" s="162" t="str">
        <f t="shared" si="24"/>
        <v>　　</v>
      </c>
      <c r="I220" t="str">
        <f t="shared" si="21"/>
        <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c r="B221" s="7">
        <f t="shared" si="22"/>
        <v>45961</v>
      </c>
      <c r="C221" s="41" t="str">
        <f t="shared" si="19"/>
        <v>金</v>
      </c>
      <c r="D221" s="43" t="str">
        <f t="shared" si="23"/>
        <v/>
      </c>
      <c r="E221" s="161"/>
      <c r="F221" s="162" t="str">
        <f t="shared" si="20"/>
        <v/>
      </c>
      <c r="G221" s="164"/>
      <c r="H221" s="162" t="str">
        <f t="shared" si="24"/>
        <v>　　</v>
      </c>
      <c r="I221" t="str">
        <f t="shared" si="21"/>
        <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c r="B222" s="7">
        <f t="shared" si="22"/>
        <v>45962</v>
      </c>
      <c r="C222" s="41" t="str">
        <f t="shared" si="19"/>
        <v>土</v>
      </c>
      <c r="D222" s="43" t="str">
        <f t="shared" si="23"/>
        <v>休日</v>
      </c>
      <c r="E222" s="161"/>
      <c r="F222" s="162" t="str">
        <f t="shared" si="20"/>
        <v>現場閉所</v>
      </c>
      <c r="G222" s="164"/>
      <c r="H222" s="162" t="str">
        <f t="shared" si="24"/>
        <v>現場閉所</v>
      </c>
      <c r="I222" t="str">
        <f t="shared" si="21"/>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c r="B223" s="7">
        <f t="shared" si="22"/>
        <v>45963</v>
      </c>
      <c r="C223" s="41" t="str">
        <f t="shared" si="19"/>
        <v>日</v>
      </c>
      <c r="D223" s="43" t="str">
        <f t="shared" si="23"/>
        <v>休日</v>
      </c>
      <c r="E223" s="161"/>
      <c r="F223" s="162" t="str">
        <f t="shared" si="20"/>
        <v>現場閉所</v>
      </c>
      <c r="G223" s="164"/>
      <c r="H223" s="162" t="str">
        <f t="shared" si="24"/>
        <v>現場閉所</v>
      </c>
      <c r="I223" t="str">
        <f t="shared" si="21"/>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c r="B224" s="7">
        <f t="shared" si="22"/>
        <v>45964</v>
      </c>
      <c r="C224" s="41" t="str">
        <f t="shared" si="19"/>
        <v>月</v>
      </c>
      <c r="D224" s="43" t="str">
        <f t="shared" si="23"/>
        <v/>
      </c>
      <c r="E224" s="161"/>
      <c r="F224" s="162" t="str">
        <f t="shared" si="20"/>
        <v/>
      </c>
      <c r="G224" s="164"/>
      <c r="H224" s="162" t="str">
        <f t="shared" si="24"/>
        <v>　　</v>
      </c>
      <c r="I224" t="str">
        <f t="shared" si="21"/>
        <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c r="B225" s="7">
        <f t="shared" si="22"/>
        <v>45965</v>
      </c>
      <c r="C225" s="41" t="str">
        <f t="shared" si="19"/>
        <v>火</v>
      </c>
      <c r="D225" s="43" t="str">
        <f t="shared" si="23"/>
        <v/>
      </c>
      <c r="E225" s="161"/>
      <c r="F225" s="162" t="str">
        <f t="shared" si="20"/>
        <v/>
      </c>
      <c r="G225" s="164"/>
      <c r="H225" s="162" t="str">
        <f t="shared" si="24"/>
        <v>　　</v>
      </c>
      <c r="I225" t="str">
        <f t="shared" si="21"/>
        <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c r="B226" s="7">
        <f t="shared" si="22"/>
        <v>45966</v>
      </c>
      <c r="C226" s="41" t="str">
        <f t="shared" si="19"/>
        <v>水</v>
      </c>
      <c r="D226" s="43" t="str">
        <f t="shared" si="23"/>
        <v/>
      </c>
      <c r="E226" s="161"/>
      <c r="F226" s="162" t="str">
        <f t="shared" si="20"/>
        <v/>
      </c>
      <c r="G226" s="164"/>
      <c r="H226" s="162" t="str">
        <f t="shared" si="24"/>
        <v>　　</v>
      </c>
      <c r="I226" t="str">
        <f t="shared" si="21"/>
        <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c r="B227" s="7">
        <f t="shared" si="22"/>
        <v>45967</v>
      </c>
      <c r="C227" s="41" t="str">
        <f t="shared" si="19"/>
        <v>木</v>
      </c>
      <c r="D227" s="43" t="str">
        <f t="shared" si="23"/>
        <v/>
      </c>
      <c r="E227" s="161"/>
      <c r="F227" s="162" t="str">
        <f t="shared" si="20"/>
        <v/>
      </c>
      <c r="G227" s="164"/>
      <c r="H227" s="162" t="str">
        <f t="shared" si="24"/>
        <v>　　</v>
      </c>
      <c r="I227" t="str">
        <f t="shared" si="21"/>
        <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c r="B228" s="7">
        <f t="shared" si="22"/>
        <v>45968</v>
      </c>
      <c r="C228" s="41" t="str">
        <f t="shared" si="19"/>
        <v>金</v>
      </c>
      <c r="D228" s="43" t="str">
        <f t="shared" si="23"/>
        <v/>
      </c>
      <c r="E228" s="161"/>
      <c r="F228" s="162" t="str">
        <f t="shared" si="20"/>
        <v/>
      </c>
      <c r="G228" s="164"/>
      <c r="H228" s="162" t="str">
        <f t="shared" si="24"/>
        <v>　　</v>
      </c>
      <c r="I228" t="str">
        <f t="shared" si="21"/>
        <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c r="B229" s="7">
        <f t="shared" si="22"/>
        <v>45969</v>
      </c>
      <c r="C229" s="41" t="str">
        <f t="shared" si="19"/>
        <v>土</v>
      </c>
      <c r="D229" s="43" t="str">
        <f t="shared" si="23"/>
        <v>休日</v>
      </c>
      <c r="E229" s="161"/>
      <c r="F229" s="162" t="str">
        <f t="shared" si="20"/>
        <v>現場閉所</v>
      </c>
      <c r="G229" s="164"/>
      <c r="H229" s="162" t="str">
        <f t="shared" si="24"/>
        <v>現場閉所</v>
      </c>
      <c r="I229" t="str">
        <f t="shared" si="21"/>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c r="B230" s="7">
        <f t="shared" si="22"/>
        <v>45970</v>
      </c>
      <c r="C230" s="41" t="str">
        <f t="shared" si="19"/>
        <v>日</v>
      </c>
      <c r="D230" s="43" t="str">
        <f t="shared" si="23"/>
        <v>休日</v>
      </c>
      <c r="E230" s="161"/>
      <c r="F230" s="162" t="str">
        <f t="shared" si="20"/>
        <v>現場閉所</v>
      </c>
      <c r="G230" s="164"/>
      <c r="H230" s="162" t="str">
        <f t="shared" si="24"/>
        <v>現場閉所</v>
      </c>
      <c r="I230" t="str">
        <f t="shared" si="21"/>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c r="B231" s="7">
        <f t="shared" si="22"/>
        <v>45971</v>
      </c>
      <c r="C231" s="41" t="str">
        <f t="shared" si="19"/>
        <v>月</v>
      </c>
      <c r="D231" s="43" t="str">
        <f t="shared" si="23"/>
        <v/>
      </c>
      <c r="E231" s="161"/>
      <c r="F231" s="162" t="str">
        <f t="shared" si="20"/>
        <v/>
      </c>
      <c r="G231" s="164"/>
      <c r="H231" s="162" t="str">
        <f t="shared" si="24"/>
        <v>　　</v>
      </c>
      <c r="I231" t="str">
        <f t="shared" si="21"/>
        <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c r="B232" s="7">
        <f t="shared" si="22"/>
        <v>45972</v>
      </c>
      <c r="C232" s="41" t="str">
        <f t="shared" si="19"/>
        <v>火</v>
      </c>
      <c r="D232" s="43" t="str">
        <f t="shared" si="23"/>
        <v/>
      </c>
      <c r="E232" s="161"/>
      <c r="F232" s="162" t="str">
        <f t="shared" si="20"/>
        <v/>
      </c>
      <c r="G232" s="164"/>
      <c r="H232" s="162" t="str">
        <f t="shared" si="24"/>
        <v>　　</v>
      </c>
      <c r="I232" t="str">
        <f t="shared" si="21"/>
        <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c r="B233" s="7">
        <f t="shared" si="22"/>
        <v>45973</v>
      </c>
      <c r="C233" s="41" t="str">
        <f t="shared" si="19"/>
        <v>水</v>
      </c>
      <c r="D233" s="43" t="str">
        <f t="shared" si="23"/>
        <v/>
      </c>
      <c r="E233" s="161"/>
      <c r="F233" s="162" t="str">
        <f t="shared" si="20"/>
        <v/>
      </c>
      <c r="G233" s="164"/>
      <c r="H233" s="162" t="str">
        <f t="shared" si="24"/>
        <v>　　</v>
      </c>
      <c r="I233" t="str">
        <f t="shared" si="21"/>
        <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c r="B234" s="7">
        <f t="shared" si="22"/>
        <v>45974</v>
      </c>
      <c r="C234" s="41" t="str">
        <f t="shared" si="19"/>
        <v>木</v>
      </c>
      <c r="D234" s="43" t="str">
        <f t="shared" si="23"/>
        <v/>
      </c>
      <c r="E234" s="161"/>
      <c r="F234" s="162" t="str">
        <f t="shared" si="20"/>
        <v/>
      </c>
      <c r="G234" s="164"/>
      <c r="H234" s="162" t="str">
        <f t="shared" si="24"/>
        <v>　　</v>
      </c>
      <c r="I234" t="str">
        <f t="shared" si="21"/>
        <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c r="B235" s="7">
        <f t="shared" si="22"/>
        <v>45975</v>
      </c>
      <c r="C235" s="41" t="str">
        <f t="shared" si="19"/>
        <v>金</v>
      </c>
      <c r="D235" s="43" t="str">
        <f t="shared" si="23"/>
        <v/>
      </c>
      <c r="E235" s="161"/>
      <c r="F235" s="162" t="str">
        <f t="shared" si="20"/>
        <v/>
      </c>
      <c r="G235" s="164"/>
      <c r="H235" s="162" t="str">
        <f t="shared" si="24"/>
        <v>　　</v>
      </c>
      <c r="I235" t="str">
        <f t="shared" si="21"/>
        <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c r="B236" s="7">
        <f t="shared" si="22"/>
        <v>45976</v>
      </c>
      <c r="C236" s="41" t="str">
        <f t="shared" si="19"/>
        <v>土</v>
      </c>
      <c r="D236" s="43" t="str">
        <f t="shared" si="23"/>
        <v>休日</v>
      </c>
      <c r="E236" s="161"/>
      <c r="F236" s="162" t="str">
        <f t="shared" si="20"/>
        <v>現場閉所</v>
      </c>
      <c r="G236" s="164"/>
      <c r="H236" s="162" t="str">
        <f t="shared" si="24"/>
        <v>現場閉所</v>
      </c>
      <c r="I236" t="str">
        <f t="shared" si="21"/>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c r="B237" s="7">
        <f t="shared" si="22"/>
        <v>45977</v>
      </c>
      <c r="C237" s="41" t="str">
        <f t="shared" si="19"/>
        <v>日</v>
      </c>
      <c r="D237" s="43" t="str">
        <f t="shared" si="23"/>
        <v>休日</v>
      </c>
      <c r="E237" s="161"/>
      <c r="F237" s="162" t="str">
        <f t="shared" si="20"/>
        <v>現場閉所</v>
      </c>
      <c r="G237" s="164"/>
      <c r="H237" s="162" t="str">
        <f t="shared" si="24"/>
        <v>現場閉所</v>
      </c>
      <c r="I237" t="str">
        <f t="shared" si="21"/>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c r="B238" s="7">
        <f t="shared" si="22"/>
        <v>45978</v>
      </c>
      <c r="C238" s="41" t="str">
        <f t="shared" si="19"/>
        <v>月</v>
      </c>
      <c r="D238" s="43" t="str">
        <f t="shared" si="23"/>
        <v/>
      </c>
      <c r="E238" s="161"/>
      <c r="F238" s="162" t="str">
        <f t="shared" si="20"/>
        <v/>
      </c>
      <c r="G238" s="164"/>
      <c r="H238" s="162" t="str">
        <f t="shared" si="24"/>
        <v>　　</v>
      </c>
      <c r="I238" t="str">
        <f t="shared" si="21"/>
        <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c r="B239" s="7">
        <f t="shared" si="22"/>
        <v>45979</v>
      </c>
      <c r="C239" s="41" t="str">
        <f t="shared" si="19"/>
        <v>火</v>
      </c>
      <c r="D239" s="43" t="str">
        <f t="shared" si="23"/>
        <v/>
      </c>
      <c r="E239" s="161"/>
      <c r="F239" s="162" t="str">
        <f t="shared" si="20"/>
        <v/>
      </c>
      <c r="G239" s="164"/>
      <c r="H239" s="162" t="str">
        <f t="shared" si="24"/>
        <v>　　</v>
      </c>
      <c r="I239" t="str">
        <f t="shared" si="21"/>
        <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c r="B240" s="7">
        <f t="shared" si="22"/>
        <v>45980</v>
      </c>
      <c r="C240" s="41" t="str">
        <f t="shared" si="19"/>
        <v>水</v>
      </c>
      <c r="D240" s="43" t="str">
        <f t="shared" si="23"/>
        <v/>
      </c>
      <c r="E240" s="161"/>
      <c r="F240" s="162" t="str">
        <f t="shared" si="20"/>
        <v/>
      </c>
      <c r="G240" s="164"/>
      <c r="H240" s="162" t="str">
        <f t="shared" si="24"/>
        <v>　　</v>
      </c>
      <c r="I240" t="str">
        <f t="shared" si="21"/>
        <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c r="B241" s="7">
        <f t="shared" si="22"/>
        <v>45981</v>
      </c>
      <c r="C241" s="41" t="str">
        <f t="shared" si="19"/>
        <v>木</v>
      </c>
      <c r="D241" s="43" t="str">
        <f t="shared" si="23"/>
        <v/>
      </c>
      <c r="E241" s="161"/>
      <c r="F241" s="162" t="str">
        <f t="shared" si="20"/>
        <v/>
      </c>
      <c r="G241" s="164"/>
      <c r="H241" s="162" t="str">
        <f t="shared" si="24"/>
        <v>　　</v>
      </c>
      <c r="I241" t="str">
        <f t="shared" si="21"/>
        <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c r="B242" s="7">
        <f t="shared" si="22"/>
        <v>45982</v>
      </c>
      <c r="C242" s="41" t="str">
        <f t="shared" si="19"/>
        <v>金</v>
      </c>
      <c r="D242" s="43" t="str">
        <f t="shared" si="23"/>
        <v/>
      </c>
      <c r="E242" s="161"/>
      <c r="F242" s="162" t="str">
        <f t="shared" si="20"/>
        <v/>
      </c>
      <c r="G242" s="164"/>
      <c r="H242" s="162" t="str">
        <f t="shared" si="24"/>
        <v>　　</v>
      </c>
      <c r="I242" t="str">
        <f t="shared" si="21"/>
        <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c r="B243" s="7">
        <f t="shared" si="22"/>
        <v>45983</v>
      </c>
      <c r="C243" s="41" t="str">
        <f t="shared" si="19"/>
        <v>土</v>
      </c>
      <c r="D243" s="43" t="str">
        <f t="shared" si="23"/>
        <v>休日</v>
      </c>
      <c r="E243" s="161"/>
      <c r="F243" s="162" t="str">
        <f t="shared" si="20"/>
        <v>現場閉所</v>
      </c>
      <c r="G243" s="164"/>
      <c r="H243" s="162" t="str">
        <f t="shared" si="24"/>
        <v>現場閉所</v>
      </c>
      <c r="I243" t="str">
        <f t="shared" si="21"/>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c r="B244" s="7">
        <f t="shared" si="22"/>
        <v>45984</v>
      </c>
      <c r="C244" s="41" t="str">
        <f t="shared" si="19"/>
        <v>日</v>
      </c>
      <c r="D244" s="43" t="str">
        <f t="shared" si="23"/>
        <v>休日</v>
      </c>
      <c r="E244" s="161"/>
      <c r="F244" s="162" t="str">
        <f t="shared" si="20"/>
        <v>現場閉所</v>
      </c>
      <c r="G244" s="164"/>
      <c r="H244" s="162" t="str">
        <f t="shared" si="24"/>
        <v>現場閉所</v>
      </c>
      <c r="I244" t="str">
        <f t="shared" si="21"/>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c r="B245" s="7">
        <f t="shared" si="22"/>
        <v>45985</v>
      </c>
      <c r="C245" s="41" t="str">
        <f t="shared" si="19"/>
        <v>月</v>
      </c>
      <c r="D245" s="43" t="str">
        <f t="shared" si="23"/>
        <v/>
      </c>
      <c r="E245" s="161"/>
      <c r="F245" s="162" t="str">
        <f t="shared" si="20"/>
        <v/>
      </c>
      <c r="G245" s="164"/>
      <c r="H245" s="162" t="str">
        <f t="shared" si="24"/>
        <v>　　</v>
      </c>
      <c r="I245" t="str">
        <f t="shared" si="21"/>
        <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c r="B246" s="7">
        <f t="shared" si="22"/>
        <v>45986</v>
      </c>
      <c r="C246" s="41" t="str">
        <f t="shared" si="19"/>
        <v>火</v>
      </c>
      <c r="D246" s="43" t="str">
        <f t="shared" si="23"/>
        <v/>
      </c>
      <c r="E246" s="161"/>
      <c r="F246" s="162" t="str">
        <f t="shared" si="20"/>
        <v/>
      </c>
      <c r="G246" s="164"/>
      <c r="H246" s="162" t="str">
        <f t="shared" si="24"/>
        <v>　　</v>
      </c>
      <c r="I246" t="str">
        <f t="shared" si="21"/>
        <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c r="B247" s="7">
        <f t="shared" si="22"/>
        <v>45987</v>
      </c>
      <c r="C247" s="41" t="str">
        <f t="shared" si="19"/>
        <v>水</v>
      </c>
      <c r="D247" s="43" t="str">
        <f t="shared" si="23"/>
        <v/>
      </c>
      <c r="E247" s="161"/>
      <c r="F247" s="162" t="str">
        <f t="shared" si="20"/>
        <v/>
      </c>
      <c r="G247" s="164"/>
      <c r="H247" s="162" t="str">
        <f t="shared" si="24"/>
        <v>　　</v>
      </c>
      <c r="I247" t="str">
        <f t="shared" si="21"/>
        <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c r="B248" s="7">
        <f t="shared" si="22"/>
        <v>45988</v>
      </c>
      <c r="C248" s="41" t="str">
        <f t="shared" si="19"/>
        <v>木</v>
      </c>
      <c r="D248" s="43" t="str">
        <f t="shared" si="23"/>
        <v/>
      </c>
      <c r="E248" s="161"/>
      <c r="F248" s="162" t="str">
        <f t="shared" si="20"/>
        <v/>
      </c>
      <c r="G248" s="164"/>
      <c r="H248" s="162" t="str">
        <f t="shared" si="24"/>
        <v>　　</v>
      </c>
      <c r="I248" t="str">
        <f t="shared" si="21"/>
        <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c r="B249" s="7">
        <f t="shared" si="22"/>
        <v>45989</v>
      </c>
      <c r="C249" s="41" t="str">
        <f t="shared" si="19"/>
        <v>金</v>
      </c>
      <c r="D249" s="43" t="str">
        <f t="shared" si="23"/>
        <v/>
      </c>
      <c r="E249" s="161"/>
      <c r="F249" s="162" t="str">
        <f t="shared" si="20"/>
        <v/>
      </c>
      <c r="G249" s="164"/>
      <c r="H249" s="162" t="str">
        <f t="shared" si="24"/>
        <v>　　</v>
      </c>
      <c r="I249" t="str">
        <f t="shared" si="21"/>
        <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c r="B250" s="7">
        <f t="shared" si="22"/>
        <v>45990</v>
      </c>
      <c r="C250" s="41" t="str">
        <f t="shared" si="19"/>
        <v>土</v>
      </c>
      <c r="D250" s="43" t="str">
        <f t="shared" si="23"/>
        <v>休日</v>
      </c>
      <c r="E250" s="161"/>
      <c r="F250" s="162" t="str">
        <f t="shared" si="20"/>
        <v>現場閉所</v>
      </c>
      <c r="G250" s="164"/>
      <c r="H250" s="162" t="str">
        <f t="shared" si="24"/>
        <v>現場閉所</v>
      </c>
      <c r="I250" t="str">
        <f t="shared" si="21"/>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c r="B251" s="7">
        <f t="shared" si="22"/>
        <v>45991</v>
      </c>
      <c r="C251" s="41" t="str">
        <f t="shared" si="19"/>
        <v>日</v>
      </c>
      <c r="D251" s="43" t="str">
        <f t="shared" si="23"/>
        <v>休日</v>
      </c>
      <c r="E251" s="161"/>
      <c r="F251" s="162" t="str">
        <f t="shared" si="20"/>
        <v>現場閉所</v>
      </c>
      <c r="G251" s="164"/>
      <c r="H251" s="162" t="str">
        <f t="shared" si="24"/>
        <v>現場閉所</v>
      </c>
      <c r="I251" t="str">
        <f t="shared" si="21"/>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c r="B252" s="7">
        <f t="shared" si="22"/>
        <v>45992</v>
      </c>
      <c r="C252" s="41" t="str">
        <f t="shared" si="19"/>
        <v>月</v>
      </c>
      <c r="D252" s="43" t="str">
        <f t="shared" si="23"/>
        <v/>
      </c>
      <c r="E252" s="161"/>
      <c r="F252" s="162" t="str">
        <f t="shared" si="20"/>
        <v/>
      </c>
      <c r="G252" s="164"/>
      <c r="H252" s="162" t="str">
        <f t="shared" si="24"/>
        <v>　　</v>
      </c>
      <c r="I252" t="str">
        <f t="shared" si="21"/>
        <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c r="B253" s="7">
        <f t="shared" si="22"/>
        <v>45993</v>
      </c>
      <c r="C253" s="41" t="str">
        <f t="shared" si="19"/>
        <v>火</v>
      </c>
      <c r="D253" s="43" t="str">
        <f t="shared" si="23"/>
        <v/>
      </c>
      <c r="E253" s="161"/>
      <c r="F253" s="162" t="str">
        <f t="shared" si="20"/>
        <v/>
      </c>
      <c r="G253" s="164"/>
      <c r="H253" s="162" t="str">
        <f t="shared" si="24"/>
        <v>　　</v>
      </c>
      <c r="I253" t="str">
        <f t="shared" si="21"/>
        <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c r="B254" s="7">
        <f t="shared" si="22"/>
        <v>45994</v>
      </c>
      <c r="C254" s="41" t="str">
        <f t="shared" si="19"/>
        <v>水</v>
      </c>
      <c r="D254" s="43" t="str">
        <f t="shared" si="23"/>
        <v/>
      </c>
      <c r="E254" s="161"/>
      <c r="F254" s="162" t="str">
        <f t="shared" si="20"/>
        <v/>
      </c>
      <c r="G254" s="164"/>
      <c r="H254" s="162" t="str">
        <f t="shared" si="24"/>
        <v>　　</v>
      </c>
      <c r="I254" t="str">
        <f t="shared" si="21"/>
        <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c r="B255" s="7">
        <f t="shared" si="22"/>
        <v>45995</v>
      </c>
      <c r="C255" s="41" t="str">
        <f t="shared" si="19"/>
        <v>木</v>
      </c>
      <c r="D255" s="43" t="str">
        <f t="shared" si="23"/>
        <v/>
      </c>
      <c r="E255" s="161"/>
      <c r="F255" s="162" t="str">
        <f t="shared" si="20"/>
        <v/>
      </c>
      <c r="G255" s="164"/>
      <c r="H255" s="162" t="str">
        <f t="shared" si="24"/>
        <v>　　</v>
      </c>
      <c r="I255" t="str">
        <f t="shared" si="21"/>
        <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c r="B256" s="7">
        <f t="shared" si="22"/>
        <v>45996</v>
      </c>
      <c r="C256" s="41" t="str">
        <f t="shared" si="19"/>
        <v>金</v>
      </c>
      <c r="D256" s="43" t="str">
        <f t="shared" si="23"/>
        <v/>
      </c>
      <c r="E256" s="161"/>
      <c r="F256" s="162" t="str">
        <f t="shared" si="20"/>
        <v/>
      </c>
      <c r="G256" s="164"/>
      <c r="H256" s="162" t="str">
        <f t="shared" si="24"/>
        <v>　　</v>
      </c>
      <c r="I256" t="str">
        <f t="shared" si="21"/>
        <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c r="B257" s="7">
        <f t="shared" si="22"/>
        <v>45997</v>
      </c>
      <c r="C257" s="41" t="str">
        <f t="shared" si="19"/>
        <v>土</v>
      </c>
      <c r="D257" s="43" t="str">
        <f t="shared" si="23"/>
        <v>休日</v>
      </c>
      <c r="E257" s="161"/>
      <c r="F257" s="162" t="str">
        <f t="shared" si="20"/>
        <v>現場閉所</v>
      </c>
      <c r="G257" s="164"/>
      <c r="H257" s="162" t="str">
        <f t="shared" si="24"/>
        <v>現場閉所</v>
      </c>
      <c r="I257" t="str">
        <f t="shared" si="21"/>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c r="B258" s="7">
        <f t="shared" si="22"/>
        <v>45998</v>
      </c>
      <c r="C258" s="41" t="str">
        <f t="shared" si="19"/>
        <v>日</v>
      </c>
      <c r="D258" s="43" t="str">
        <f t="shared" si="23"/>
        <v>休日</v>
      </c>
      <c r="E258" s="161"/>
      <c r="F258" s="162" t="str">
        <f t="shared" si="20"/>
        <v>現場閉所</v>
      </c>
      <c r="G258" s="164"/>
      <c r="H258" s="162" t="str">
        <f t="shared" si="24"/>
        <v>現場閉所</v>
      </c>
      <c r="I258" t="str">
        <f t="shared" si="21"/>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c r="B259" s="7">
        <f t="shared" si="22"/>
        <v>45999</v>
      </c>
      <c r="C259" s="41" t="str">
        <f t="shared" si="19"/>
        <v>月</v>
      </c>
      <c r="D259" s="43" t="str">
        <f t="shared" si="23"/>
        <v/>
      </c>
      <c r="E259" s="161"/>
      <c r="F259" s="162" t="str">
        <f t="shared" si="20"/>
        <v/>
      </c>
      <c r="G259" s="164"/>
      <c r="H259" s="162" t="str">
        <f t="shared" si="24"/>
        <v>　　</v>
      </c>
      <c r="I259" t="str">
        <f t="shared" si="21"/>
        <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c r="B260" s="7">
        <f t="shared" si="22"/>
        <v>46000</v>
      </c>
      <c r="C260" s="41" t="str">
        <f t="shared" si="19"/>
        <v>火</v>
      </c>
      <c r="D260" s="43" t="str">
        <f t="shared" si="23"/>
        <v/>
      </c>
      <c r="E260" s="161"/>
      <c r="F260" s="162" t="str">
        <f t="shared" si="20"/>
        <v/>
      </c>
      <c r="G260" s="164"/>
      <c r="H260" s="162" t="str">
        <f t="shared" si="24"/>
        <v>　　</v>
      </c>
      <c r="I260" t="str">
        <f t="shared" si="21"/>
        <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c r="B261" s="7">
        <f t="shared" si="22"/>
        <v>46001</v>
      </c>
      <c r="C261" s="41" t="str">
        <f t="shared" si="19"/>
        <v>水</v>
      </c>
      <c r="D261" s="43" t="str">
        <f t="shared" si="23"/>
        <v/>
      </c>
      <c r="E261" s="161"/>
      <c r="F261" s="162" t="str">
        <f t="shared" si="20"/>
        <v/>
      </c>
      <c r="G261" s="164"/>
      <c r="H261" s="162" t="str">
        <f t="shared" si="24"/>
        <v>　　</v>
      </c>
      <c r="I261" t="str">
        <f t="shared" si="21"/>
        <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c r="B262" s="7">
        <f t="shared" si="22"/>
        <v>46002</v>
      </c>
      <c r="C262" s="41" t="str">
        <f t="shared" si="19"/>
        <v>木</v>
      </c>
      <c r="D262" s="43" t="str">
        <f t="shared" si="23"/>
        <v/>
      </c>
      <c r="E262" s="161"/>
      <c r="F262" s="162" t="str">
        <f t="shared" si="20"/>
        <v/>
      </c>
      <c r="G262" s="164"/>
      <c r="H262" s="162" t="str">
        <f t="shared" si="24"/>
        <v>　　</v>
      </c>
      <c r="I262" t="str">
        <f t="shared" si="21"/>
        <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c r="B263" s="7">
        <f t="shared" si="22"/>
        <v>46003</v>
      </c>
      <c r="C263" s="41" t="str">
        <f t="shared" si="19"/>
        <v>金</v>
      </c>
      <c r="D263" s="43" t="str">
        <f t="shared" si="23"/>
        <v/>
      </c>
      <c r="E263" s="161"/>
      <c r="F263" s="162" t="str">
        <f t="shared" si="20"/>
        <v/>
      </c>
      <c r="G263" s="164"/>
      <c r="H263" s="162" t="str">
        <f t="shared" si="24"/>
        <v>　　</v>
      </c>
      <c r="I263" t="str">
        <f t="shared" si="21"/>
        <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c r="B264" s="7">
        <f t="shared" si="22"/>
        <v>46004</v>
      </c>
      <c r="C264" s="41" t="str">
        <f t="shared" ref="C264:C327" si="25">TEXT(B264,"aaa")</f>
        <v>土</v>
      </c>
      <c r="D264" s="43" t="str">
        <f t="shared" si="23"/>
        <v>休日</v>
      </c>
      <c r="E264" s="161"/>
      <c r="F264" s="162" t="str">
        <f t="shared" ref="F264:F327" si="26">IF(OR(E264="夏季休暇",E264="年末年始休暇",E264="一時中止",E264="工場制作",E264="発注者指示",E264="その他",D264="休日"),"現場閉所","")</f>
        <v>現場閉所</v>
      </c>
      <c r="G264" s="164"/>
      <c r="H264" s="162" t="str">
        <f t="shared" si="24"/>
        <v>現場閉所</v>
      </c>
      <c r="I264" t="str">
        <f t="shared" ref="I264:I327" si="27">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c r="B265" s="7">
        <f t="shared" ref="B265:B329" si="28">B264+1</f>
        <v>46005</v>
      </c>
      <c r="C265" s="41" t="str">
        <f t="shared" si="25"/>
        <v>日</v>
      </c>
      <c r="D265" s="43" t="str">
        <f t="shared" ref="D265:D328" si="29">IF(WEEKDAY(B265,2)&gt;5,"休日","")</f>
        <v>休日</v>
      </c>
      <c r="E265" s="161"/>
      <c r="F265" s="162" t="str">
        <f t="shared" si="26"/>
        <v>現場閉所</v>
      </c>
      <c r="G265" s="164"/>
      <c r="H265" s="162" t="str">
        <f t="shared" si="24"/>
        <v>現場閉所</v>
      </c>
      <c r="I265" t="str">
        <f t="shared" si="27"/>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c r="B266" s="7">
        <f t="shared" si="28"/>
        <v>46006</v>
      </c>
      <c r="C266" s="41" t="str">
        <f t="shared" si="25"/>
        <v>月</v>
      </c>
      <c r="D266" s="43" t="str">
        <f t="shared" si="29"/>
        <v/>
      </c>
      <c r="E266" s="161"/>
      <c r="F266" s="162" t="str">
        <f t="shared" si="26"/>
        <v/>
      </c>
      <c r="G266" s="164"/>
      <c r="H266" s="162" t="str">
        <f t="shared" si="24"/>
        <v>　　</v>
      </c>
      <c r="I266" t="str">
        <f t="shared" si="27"/>
        <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c r="B267" s="7">
        <f t="shared" si="28"/>
        <v>46007</v>
      </c>
      <c r="C267" s="41" t="str">
        <f t="shared" si="25"/>
        <v>火</v>
      </c>
      <c r="D267" s="43" t="str">
        <f t="shared" si="29"/>
        <v/>
      </c>
      <c r="E267" s="161"/>
      <c r="F267" s="162" t="str">
        <f t="shared" si="26"/>
        <v/>
      </c>
      <c r="G267" s="164"/>
      <c r="H267" s="162" t="str">
        <f t="shared" si="24"/>
        <v>　　</v>
      </c>
      <c r="I267" t="str">
        <f t="shared" si="27"/>
        <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c r="B268" s="7">
        <f t="shared" si="28"/>
        <v>46008</v>
      </c>
      <c r="C268" s="41" t="str">
        <f t="shared" si="25"/>
        <v>水</v>
      </c>
      <c r="D268" s="43" t="str">
        <f t="shared" si="29"/>
        <v/>
      </c>
      <c r="E268" s="161"/>
      <c r="F268" s="162" t="str">
        <f t="shared" si="26"/>
        <v/>
      </c>
      <c r="G268" s="164"/>
      <c r="H268" s="162" t="str">
        <f t="shared" si="24"/>
        <v>　　</v>
      </c>
      <c r="I268" t="str">
        <f t="shared" si="27"/>
        <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c r="B269" s="7">
        <f t="shared" si="28"/>
        <v>46009</v>
      </c>
      <c r="C269" s="41" t="str">
        <f t="shared" si="25"/>
        <v>木</v>
      </c>
      <c r="D269" s="43" t="str">
        <f t="shared" si="29"/>
        <v/>
      </c>
      <c r="E269" s="161"/>
      <c r="F269" s="162" t="str">
        <f t="shared" si="26"/>
        <v/>
      </c>
      <c r="G269" s="164"/>
      <c r="H269" s="162" t="str">
        <f t="shared" si="24"/>
        <v>　　</v>
      </c>
      <c r="I269" t="str">
        <f t="shared" si="27"/>
        <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c r="B270" s="7">
        <f t="shared" si="28"/>
        <v>46010</v>
      </c>
      <c r="C270" s="41" t="str">
        <f t="shared" si="25"/>
        <v>金</v>
      </c>
      <c r="D270" s="43" t="str">
        <f t="shared" si="29"/>
        <v/>
      </c>
      <c r="E270" s="161"/>
      <c r="F270" s="162" t="str">
        <f t="shared" si="26"/>
        <v/>
      </c>
      <c r="G270" s="164"/>
      <c r="H270" s="162" t="str">
        <f t="shared" ref="H270:H333" si="30">IF(OR(G270="夏季休暇",G270="年末年始休暇",G270="一時中止",G270="工場制作",G270="発注者指示",G270="その他",D270="休日"),"現場閉所","　　")</f>
        <v>　　</v>
      </c>
      <c r="I270" t="str">
        <f t="shared" si="27"/>
        <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c r="B271" s="7">
        <f t="shared" si="28"/>
        <v>46011</v>
      </c>
      <c r="C271" s="41" t="str">
        <f t="shared" si="25"/>
        <v>土</v>
      </c>
      <c r="D271" s="43" t="str">
        <f t="shared" si="29"/>
        <v>休日</v>
      </c>
      <c r="E271" s="161"/>
      <c r="F271" s="162" t="str">
        <f t="shared" si="26"/>
        <v>現場閉所</v>
      </c>
      <c r="G271" s="164"/>
      <c r="H271" s="162" t="str">
        <f t="shared" si="30"/>
        <v>現場閉所</v>
      </c>
      <c r="I271" t="str">
        <f t="shared" si="27"/>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c r="B272" s="7">
        <f t="shared" si="28"/>
        <v>46012</v>
      </c>
      <c r="C272" s="41" t="str">
        <f t="shared" si="25"/>
        <v>日</v>
      </c>
      <c r="D272" s="43" t="str">
        <f t="shared" si="29"/>
        <v>休日</v>
      </c>
      <c r="E272" s="161"/>
      <c r="F272" s="162" t="str">
        <f t="shared" si="26"/>
        <v>現場閉所</v>
      </c>
      <c r="G272" s="164"/>
      <c r="H272" s="162" t="str">
        <f t="shared" si="30"/>
        <v>現場閉所</v>
      </c>
      <c r="I272" t="str">
        <f t="shared" si="27"/>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c r="B273" s="7">
        <f t="shared" si="28"/>
        <v>46013</v>
      </c>
      <c r="C273" s="41" t="str">
        <f t="shared" si="25"/>
        <v>月</v>
      </c>
      <c r="D273" s="43" t="str">
        <f t="shared" si="29"/>
        <v/>
      </c>
      <c r="E273" s="161"/>
      <c r="F273" s="162" t="str">
        <f t="shared" si="26"/>
        <v/>
      </c>
      <c r="G273" s="164"/>
      <c r="H273" s="162" t="str">
        <f t="shared" si="30"/>
        <v>　　</v>
      </c>
      <c r="I273" t="str">
        <f t="shared" si="27"/>
        <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c r="B274" s="7">
        <f t="shared" si="28"/>
        <v>46014</v>
      </c>
      <c r="C274" s="41" t="str">
        <f t="shared" si="25"/>
        <v>火</v>
      </c>
      <c r="D274" s="43" t="str">
        <f t="shared" si="29"/>
        <v/>
      </c>
      <c r="E274" s="161"/>
      <c r="F274" s="162" t="str">
        <f t="shared" si="26"/>
        <v/>
      </c>
      <c r="G274" s="164"/>
      <c r="H274" s="162" t="str">
        <f t="shared" si="30"/>
        <v>　　</v>
      </c>
      <c r="I274" t="str">
        <f t="shared" si="27"/>
        <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c r="B275" s="7">
        <f t="shared" si="28"/>
        <v>46015</v>
      </c>
      <c r="C275" s="41" t="str">
        <f t="shared" si="25"/>
        <v>水</v>
      </c>
      <c r="D275" s="43" t="str">
        <f t="shared" si="29"/>
        <v/>
      </c>
      <c r="E275" s="161"/>
      <c r="F275" s="162" t="str">
        <f t="shared" si="26"/>
        <v/>
      </c>
      <c r="G275" s="164"/>
      <c r="H275" s="162" t="str">
        <f t="shared" si="30"/>
        <v>　　</v>
      </c>
      <c r="I275" t="str">
        <f t="shared" si="27"/>
        <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c r="B276" s="7">
        <f t="shared" si="28"/>
        <v>46016</v>
      </c>
      <c r="C276" s="41" t="str">
        <f t="shared" si="25"/>
        <v>木</v>
      </c>
      <c r="D276" s="43" t="str">
        <f t="shared" si="29"/>
        <v/>
      </c>
      <c r="E276" s="161"/>
      <c r="F276" s="162" t="str">
        <f t="shared" si="26"/>
        <v/>
      </c>
      <c r="G276" s="164"/>
      <c r="H276" s="162" t="str">
        <f t="shared" si="30"/>
        <v>　　</v>
      </c>
      <c r="I276" t="str">
        <f t="shared" si="27"/>
        <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c r="B277" s="7">
        <f t="shared" si="28"/>
        <v>46017</v>
      </c>
      <c r="C277" s="41" t="str">
        <f t="shared" si="25"/>
        <v>金</v>
      </c>
      <c r="D277" s="43" t="str">
        <f t="shared" si="29"/>
        <v/>
      </c>
      <c r="E277" s="161"/>
      <c r="F277" s="162" t="str">
        <f t="shared" si="26"/>
        <v/>
      </c>
      <c r="G277" s="164"/>
      <c r="H277" s="162" t="str">
        <f t="shared" si="30"/>
        <v>　　</v>
      </c>
      <c r="I277" t="str">
        <f t="shared" si="27"/>
        <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c r="B278" s="7">
        <f t="shared" si="28"/>
        <v>46018</v>
      </c>
      <c r="C278" s="41" t="str">
        <f t="shared" si="25"/>
        <v>土</v>
      </c>
      <c r="D278" s="43" t="str">
        <f t="shared" si="29"/>
        <v>休日</v>
      </c>
      <c r="E278" s="161"/>
      <c r="F278" s="162" t="str">
        <f t="shared" si="26"/>
        <v>現場閉所</v>
      </c>
      <c r="G278" s="164"/>
      <c r="H278" s="162" t="str">
        <f t="shared" si="30"/>
        <v>現場閉所</v>
      </c>
      <c r="I278" t="str">
        <f t="shared" si="27"/>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c r="B279" s="7">
        <f t="shared" si="28"/>
        <v>46019</v>
      </c>
      <c r="C279" s="41" t="str">
        <f t="shared" si="25"/>
        <v>日</v>
      </c>
      <c r="D279" s="43" t="str">
        <f t="shared" si="29"/>
        <v>休日</v>
      </c>
      <c r="E279" s="161"/>
      <c r="F279" s="162" t="str">
        <f t="shared" si="26"/>
        <v>現場閉所</v>
      </c>
      <c r="G279" s="164"/>
      <c r="H279" s="162" t="str">
        <f t="shared" si="30"/>
        <v>現場閉所</v>
      </c>
      <c r="I279" t="str">
        <f t="shared" si="27"/>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c r="B280" s="7">
        <f t="shared" si="28"/>
        <v>46020</v>
      </c>
      <c r="C280" s="41" t="str">
        <f t="shared" si="25"/>
        <v>月</v>
      </c>
      <c r="D280" s="43" t="str">
        <f t="shared" si="29"/>
        <v/>
      </c>
      <c r="E280" s="161"/>
      <c r="F280" s="162" t="str">
        <f t="shared" si="26"/>
        <v/>
      </c>
      <c r="G280" s="164"/>
      <c r="H280" s="162" t="str">
        <f t="shared" si="30"/>
        <v>　　</v>
      </c>
      <c r="I280" t="str">
        <f t="shared" si="27"/>
        <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c r="B281" s="7">
        <f t="shared" si="28"/>
        <v>46021</v>
      </c>
      <c r="C281" s="41" t="str">
        <f t="shared" si="25"/>
        <v>火</v>
      </c>
      <c r="D281" s="43" t="str">
        <f t="shared" si="29"/>
        <v/>
      </c>
      <c r="E281" s="161"/>
      <c r="F281" s="162" t="str">
        <f t="shared" si="26"/>
        <v/>
      </c>
      <c r="G281" s="164"/>
      <c r="H281" s="162" t="str">
        <f t="shared" si="30"/>
        <v>　　</v>
      </c>
      <c r="I281" t="str">
        <f t="shared" si="27"/>
        <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c r="B282" s="7">
        <f t="shared" si="28"/>
        <v>46022</v>
      </c>
      <c r="C282" s="41" t="str">
        <f t="shared" si="25"/>
        <v>水</v>
      </c>
      <c r="D282" s="43" t="str">
        <f t="shared" si="29"/>
        <v/>
      </c>
      <c r="E282" s="161"/>
      <c r="F282" s="162" t="str">
        <f t="shared" si="26"/>
        <v/>
      </c>
      <c r="G282" s="164"/>
      <c r="H282" s="162" t="str">
        <f t="shared" si="30"/>
        <v>　　</v>
      </c>
      <c r="I282" t="str">
        <f t="shared" si="27"/>
        <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c r="B283" s="7">
        <f t="shared" si="28"/>
        <v>46023</v>
      </c>
      <c r="C283" s="41" t="str">
        <f t="shared" si="25"/>
        <v>木</v>
      </c>
      <c r="D283" s="43" t="str">
        <f t="shared" si="29"/>
        <v/>
      </c>
      <c r="E283" s="161"/>
      <c r="F283" s="162" t="str">
        <f t="shared" si="26"/>
        <v/>
      </c>
      <c r="G283" s="164"/>
      <c r="H283" s="162" t="str">
        <f t="shared" si="30"/>
        <v>　　</v>
      </c>
      <c r="I283" t="str">
        <f t="shared" si="27"/>
        <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c r="B284" s="7">
        <f t="shared" si="28"/>
        <v>46024</v>
      </c>
      <c r="C284" s="41" t="str">
        <f t="shared" si="25"/>
        <v>金</v>
      </c>
      <c r="D284" s="43" t="str">
        <f t="shared" si="29"/>
        <v/>
      </c>
      <c r="E284" s="161"/>
      <c r="F284" s="162" t="str">
        <f t="shared" si="26"/>
        <v/>
      </c>
      <c r="G284" s="164"/>
      <c r="H284" s="162" t="str">
        <f t="shared" si="30"/>
        <v>　　</v>
      </c>
      <c r="I284" t="str">
        <f t="shared" si="27"/>
        <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c r="B285" s="7">
        <f t="shared" si="28"/>
        <v>46025</v>
      </c>
      <c r="C285" s="41" t="str">
        <f t="shared" si="25"/>
        <v>土</v>
      </c>
      <c r="D285" s="43" t="str">
        <f t="shared" si="29"/>
        <v>休日</v>
      </c>
      <c r="E285" s="161"/>
      <c r="F285" s="162" t="str">
        <f t="shared" si="26"/>
        <v>現場閉所</v>
      </c>
      <c r="G285" s="164"/>
      <c r="H285" s="162" t="str">
        <f t="shared" si="30"/>
        <v>現場閉所</v>
      </c>
      <c r="I285" t="str">
        <f t="shared" si="27"/>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c r="B286" s="7">
        <f t="shared" si="28"/>
        <v>46026</v>
      </c>
      <c r="C286" s="41" t="str">
        <f t="shared" si="25"/>
        <v>日</v>
      </c>
      <c r="D286" s="43" t="str">
        <f t="shared" si="29"/>
        <v>休日</v>
      </c>
      <c r="E286" s="161"/>
      <c r="F286" s="162" t="str">
        <f t="shared" si="26"/>
        <v>現場閉所</v>
      </c>
      <c r="G286" s="164"/>
      <c r="H286" s="162" t="str">
        <f t="shared" si="30"/>
        <v>現場閉所</v>
      </c>
      <c r="I286" t="str">
        <f t="shared" si="27"/>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c r="B287" s="7">
        <f t="shared" si="28"/>
        <v>46027</v>
      </c>
      <c r="C287" s="41" t="str">
        <f t="shared" si="25"/>
        <v>月</v>
      </c>
      <c r="D287" s="43" t="str">
        <f t="shared" si="29"/>
        <v/>
      </c>
      <c r="E287" s="161"/>
      <c r="F287" s="162" t="str">
        <f t="shared" si="26"/>
        <v/>
      </c>
      <c r="G287" s="164"/>
      <c r="H287" s="162" t="str">
        <f t="shared" si="30"/>
        <v>　　</v>
      </c>
      <c r="I287" t="str">
        <f t="shared" si="27"/>
        <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c r="B288" s="7">
        <f t="shared" si="28"/>
        <v>46028</v>
      </c>
      <c r="C288" s="41" t="str">
        <f t="shared" si="25"/>
        <v>火</v>
      </c>
      <c r="D288" s="43" t="str">
        <f t="shared" si="29"/>
        <v/>
      </c>
      <c r="E288" s="161"/>
      <c r="F288" s="162" t="str">
        <f t="shared" si="26"/>
        <v/>
      </c>
      <c r="G288" s="164"/>
      <c r="H288" s="162" t="str">
        <f t="shared" si="30"/>
        <v>　　</v>
      </c>
      <c r="I288" t="str">
        <f t="shared" si="27"/>
        <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c r="B289" s="7">
        <f t="shared" si="28"/>
        <v>46029</v>
      </c>
      <c r="C289" s="41" t="str">
        <f t="shared" si="25"/>
        <v>水</v>
      </c>
      <c r="D289" s="43" t="str">
        <f t="shared" si="29"/>
        <v/>
      </c>
      <c r="E289" s="161"/>
      <c r="F289" s="162" t="str">
        <f t="shared" si="26"/>
        <v/>
      </c>
      <c r="G289" s="164"/>
      <c r="H289" s="162" t="str">
        <f t="shared" si="30"/>
        <v>　　</v>
      </c>
      <c r="I289" t="str">
        <f t="shared" si="27"/>
        <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c r="B290" s="7">
        <f t="shared" si="28"/>
        <v>46030</v>
      </c>
      <c r="C290" s="41" t="str">
        <f t="shared" si="25"/>
        <v>木</v>
      </c>
      <c r="D290" s="43" t="str">
        <f t="shared" si="29"/>
        <v/>
      </c>
      <c r="E290" s="161"/>
      <c r="F290" s="162" t="str">
        <f t="shared" si="26"/>
        <v/>
      </c>
      <c r="G290" s="164"/>
      <c r="H290" s="162" t="str">
        <f t="shared" si="30"/>
        <v>　　</v>
      </c>
      <c r="I290" t="str">
        <f t="shared" si="27"/>
        <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c r="B291" s="7">
        <f t="shared" si="28"/>
        <v>46031</v>
      </c>
      <c r="C291" s="41" t="str">
        <f t="shared" si="25"/>
        <v>金</v>
      </c>
      <c r="D291" s="43" t="str">
        <f t="shared" si="29"/>
        <v/>
      </c>
      <c r="E291" s="161"/>
      <c r="F291" s="162" t="str">
        <f t="shared" si="26"/>
        <v/>
      </c>
      <c r="G291" s="164"/>
      <c r="H291" s="162" t="str">
        <f t="shared" si="30"/>
        <v>　　</v>
      </c>
      <c r="I291" t="str">
        <f t="shared" si="27"/>
        <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c r="B292" s="7">
        <f t="shared" si="28"/>
        <v>46032</v>
      </c>
      <c r="C292" s="41" t="str">
        <f t="shared" si="25"/>
        <v>土</v>
      </c>
      <c r="D292" s="43" t="str">
        <f t="shared" si="29"/>
        <v>休日</v>
      </c>
      <c r="E292" s="161"/>
      <c r="F292" s="162" t="str">
        <f t="shared" si="26"/>
        <v>現場閉所</v>
      </c>
      <c r="G292" s="164"/>
      <c r="H292" s="162" t="str">
        <f t="shared" si="30"/>
        <v>現場閉所</v>
      </c>
      <c r="I292" t="str">
        <f t="shared" si="27"/>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c r="B293" s="7">
        <f t="shared" si="28"/>
        <v>46033</v>
      </c>
      <c r="C293" s="41" t="str">
        <f t="shared" si="25"/>
        <v>日</v>
      </c>
      <c r="D293" s="43" t="str">
        <f t="shared" si="29"/>
        <v>休日</v>
      </c>
      <c r="E293" s="161"/>
      <c r="F293" s="162" t="str">
        <f t="shared" si="26"/>
        <v>現場閉所</v>
      </c>
      <c r="G293" s="164"/>
      <c r="H293" s="162" t="str">
        <f t="shared" si="30"/>
        <v>現場閉所</v>
      </c>
      <c r="I293" t="str">
        <f t="shared" si="27"/>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c r="B294" s="7">
        <f t="shared" si="28"/>
        <v>46034</v>
      </c>
      <c r="C294" s="41" t="str">
        <f t="shared" si="25"/>
        <v>月</v>
      </c>
      <c r="D294" s="43" t="str">
        <f t="shared" si="29"/>
        <v/>
      </c>
      <c r="E294" s="161"/>
      <c r="F294" s="162" t="str">
        <f t="shared" si="26"/>
        <v/>
      </c>
      <c r="G294" s="164"/>
      <c r="H294" s="162" t="str">
        <f t="shared" si="30"/>
        <v>　　</v>
      </c>
      <c r="I294" t="str">
        <f t="shared" si="27"/>
        <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c r="B295" s="7">
        <f t="shared" si="28"/>
        <v>46035</v>
      </c>
      <c r="C295" s="41" t="str">
        <f t="shared" si="25"/>
        <v>火</v>
      </c>
      <c r="D295" s="43" t="str">
        <f t="shared" si="29"/>
        <v/>
      </c>
      <c r="E295" s="161"/>
      <c r="F295" s="162" t="str">
        <f t="shared" si="26"/>
        <v/>
      </c>
      <c r="G295" s="164"/>
      <c r="H295" s="162" t="str">
        <f t="shared" si="30"/>
        <v>　　</v>
      </c>
      <c r="I295" t="str">
        <f t="shared" si="27"/>
        <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c r="B296" s="7">
        <f t="shared" si="28"/>
        <v>46036</v>
      </c>
      <c r="C296" s="41" t="str">
        <f t="shared" si="25"/>
        <v>水</v>
      </c>
      <c r="D296" s="43" t="str">
        <f t="shared" si="29"/>
        <v/>
      </c>
      <c r="E296" s="161"/>
      <c r="F296" s="162" t="str">
        <f t="shared" si="26"/>
        <v/>
      </c>
      <c r="G296" s="164"/>
      <c r="H296" s="162" t="str">
        <f t="shared" si="30"/>
        <v>　　</v>
      </c>
      <c r="I296" t="str">
        <f t="shared" si="27"/>
        <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c r="B297" s="7">
        <f t="shared" si="28"/>
        <v>46037</v>
      </c>
      <c r="C297" s="41" t="str">
        <f t="shared" si="25"/>
        <v>木</v>
      </c>
      <c r="D297" s="43" t="str">
        <f t="shared" si="29"/>
        <v/>
      </c>
      <c r="E297" s="161"/>
      <c r="F297" s="162" t="str">
        <f t="shared" si="26"/>
        <v/>
      </c>
      <c r="G297" s="164"/>
      <c r="H297" s="162" t="str">
        <f t="shared" si="30"/>
        <v>　　</v>
      </c>
      <c r="I297" t="str">
        <f t="shared" si="27"/>
        <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c r="B298" s="7">
        <f t="shared" si="28"/>
        <v>46038</v>
      </c>
      <c r="C298" s="41" t="str">
        <f t="shared" si="25"/>
        <v>金</v>
      </c>
      <c r="D298" s="43" t="str">
        <f t="shared" si="29"/>
        <v/>
      </c>
      <c r="E298" s="161"/>
      <c r="F298" s="162" t="str">
        <f t="shared" si="26"/>
        <v/>
      </c>
      <c r="G298" s="164"/>
      <c r="H298" s="162" t="str">
        <f t="shared" si="30"/>
        <v>　　</v>
      </c>
      <c r="I298" t="str">
        <f t="shared" si="27"/>
        <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c r="B299" s="7">
        <f t="shared" si="28"/>
        <v>46039</v>
      </c>
      <c r="C299" s="41" t="str">
        <f t="shared" si="25"/>
        <v>土</v>
      </c>
      <c r="D299" s="43" t="str">
        <f t="shared" si="29"/>
        <v>休日</v>
      </c>
      <c r="E299" s="161"/>
      <c r="F299" s="162" t="str">
        <f t="shared" si="26"/>
        <v>現場閉所</v>
      </c>
      <c r="G299" s="164"/>
      <c r="H299" s="162" t="str">
        <f t="shared" si="30"/>
        <v>現場閉所</v>
      </c>
      <c r="I299" t="str">
        <f t="shared" si="27"/>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c r="B300" s="7">
        <f t="shared" si="28"/>
        <v>46040</v>
      </c>
      <c r="C300" s="41" t="str">
        <f t="shared" si="25"/>
        <v>日</v>
      </c>
      <c r="D300" s="43" t="str">
        <f t="shared" si="29"/>
        <v>休日</v>
      </c>
      <c r="E300" s="161"/>
      <c r="F300" s="162" t="str">
        <f t="shared" si="26"/>
        <v>現場閉所</v>
      </c>
      <c r="G300" s="164"/>
      <c r="H300" s="162" t="str">
        <f t="shared" si="30"/>
        <v>現場閉所</v>
      </c>
      <c r="I300" t="str">
        <f t="shared" si="27"/>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c r="B301" s="7">
        <f t="shared" si="28"/>
        <v>46041</v>
      </c>
      <c r="C301" s="41" t="str">
        <f t="shared" si="25"/>
        <v>月</v>
      </c>
      <c r="D301" s="43" t="str">
        <f t="shared" si="29"/>
        <v/>
      </c>
      <c r="E301" s="161"/>
      <c r="F301" s="162" t="str">
        <f t="shared" si="26"/>
        <v/>
      </c>
      <c r="G301" s="164"/>
      <c r="H301" s="162" t="str">
        <f t="shared" si="30"/>
        <v>　　</v>
      </c>
      <c r="I301" t="str">
        <f t="shared" si="27"/>
        <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c r="B302" s="7">
        <f t="shared" si="28"/>
        <v>46042</v>
      </c>
      <c r="C302" s="41" t="str">
        <f t="shared" si="25"/>
        <v>火</v>
      </c>
      <c r="D302" s="43" t="str">
        <f t="shared" si="29"/>
        <v/>
      </c>
      <c r="E302" s="161"/>
      <c r="F302" s="162" t="str">
        <f t="shared" si="26"/>
        <v/>
      </c>
      <c r="G302" s="164"/>
      <c r="H302" s="162" t="str">
        <f t="shared" si="30"/>
        <v>　　</v>
      </c>
      <c r="I302" t="str">
        <f t="shared" si="27"/>
        <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c r="B303" s="7">
        <f t="shared" si="28"/>
        <v>46043</v>
      </c>
      <c r="C303" s="41" t="str">
        <f t="shared" si="25"/>
        <v>水</v>
      </c>
      <c r="D303" s="43" t="str">
        <f t="shared" si="29"/>
        <v/>
      </c>
      <c r="E303" s="161"/>
      <c r="F303" s="162" t="str">
        <f t="shared" si="26"/>
        <v/>
      </c>
      <c r="G303" s="164"/>
      <c r="H303" s="162" t="str">
        <f t="shared" si="30"/>
        <v>　　</v>
      </c>
      <c r="I303" t="str">
        <f t="shared" si="27"/>
        <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c r="B304" s="7">
        <f t="shared" si="28"/>
        <v>46044</v>
      </c>
      <c r="C304" s="41" t="str">
        <f t="shared" si="25"/>
        <v>木</v>
      </c>
      <c r="D304" s="43" t="str">
        <f t="shared" si="29"/>
        <v/>
      </c>
      <c r="E304" s="161"/>
      <c r="F304" s="162" t="str">
        <f t="shared" si="26"/>
        <v/>
      </c>
      <c r="G304" s="164"/>
      <c r="H304" s="162" t="str">
        <f t="shared" si="30"/>
        <v>　　</v>
      </c>
      <c r="I304" t="str">
        <f t="shared" si="27"/>
        <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c r="B305" s="7">
        <f t="shared" si="28"/>
        <v>46045</v>
      </c>
      <c r="C305" s="41" t="str">
        <f t="shared" si="25"/>
        <v>金</v>
      </c>
      <c r="D305" s="43" t="str">
        <f t="shared" si="29"/>
        <v/>
      </c>
      <c r="E305" s="161"/>
      <c r="F305" s="162" t="str">
        <f t="shared" si="26"/>
        <v/>
      </c>
      <c r="G305" s="164"/>
      <c r="H305" s="162" t="str">
        <f t="shared" si="30"/>
        <v>　　</v>
      </c>
      <c r="I305" t="str">
        <f t="shared" si="27"/>
        <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c r="B306" s="7">
        <f t="shared" si="28"/>
        <v>46046</v>
      </c>
      <c r="C306" s="41" t="str">
        <f t="shared" si="25"/>
        <v>土</v>
      </c>
      <c r="D306" s="43" t="str">
        <f t="shared" si="29"/>
        <v>休日</v>
      </c>
      <c r="E306" s="161"/>
      <c r="F306" s="162" t="str">
        <f t="shared" si="26"/>
        <v>現場閉所</v>
      </c>
      <c r="G306" s="164"/>
      <c r="H306" s="162" t="str">
        <f t="shared" si="30"/>
        <v>現場閉所</v>
      </c>
      <c r="I306" t="str">
        <f t="shared" si="27"/>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c r="B307" s="7">
        <f t="shared" si="28"/>
        <v>46047</v>
      </c>
      <c r="C307" s="41" t="str">
        <f t="shared" si="25"/>
        <v>日</v>
      </c>
      <c r="D307" s="43" t="str">
        <f t="shared" si="29"/>
        <v>休日</v>
      </c>
      <c r="E307" s="161"/>
      <c r="F307" s="162" t="str">
        <f t="shared" si="26"/>
        <v>現場閉所</v>
      </c>
      <c r="G307" s="164"/>
      <c r="H307" s="162" t="str">
        <f t="shared" si="30"/>
        <v>現場閉所</v>
      </c>
      <c r="I307" t="str">
        <f t="shared" si="27"/>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c r="B308" s="7">
        <f t="shared" si="28"/>
        <v>46048</v>
      </c>
      <c r="C308" s="41" t="str">
        <f t="shared" si="25"/>
        <v>月</v>
      </c>
      <c r="D308" s="43" t="str">
        <f t="shared" si="29"/>
        <v/>
      </c>
      <c r="E308" s="161"/>
      <c r="F308" s="162" t="str">
        <f t="shared" si="26"/>
        <v/>
      </c>
      <c r="G308" s="164"/>
      <c r="H308" s="162" t="str">
        <f t="shared" si="30"/>
        <v>　　</v>
      </c>
      <c r="I308" t="str">
        <f t="shared" si="27"/>
        <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c r="B309" s="7">
        <f t="shared" si="28"/>
        <v>46049</v>
      </c>
      <c r="C309" s="41" t="str">
        <f t="shared" si="25"/>
        <v>火</v>
      </c>
      <c r="D309" s="43" t="str">
        <f t="shared" si="29"/>
        <v/>
      </c>
      <c r="E309" s="161"/>
      <c r="F309" s="162" t="str">
        <f t="shared" si="26"/>
        <v/>
      </c>
      <c r="G309" s="164"/>
      <c r="H309" s="162" t="str">
        <f t="shared" si="30"/>
        <v>　　</v>
      </c>
      <c r="I309" t="str">
        <f t="shared" si="27"/>
        <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c r="B310" s="7">
        <f t="shared" si="28"/>
        <v>46050</v>
      </c>
      <c r="C310" s="41" t="str">
        <f t="shared" si="25"/>
        <v>水</v>
      </c>
      <c r="D310" s="43" t="str">
        <f t="shared" si="29"/>
        <v/>
      </c>
      <c r="E310" s="161"/>
      <c r="F310" s="162" t="str">
        <f t="shared" si="26"/>
        <v/>
      </c>
      <c r="G310" s="164"/>
      <c r="H310" s="162" t="str">
        <f t="shared" si="30"/>
        <v>　　</v>
      </c>
      <c r="I310" t="str">
        <f t="shared" si="27"/>
        <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c r="B311" s="7">
        <f t="shared" si="28"/>
        <v>46051</v>
      </c>
      <c r="C311" s="41" t="str">
        <f t="shared" si="25"/>
        <v>木</v>
      </c>
      <c r="D311" s="43" t="str">
        <f t="shared" si="29"/>
        <v/>
      </c>
      <c r="E311" s="161"/>
      <c r="F311" s="162" t="str">
        <f t="shared" si="26"/>
        <v/>
      </c>
      <c r="G311" s="164"/>
      <c r="H311" s="162" t="str">
        <f t="shared" si="30"/>
        <v>　　</v>
      </c>
      <c r="I311" t="str">
        <f t="shared" si="27"/>
        <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c r="B312" s="7">
        <f t="shared" si="28"/>
        <v>46052</v>
      </c>
      <c r="C312" s="41" t="str">
        <f t="shared" si="25"/>
        <v>金</v>
      </c>
      <c r="D312" s="43" t="str">
        <f t="shared" si="29"/>
        <v/>
      </c>
      <c r="E312" s="161"/>
      <c r="F312" s="162" t="str">
        <f t="shared" si="26"/>
        <v/>
      </c>
      <c r="G312" s="164"/>
      <c r="H312" s="162" t="str">
        <f t="shared" si="30"/>
        <v>　　</v>
      </c>
      <c r="I312" t="str">
        <f t="shared" si="27"/>
        <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c r="B313" s="7">
        <f t="shared" si="28"/>
        <v>46053</v>
      </c>
      <c r="C313" s="41" t="str">
        <f t="shared" si="25"/>
        <v>土</v>
      </c>
      <c r="D313" s="43" t="str">
        <f t="shared" si="29"/>
        <v>休日</v>
      </c>
      <c r="E313" s="161"/>
      <c r="F313" s="162" t="str">
        <f t="shared" si="26"/>
        <v>現場閉所</v>
      </c>
      <c r="G313" s="164"/>
      <c r="H313" s="162" t="str">
        <f t="shared" si="30"/>
        <v>現場閉所</v>
      </c>
      <c r="I313" t="str">
        <f t="shared" si="27"/>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c r="B314" s="7">
        <f t="shared" si="28"/>
        <v>46054</v>
      </c>
      <c r="C314" s="41" t="str">
        <f t="shared" si="25"/>
        <v>日</v>
      </c>
      <c r="D314" s="43" t="str">
        <f t="shared" si="29"/>
        <v>休日</v>
      </c>
      <c r="E314" s="161"/>
      <c r="F314" s="162" t="str">
        <f t="shared" si="26"/>
        <v>現場閉所</v>
      </c>
      <c r="G314" s="164"/>
      <c r="H314" s="162" t="str">
        <f t="shared" si="30"/>
        <v>現場閉所</v>
      </c>
      <c r="I314" t="str">
        <f t="shared" si="27"/>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c r="B315" s="7">
        <f t="shared" si="28"/>
        <v>46055</v>
      </c>
      <c r="C315" s="41" t="str">
        <f t="shared" si="25"/>
        <v>月</v>
      </c>
      <c r="D315" s="43" t="str">
        <f t="shared" si="29"/>
        <v/>
      </c>
      <c r="E315" s="161"/>
      <c r="F315" s="162" t="str">
        <f t="shared" si="26"/>
        <v/>
      </c>
      <c r="G315" s="164"/>
      <c r="H315" s="162" t="str">
        <f t="shared" si="30"/>
        <v>　　</v>
      </c>
      <c r="I315" t="str">
        <f t="shared" si="27"/>
        <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c r="B316" s="7">
        <f t="shared" si="28"/>
        <v>46056</v>
      </c>
      <c r="C316" s="41" t="str">
        <f t="shared" si="25"/>
        <v>火</v>
      </c>
      <c r="D316" s="43" t="str">
        <f t="shared" si="29"/>
        <v/>
      </c>
      <c r="E316" s="161"/>
      <c r="F316" s="162" t="str">
        <f t="shared" si="26"/>
        <v/>
      </c>
      <c r="G316" s="164"/>
      <c r="H316" s="162" t="str">
        <f t="shared" si="30"/>
        <v>　　</v>
      </c>
      <c r="I316" t="str">
        <f t="shared" si="27"/>
        <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c r="B317" s="7">
        <f t="shared" si="28"/>
        <v>46057</v>
      </c>
      <c r="C317" s="41" t="str">
        <f t="shared" si="25"/>
        <v>水</v>
      </c>
      <c r="D317" s="43" t="str">
        <f t="shared" si="29"/>
        <v/>
      </c>
      <c r="E317" s="161"/>
      <c r="F317" s="162" t="str">
        <f t="shared" si="26"/>
        <v/>
      </c>
      <c r="G317" s="164"/>
      <c r="H317" s="162" t="str">
        <f t="shared" si="30"/>
        <v>　　</v>
      </c>
      <c r="I317" t="str">
        <f t="shared" si="27"/>
        <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c r="B318" s="7">
        <f t="shared" si="28"/>
        <v>46058</v>
      </c>
      <c r="C318" s="41" t="str">
        <f t="shared" si="25"/>
        <v>木</v>
      </c>
      <c r="D318" s="43" t="str">
        <f t="shared" si="29"/>
        <v/>
      </c>
      <c r="E318" s="161"/>
      <c r="F318" s="162" t="str">
        <f t="shared" si="26"/>
        <v/>
      </c>
      <c r="G318" s="164"/>
      <c r="H318" s="162" t="str">
        <f t="shared" si="30"/>
        <v>　　</v>
      </c>
      <c r="I318" t="str">
        <f t="shared" si="27"/>
        <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c r="B319" s="7">
        <f t="shared" si="28"/>
        <v>46059</v>
      </c>
      <c r="C319" s="41" t="str">
        <f t="shared" si="25"/>
        <v>金</v>
      </c>
      <c r="D319" s="43" t="str">
        <f t="shared" si="29"/>
        <v/>
      </c>
      <c r="E319" s="161"/>
      <c r="F319" s="162" t="str">
        <f t="shared" si="26"/>
        <v/>
      </c>
      <c r="G319" s="164"/>
      <c r="H319" s="162" t="str">
        <f t="shared" si="30"/>
        <v>　　</v>
      </c>
      <c r="I319" t="str">
        <f t="shared" si="27"/>
        <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c r="B320" s="7">
        <f t="shared" si="28"/>
        <v>46060</v>
      </c>
      <c r="C320" s="41" t="str">
        <f t="shared" si="25"/>
        <v>土</v>
      </c>
      <c r="D320" s="43" t="str">
        <f t="shared" si="29"/>
        <v>休日</v>
      </c>
      <c r="E320" s="161"/>
      <c r="F320" s="162" t="str">
        <f t="shared" si="26"/>
        <v>現場閉所</v>
      </c>
      <c r="G320" s="164"/>
      <c r="H320" s="162" t="str">
        <f t="shared" si="30"/>
        <v>現場閉所</v>
      </c>
      <c r="I320" t="str">
        <f t="shared" si="27"/>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c r="B321" s="7">
        <f t="shared" si="28"/>
        <v>46061</v>
      </c>
      <c r="C321" s="41" t="str">
        <f t="shared" si="25"/>
        <v>日</v>
      </c>
      <c r="D321" s="43" t="str">
        <f t="shared" si="29"/>
        <v>休日</v>
      </c>
      <c r="E321" s="161"/>
      <c r="F321" s="162" t="str">
        <f t="shared" si="26"/>
        <v>現場閉所</v>
      </c>
      <c r="G321" s="164"/>
      <c r="H321" s="162" t="str">
        <f t="shared" si="30"/>
        <v>現場閉所</v>
      </c>
      <c r="I321" t="str">
        <f t="shared" si="27"/>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c r="B322" s="7">
        <f t="shared" si="28"/>
        <v>46062</v>
      </c>
      <c r="C322" s="41" t="str">
        <f t="shared" si="25"/>
        <v>月</v>
      </c>
      <c r="D322" s="43" t="str">
        <f t="shared" si="29"/>
        <v/>
      </c>
      <c r="E322" s="161"/>
      <c r="F322" s="162" t="str">
        <f t="shared" si="26"/>
        <v/>
      </c>
      <c r="G322" s="164"/>
      <c r="H322" s="162" t="str">
        <f t="shared" si="30"/>
        <v>　　</v>
      </c>
      <c r="I322" t="str">
        <f t="shared" si="27"/>
        <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c r="B323" s="7">
        <f t="shared" si="28"/>
        <v>46063</v>
      </c>
      <c r="C323" s="41" t="str">
        <f t="shared" si="25"/>
        <v>火</v>
      </c>
      <c r="D323" s="43" t="str">
        <f t="shared" si="29"/>
        <v/>
      </c>
      <c r="E323" s="161"/>
      <c r="F323" s="162" t="str">
        <f t="shared" si="26"/>
        <v/>
      </c>
      <c r="G323" s="164"/>
      <c r="H323" s="162" t="str">
        <f t="shared" si="30"/>
        <v>　　</v>
      </c>
      <c r="I323" t="str">
        <f t="shared" si="27"/>
        <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c r="B324" s="7">
        <f t="shared" si="28"/>
        <v>46064</v>
      </c>
      <c r="C324" s="41" t="str">
        <f t="shared" si="25"/>
        <v>水</v>
      </c>
      <c r="D324" s="43" t="str">
        <f t="shared" si="29"/>
        <v/>
      </c>
      <c r="E324" s="161"/>
      <c r="F324" s="162" t="str">
        <f t="shared" si="26"/>
        <v/>
      </c>
      <c r="G324" s="164"/>
      <c r="H324" s="162" t="str">
        <f t="shared" si="30"/>
        <v>　　</v>
      </c>
      <c r="I324" t="str">
        <f t="shared" si="27"/>
        <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c r="B325" s="7">
        <f t="shared" si="28"/>
        <v>46065</v>
      </c>
      <c r="C325" s="41" t="str">
        <f t="shared" si="25"/>
        <v>木</v>
      </c>
      <c r="D325" s="43" t="str">
        <f t="shared" si="29"/>
        <v/>
      </c>
      <c r="E325" s="161"/>
      <c r="F325" s="162" t="str">
        <f t="shared" si="26"/>
        <v/>
      </c>
      <c r="G325" s="164"/>
      <c r="H325" s="162" t="str">
        <f t="shared" si="30"/>
        <v>　　</v>
      </c>
      <c r="I325" t="str">
        <f t="shared" si="27"/>
        <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c r="B326" s="7">
        <f t="shared" si="28"/>
        <v>46066</v>
      </c>
      <c r="C326" s="41" t="str">
        <f t="shared" si="25"/>
        <v>金</v>
      </c>
      <c r="D326" s="43" t="str">
        <f t="shared" si="29"/>
        <v/>
      </c>
      <c r="E326" s="161"/>
      <c r="F326" s="162" t="str">
        <f t="shared" si="26"/>
        <v/>
      </c>
      <c r="G326" s="164"/>
      <c r="H326" s="162" t="str">
        <f t="shared" si="30"/>
        <v>　　</v>
      </c>
      <c r="I326" t="str">
        <f t="shared" si="27"/>
        <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c r="B327" s="7">
        <f t="shared" si="28"/>
        <v>46067</v>
      </c>
      <c r="C327" s="41" t="str">
        <f t="shared" si="25"/>
        <v>土</v>
      </c>
      <c r="D327" s="43" t="str">
        <f t="shared" si="29"/>
        <v>休日</v>
      </c>
      <c r="E327" s="161"/>
      <c r="F327" s="162" t="str">
        <f t="shared" si="26"/>
        <v>現場閉所</v>
      </c>
      <c r="G327" s="164"/>
      <c r="H327" s="162" t="str">
        <f t="shared" si="30"/>
        <v>現場閉所</v>
      </c>
      <c r="I327" t="str">
        <f t="shared" si="27"/>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c r="B328" s="7">
        <f t="shared" si="28"/>
        <v>46068</v>
      </c>
      <c r="C328" s="41" t="str">
        <f t="shared" ref="C328:C374" si="31">TEXT(B328,"aaa")</f>
        <v>日</v>
      </c>
      <c r="D328" s="43" t="str">
        <f t="shared" si="29"/>
        <v>休日</v>
      </c>
      <c r="E328" s="161"/>
      <c r="F328" s="162" t="str">
        <f t="shared" ref="F328:F361" si="32">IF(OR(E328="夏季休暇",E328="年末年始休暇",E328="一時中止",E328="工場制作",E328="発注者指示",E328="その他",D328="休日"),"現場閉所","")</f>
        <v>現場閉所</v>
      </c>
      <c r="G328" s="164"/>
      <c r="H328" s="162" t="str">
        <f t="shared" si="30"/>
        <v>現場閉所</v>
      </c>
      <c r="I328" t="str">
        <f t="shared" ref="I328:I372" si="33">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c r="B329" s="7">
        <f t="shared" si="28"/>
        <v>46069</v>
      </c>
      <c r="C329" s="41" t="str">
        <f t="shared" si="31"/>
        <v>月</v>
      </c>
      <c r="D329" s="43" t="str">
        <f t="shared" ref="D329:D374" si="34">IF(WEEKDAY(B329,2)&gt;5,"休日","")</f>
        <v/>
      </c>
      <c r="E329" s="161"/>
      <c r="F329" s="162" t="str">
        <f t="shared" si="32"/>
        <v/>
      </c>
      <c r="G329" s="164"/>
      <c r="H329" s="162" t="str">
        <f t="shared" si="30"/>
        <v>　　</v>
      </c>
      <c r="I329" t="str">
        <f t="shared" si="33"/>
        <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c r="B330" s="7">
        <f t="shared" ref="B330:B374" si="35">B329+1</f>
        <v>46070</v>
      </c>
      <c r="C330" s="41" t="str">
        <f t="shared" si="31"/>
        <v>火</v>
      </c>
      <c r="D330" s="43" t="str">
        <f t="shared" si="34"/>
        <v/>
      </c>
      <c r="E330" s="161"/>
      <c r="F330" s="162" t="str">
        <f t="shared" si="32"/>
        <v/>
      </c>
      <c r="G330" s="164"/>
      <c r="H330" s="162" t="str">
        <f t="shared" si="30"/>
        <v>　　</v>
      </c>
      <c r="I330" t="str">
        <f t="shared" si="33"/>
        <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c r="B331" s="7">
        <f t="shared" si="35"/>
        <v>46071</v>
      </c>
      <c r="C331" s="41" t="str">
        <f t="shared" si="31"/>
        <v>水</v>
      </c>
      <c r="D331" s="43" t="str">
        <f t="shared" si="34"/>
        <v/>
      </c>
      <c r="E331" s="161"/>
      <c r="F331" s="162" t="str">
        <f t="shared" si="32"/>
        <v/>
      </c>
      <c r="G331" s="164"/>
      <c r="H331" s="162" t="str">
        <f t="shared" si="30"/>
        <v>　　</v>
      </c>
      <c r="I331" t="str">
        <f t="shared" si="33"/>
        <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c r="B332" s="7">
        <f t="shared" si="35"/>
        <v>46072</v>
      </c>
      <c r="C332" s="41" t="str">
        <f t="shared" si="31"/>
        <v>木</v>
      </c>
      <c r="D332" s="43" t="str">
        <f t="shared" si="34"/>
        <v/>
      </c>
      <c r="E332" s="161"/>
      <c r="F332" s="162" t="str">
        <f t="shared" si="32"/>
        <v/>
      </c>
      <c r="G332" s="164"/>
      <c r="H332" s="162" t="str">
        <f t="shared" si="30"/>
        <v>　　</v>
      </c>
      <c r="I332" t="str">
        <f t="shared" si="33"/>
        <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c r="B333" s="7">
        <f t="shared" si="35"/>
        <v>46073</v>
      </c>
      <c r="C333" s="41" t="str">
        <f t="shared" si="31"/>
        <v>金</v>
      </c>
      <c r="D333" s="43" t="str">
        <f t="shared" si="34"/>
        <v/>
      </c>
      <c r="E333" s="161"/>
      <c r="F333" s="162" t="str">
        <f t="shared" si="32"/>
        <v/>
      </c>
      <c r="G333" s="164"/>
      <c r="H333" s="162" t="str">
        <f t="shared" si="30"/>
        <v>　　</v>
      </c>
      <c r="I333" t="str">
        <f t="shared" si="33"/>
        <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c r="B334" s="7">
        <f t="shared" si="35"/>
        <v>46074</v>
      </c>
      <c r="C334" s="41" t="str">
        <f t="shared" si="31"/>
        <v>土</v>
      </c>
      <c r="D334" s="43" t="str">
        <f t="shared" si="34"/>
        <v>休日</v>
      </c>
      <c r="E334" s="161"/>
      <c r="F334" s="162" t="str">
        <f t="shared" si="32"/>
        <v>現場閉所</v>
      </c>
      <c r="G334" s="164"/>
      <c r="H334" s="162" t="str">
        <f t="shared" ref="H334:H374" si="36">IF(OR(G334="夏季休暇",G334="年末年始休暇",G334="一時中止",G334="工場制作",G334="発注者指示",G334="その他",D334="休日"),"現場閉所","　　")</f>
        <v>現場閉所</v>
      </c>
      <c r="I334" t="str">
        <f t="shared" si="33"/>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c r="B335" s="7">
        <f t="shared" si="35"/>
        <v>46075</v>
      </c>
      <c r="C335" s="41" t="str">
        <f t="shared" si="31"/>
        <v>日</v>
      </c>
      <c r="D335" s="43" t="str">
        <f t="shared" si="34"/>
        <v>休日</v>
      </c>
      <c r="E335" s="161"/>
      <c r="F335" s="162" t="str">
        <f t="shared" si="32"/>
        <v>現場閉所</v>
      </c>
      <c r="G335" s="164"/>
      <c r="H335" s="162" t="str">
        <f t="shared" si="36"/>
        <v>現場閉所</v>
      </c>
      <c r="I335" t="str">
        <f t="shared" si="33"/>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c r="B336" s="7">
        <f t="shared" si="35"/>
        <v>46076</v>
      </c>
      <c r="C336" s="41" t="str">
        <f t="shared" si="31"/>
        <v>月</v>
      </c>
      <c r="D336" s="43" t="str">
        <f t="shared" si="34"/>
        <v/>
      </c>
      <c r="E336" s="161"/>
      <c r="F336" s="162" t="str">
        <f t="shared" si="32"/>
        <v/>
      </c>
      <c r="G336" s="164"/>
      <c r="H336" s="162" t="str">
        <f t="shared" si="36"/>
        <v>　　</v>
      </c>
      <c r="I336" t="str">
        <f t="shared" si="33"/>
        <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c r="B337" s="7">
        <f t="shared" si="35"/>
        <v>46077</v>
      </c>
      <c r="C337" s="41" t="str">
        <f t="shared" si="31"/>
        <v>火</v>
      </c>
      <c r="D337" s="43" t="str">
        <f t="shared" si="34"/>
        <v/>
      </c>
      <c r="E337" s="161"/>
      <c r="F337" s="162" t="str">
        <f t="shared" si="32"/>
        <v/>
      </c>
      <c r="G337" s="164"/>
      <c r="H337" s="162" t="str">
        <f t="shared" si="36"/>
        <v>　　</v>
      </c>
      <c r="I337" t="str">
        <f t="shared" si="33"/>
        <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c r="B338" s="7">
        <f t="shared" si="35"/>
        <v>46078</v>
      </c>
      <c r="C338" s="41" t="str">
        <f t="shared" si="31"/>
        <v>水</v>
      </c>
      <c r="D338" s="43" t="str">
        <f t="shared" si="34"/>
        <v/>
      </c>
      <c r="E338" s="161"/>
      <c r="F338" s="162" t="str">
        <f t="shared" si="32"/>
        <v/>
      </c>
      <c r="G338" s="164"/>
      <c r="H338" s="162" t="str">
        <f t="shared" si="36"/>
        <v>　　</v>
      </c>
      <c r="I338" t="str">
        <f t="shared" si="33"/>
        <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c r="B339" s="7">
        <f t="shared" si="35"/>
        <v>46079</v>
      </c>
      <c r="C339" s="41" t="str">
        <f t="shared" si="31"/>
        <v>木</v>
      </c>
      <c r="D339" s="43" t="str">
        <f t="shared" si="34"/>
        <v/>
      </c>
      <c r="E339" s="161"/>
      <c r="F339" s="162" t="str">
        <f t="shared" si="32"/>
        <v/>
      </c>
      <c r="G339" s="164"/>
      <c r="H339" s="162" t="str">
        <f t="shared" si="36"/>
        <v>　　</v>
      </c>
      <c r="I339" t="str">
        <f t="shared" si="33"/>
        <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c r="B340" s="7">
        <f t="shared" si="35"/>
        <v>46080</v>
      </c>
      <c r="C340" s="41" t="str">
        <f t="shared" si="31"/>
        <v>金</v>
      </c>
      <c r="D340" s="43" t="str">
        <f t="shared" si="34"/>
        <v/>
      </c>
      <c r="E340" s="161"/>
      <c r="F340" s="162" t="str">
        <f t="shared" si="32"/>
        <v/>
      </c>
      <c r="G340" s="164"/>
      <c r="H340" s="162" t="str">
        <f t="shared" si="36"/>
        <v>　　</v>
      </c>
      <c r="I340" t="str">
        <f t="shared" si="33"/>
        <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c r="B341" s="7">
        <f t="shared" si="35"/>
        <v>46081</v>
      </c>
      <c r="C341" s="41" t="str">
        <f t="shared" si="31"/>
        <v>土</v>
      </c>
      <c r="D341" s="43" t="str">
        <f t="shared" si="34"/>
        <v>休日</v>
      </c>
      <c r="E341" s="161"/>
      <c r="F341" s="162" t="str">
        <f t="shared" si="32"/>
        <v>現場閉所</v>
      </c>
      <c r="G341" s="164"/>
      <c r="H341" s="162" t="str">
        <f t="shared" si="36"/>
        <v>現場閉所</v>
      </c>
      <c r="I341" t="str">
        <f t="shared" si="33"/>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c r="B342" s="7">
        <f t="shared" si="35"/>
        <v>46082</v>
      </c>
      <c r="C342" s="41" t="str">
        <f t="shared" si="31"/>
        <v>日</v>
      </c>
      <c r="D342" s="43" t="str">
        <f t="shared" si="34"/>
        <v>休日</v>
      </c>
      <c r="E342" s="161"/>
      <c r="F342" s="162" t="str">
        <f t="shared" si="32"/>
        <v>現場閉所</v>
      </c>
      <c r="G342" s="164"/>
      <c r="H342" s="162" t="str">
        <f t="shared" si="36"/>
        <v>現場閉所</v>
      </c>
      <c r="I342" t="str">
        <f t="shared" si="33"/>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c r="B343" s="7">
        <f t="shared" si="35"/>
        <v>46083</v>
      </c>
      <c r="C343" s="41" t="str">
        <f t="shared" si="31"/>
        <v>月</v>
      </c>
      <c r="D343" s="43" t="str">
        <f t="shared" si="34"/>
        <v/>
      </c>
      <c r="E343" s="161"/>
      <c r="F343" s="162" t="str">
        <f t="shared" si="32"/>
        <v/>
      </c>
      <c r="G343" s="164"/>
      <c r="H343" s="162" t="str">
        <f t="shared" si="36"/>
        <v>　　</v>
      </c>
      <c r="I343" t="str">
        <f t="shared" si="33"/>
        <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c r="B344" s="7">
        <f t="shared" si="35"/>
        <v>46084</v>
      </c>
      <c r="C344" s="41" t="str">
        <f t="shared" si="31"/>
        <v>火</v>
      </c>
      <c r="D344" s="43" t="str">
        <f t="shared" si="34"/>
        <v/>
      </c>
      <c r="E344" s="161"/>
      <c r="F344" s="162" t="str">
        <f t="shared" si="32"/>
        <v/>
      </c>
      <c r="G344" s="164"/>
      <c r="H344" s="162" t="str">
        <f t="shared" si="36"/>
        <v>　　</v>
      </c>
      <c r="I344" t="str">
        <f t="shared" si="33"/>
        <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c r="B345" s="7">
        <f t="shared" si="35"/>
        <v>46085</v>
      </c>
      <c r="C345" s="41" t="str">
        <f t="shared" si="31"/>
        <v>水</v>
      </c>
      <c r="D345" s="43" t="str">
        <f t="shared" si="34"/>
        <v/>
      </c>
      <c r="E345" s="161"/>
      <c r="F345" s="162" t="str">
        <f t="shared" si="32"/>
        <v/>
      </c>
      <c r="G345" s="164"/>
      <c r="H345" s="162" t="str">
        <f t="shared" si="36"/>
        <v>　　</v>
      </c>
      <c r="I345" t="str">
        <f t="shared" si="33"/>
        <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c r="B346" s="7">
        <f t="shared" si="35"/>
        <v>46086</v>
      </c>
      <c r="C346" s="41" t="str">
        <f t="shared" si="31"/>
        <v>木</v>
      </c>
      <c r="D346" s="43" t="str">
        <f t="shared" si="34"/>
        <v/>
      </c>
      <c r="E346" s="161"/>
      <c r="F346" s="162" t="str">
        <f t="shared" si="32"/>
        <v/>
      </c>
      <c r="G346" s="164"/>
      <c r="H346" s="162" t="str">
        <f t="shared" si="36"/>
        <v>　　</v>
      </c>
      <c r="I346" t="str">
        <f t="shared" si="33"/>
        <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c r="B347" s="7">
        <f t="shared" si="35"/>
        <v>46087</v>
      </c>
      <c r="C347" s="41" t="str">
        <f t="shared" si="31"/>
        <v>金</v>
      </c>
      <c r="D347" s="43" t="str">
        <f t="shared" si="34"/>
        <v/>
      </c>
      <c r="E347" s="161"/>
      <c r="F347" s="162" t="str">
        <f t="shared" si="32"/>
        <v/>
      </c>
      <c r="G347" s="164"/>
      <c r="H347" s="162" t="str">
        <f t="shared" si="36"/>
        <v>　　</v>
      </c>
      <c r="I347" t="str">
        <f t="shared" si="33"/>
        <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c r="B348" s="7">
        <f t="shared" si="35"/>
        <v>46088</v>
      </c>
      <c r="C348" s="41" t="str">
        <f t="shared" si="31"/>
        <v>土</v>
      </c>
      <c r="D348" s="43" t="str">
        <f t="shared" si="34"/>
        <v>休日</v>
      </c>
      <c r="E348" s="161"/>
      <c r="F348" s="162" t="str">
        <f t="shared" si="32"/>
        <v>現場閉所</v>
      </c>
      <c r="G348" s="164"/>
      <c r="H348" s="162" t="str">
        <f t="shared" si="36"/>
        <v>現場閉所</v>
      </c>
      <c r="I348" t="str">
        <f t="shared" si="33"/>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c r="B349" s="7">
        <f t="shared" si="35"/>
        <v>46089</v>
      </c>
      <c r="C349" s="41" t="str">
        <f t="shared" si="31"/>
        <v>日</v>
      </c>
      <c r="D349" s="43" t="str">
        <f t="shared" si="34"/>
        <v>休日</v>
      </c>
      <c r="E349" s="161"/>
      <c r="F349" s="162" t="str">
        <f t="shared" si="32"/>
        <v>現場閉所</v>
      </c>
      <c r="G349" s="164"/>
      <c r="H349" s="162" t="str">
        <f t="shared" si="36"/>
        <v>現場閉所</v>
      </c>
      <c r="I349" t="str">
        <f t="shared" si="33"/>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c r="B350" s="7">
        <f t="shared" si="35"/>
        <v>46090</v>
      </c>
      <c r="C350" s="41" t="str">
        <f t="shared" si="31"/>
        <v>月</v>
      </c>
      <c r="D350" s="43" t="str">
        <f t="shared" si="34"/>
        <v/>
      </c>
      <c r="E350" s="161"/>
      <c r="F350" s="162" t="str">
        <f t="shared" si="32"/>
        <v/>
      </c>
      <c r="G350" s="164"/>
      <c r="H350" s="162" t="str">
        <f t="shared" si="36"/>
        <v>　　</v>
      </c>
      <c r="I350" t="str">
        <f t="shared" si="33"/>
        <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c r="B351" s="7">
        <f t="shared" si="35"/>
        <v>46091</v>
      </c>
      <c r="C351" s="41" t="str">
        <f t="shared" si="31"/>
        <v>火</v>
      </c>
      <c r="D351" s="43" t="str">
        <f t="shared" si="34"/>
        <v/>
      </c>
      <c r="E351" s="161"/>
      <c r="F351" s="162" t="str">
        <f t="shared" si="32"/>
        <v/>
      </c>
      <c r="G351" s="164"/>
      <c r="H351" s="162" t="str">
        <f t="shared" si="36"/>
        <v>　　</v>
      </c>
      <c r="I351" t="str">
        <f t="shared" si="33"/>
        <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c r="B352" s="7">
        <f t="shared" si="35"/>
        <v>46092</v>
      </c>
      <c r="C352" s="41" t="str">
        <f t="shared" si="31"/>
        <v>水</v>
      </c>
      <c r="D352" s="43" t="str">
        <f t="shared" si="34"/>
        <v/>
      </c>
      <c r="E352" s="161"/>
      <c r="F352" s="162" t="str">
        <f t="shared" si="32"/>
        <v/>
      </c>
      <c r="G352" s="164"/>
      <c r="H352" s="162" t="str">
        <f t="shared" si="36"/>
        <v>　　</v>
      </c>
      <c r="I352" t="str">
        <f t="shared" si="33"/>
        <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c r="B353" s="7">
        <f t="shared" si="35"/>
        <v>46093</v>
      </c>
      <c r="C353" s="41" t="str">
        <f t="shared" si="31"/>
        <v>木</v>
      </c>
      <c r="D353" s="43" t="str">
        <f t="shared" si="34"/>
        <v/>
      </c>
      <c r="E353" s="161"/>
      <c r="F353" s="162" t="str">
        <f t="shared" si="32"/>
        <v/>
      </c>
      <c r="G353" s="164"/>
      <c r="H353" s="162" t="str">
        <f t="shared" si="36"/>
        <v>　　</v>
      </c>
      <c r="I353" t="str">
        <f t="shared" si="33"/>
        <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c r="B354" s="7">
        <f t="shared" si="35"/>
        <v>46094</v>
      </c>
      <c r="C354" s="41" t="str">
        <f t="shared" si="31"/>
        <v>金</v>
      </c>
      <c r="D354" s="43" t="str">
        <f t="shared" si="34"/>
        <v/>
      </c>
      <c r="E354" s="161"/>
      <c r="F354" s="162" t="str">
        <f t="shared" si="32"/>
        <v/>
      </c>
      <c r="G354" s="164"/>
      <c r="H354" s="162" t="str">
        <f t="shared" si="36"/>
        <v>　　</v>
      </c>
      <c r="I354" t="str">
        <f t="shared" si="33"/>
        <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c r="B355" s="7">
        <f t="shared" si="35"/>
        <v>46095</v>
      </c>
      <c r="C355" s="41" t="str">
        <f t="shared" si="31"/>
        <v>土</v>
      </c>
      <c r="D355" s="43" t="str">
        <f t="shared" si="34"/>
        <v>休日</v>
      </c>
      <c r="E355" s="161"/>
      <c r="F355" s="162" t="str">
        <f t="shared" si="32"/>
        <v>現場閉所</v>
      </c>
      <c r="G355" s="164"/>
      <c r="H355" s="162" t="str">
        <f t="shared" si="36"/>
        <v>現場閉所</v>
      </c>
      <c r="I355" t="str">
        <f t="shared" si="33"/>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c r="B356" s="7">
        <f t="shared" si="35"/>
        <v>46096</v>
      </c>
      <c r="C356" s="41" t="str">
        <f t="shared" si="31"/>
        <v>日</v>
      </c>
      <c r="D356" s="43" t="str">
        <f t="shared" si="34"/>
        <v>休日</v>
      </c>
      <c r="E356" s="161"/>
      <c r="F356" s="162" t="str">
        <f t="shared" si="32"/>
        <v>現場閉所</v>
      </c>
      <c r="G356" s="164"/>
      <c r="H356" s="162" t="str">
        <f t="shared" si="36"/>
        <v>現場閉所</v>
      </c>
      <c r="I356" t="str">
        <f t="shared" si="33"/>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c r="B357" s="7">
        <f t="shared" si="35"/>
        <v>46097</v>
      </c>
      <c r="C357" s="41" t="str">
        <f t="shared" si="31"/>
        <v>月</v>
      </c>
      <c r="D357" s="43" t="str">
        <f t="shared" si="34"/>
        <v/>
      </c>
      <c r="E357" s="161"/>
      <c r="F357" s="162" t="str">
        <f t="shared" si="32"/>
        <v/>
      </c>
      <c r="G357" s="164"/>
      <c r="H357" s="162" t="str">
        <f t="shared" si="36"/>
        <v>　　</v>
      </c>
      <c r="I357" t="str">
        <f t="shared" si="33"/>
        <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c r="B358" s="7">
        <f t="shared" si="35"/>
        <v>46098</v>
      </c>
      <c r="C358" s="41" t="str">
        <f t="shared" si="31"/>
        <v>火</v>
      </c>
      <c r="D358" s="43" t="str">
        <f t="shared" si="34"/>
        <v/>
      </c>
      <c r="E358" s="161"/>
      <c r="F358" s="162" t="str">
        <f t="shared" si="32"/>
        <v/>
      </c>
      <c r="G358" s="164"/>
      <c r="H358" s="162" t="str">
        <f t="shared" si="36"/>
        <v>　　</v>
      </c>
      <c r="I358" t="str">
        <f t="shared" si="33"/>
        <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c r="B359" s="7">
        <f t="shared" si="35"/>
        <v>46099</v>
      </c>
      <c r="C359" s="41" t="str">
        <f t="shared" si="31"/>
        <v>水</v>
      </c>
      <c r="D359" s="43" t="str">
        <f t="shared" si="34"/>
        <v/>
      </c>
      <c r="E359" s="161"/>
      <c r="F359" s="162" t="str">
        <f t="shared" si="32"/>
        <v/>
      </c>
      <c r="G359" s="164"/>
      <c r="H359" s="162" t="str">
        <f t="shared" si="36"/>
        <v>　　</v>
      </c>
      <c r="I359" t="str">
        <f t="shared" si="33"/>
        <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c r="B360" s="7">
        <f t="shared" si="35"/>
        <v>46100</v>
      </c>
      <c r="C360" s="41" t="str">
        <f t="shared" si="31"/>
        <v>木</v>
      </c>
      <c r="D360" s="43" t="str">
        <f t="shared" si="34"/>
        <v/>
      </c>
      <c r="E360" s="161"/>
      <c r="F360" s="162" t="str">
        <f t="shared" si="32"/>
        <v/>
      </c>
      <c r="G360" s="164"/>
      <c r="H360" s="162" t="str">
        <f t="shared" si="36"/>
        <v>　　</v>
      </c>
      <c r="I360" t="str">
        <f t="shared" si="33"/>
        <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c r="B361" s="7">
        <f t="shared" si="35"/>
        <v>46101</v>
      </c>
      <c r="C361" s="41" t="str">
        <f t="shared" si="31"/>
        <v>金</v>
      </c>
      <c r="D361" s="43" t="str">
        <f t="shared" si="34"/>
        <v/>
      </c>
      <c r="E361" s="161"/>
      <c r="F361" s="162" t="str">
        <f t="shared" si="32"/>
        <v/>
      </c>
      <c r="G361" s="164"/>
      <c r="H361" s="162" t="str">
        <f t="shared" si="36"/>
        <v>　　</v>
      </c>
      <c r="I361" t="str">
        <f t="shared" si="33"/>
        <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c r="B362" s="7">
        <f t="shared" si="35"/>
        <v>46102</v>
      </c>
      <c r="C362" s="41" t="str">
        <f t="shared" si="31"/>
        <v>土</v>
      </c>
      <c r="D362" s="43" t="str">
        <f t="shared" si="34"/>
        <v>休日</v>
      </c>
      <c r="E362" s="161"/>
      <c r="F362" s="162" t="str">
        <f>IF(OR(E362="夏季休暇",E362="年末年始休暇",E362="一時中止",E362="工場制作",E362="発注者指示",E362="その他",D362="休日"),"現場閉所","")</f>
        <v>現場閉所</v>
      </c>
      <c r="G362" s="164"/>
      <c r="H362" s="162" t="str">
        <f t="shared" si="36"/>
        <v>現場閉所</v>
      </c>
      <c r="I362" t="str">
        <f t="shared" si="33"/>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c r="B363" s="7">
        <f t="shared" si="35"/>
        <v>46103</v>
      </c>
      <c r="C363" s="41" t="str">
        <f t="shared" si="31"/>
        <v>日</v>
      </c>
      <c r="D363" s="43" t="str">
        <f t="shared" si="34"/>
        <v>休日</v>
      </c>
      <c r="E363" s="161"/>
      <c r="F363" s="162" t="str">
        <f>IF(OR(E363="夏季休暇",E363="年末年始休暇",E363="一時中止",E363="工場制作",E363="発注者指示",E363="その他",D363="休日"),"現場閉所","")</f>
        <v>現場閉所</v>
      </c>
      <c r="G363" s="164"/>
      <c r="H363" s="162" t="str">
        <f t="shared" si="36"/>
        <v>現場閉所</v>
      </c>
      <c r="I363" t="str">
        <f t="shared" si="33"/>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c r="B364" s="7">
        <f t="shared" si="35"/>
        <v>46104</v>
      </c>
      <c r="C364" s="41" t="str">
        <f t="shared" si="31"/>
        <v>月</v>
      </c>
      <c r="D364" s="43" t="str">
        <f t="shared" si="34"/>
        <v/>
      </c>
      <c r="E364" s="161"/>
      <c r="F364" s="162" t="str">
        <f t="shared" ref="F364:F374" si="37">IF(OR(E364="夏季休暇",E364="年末年始休暇",E364="一時中止",E364="工場制作",E364="発注者指示",E364="その他",D364="休日"),"現場閉所","")</f>
        <v/>
      </c>
      <c r="G364" s="164"/>
      <c r="H364" s="162" t="str">
        <f t="shared" si="36"/>
        <v>　　</v>
      </c>
      <c r="I364" t="str">
        <f t="shared" si="33"/>
        <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c r="B365" s="7">
        <f t="shared" si="35"/>
        <v>46105</v>
      </c>
      <c r="C365" s="41" t="str">
        <f t="shared" si="31"/>
        <v>火</v>
      </c>
      <c r="D365" s="43" t="str">
        <f t="shared" si="34"/>
        <v/>
      </c>
      <c r="E365" s="161"/>
      <c r="F365" s="162" t="str">
        <f t="shared" si="37"/>
        <v/>
      </c>
      <c r="G365" s="164"/>
      <c r="H365" s="162" t="str">
        <f t="shared" si="36"/>
        <v>　　</v>
      </c>
      <c r="I365" t="str">
        <f t="shared" si="33"/>
        <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c r="B366" s="7">
        <f t="shared" si="35"/>
        <v>46106</v>
      </c>
      <c r="C366" s="41" t="str">
        <f t="shared" si="31"/>
        <v>水</v>
      </c>
      <c r="D366" s="43" t="str">
        <f t="shared" si="34"/>
        <v/>
      </c>
      <c r="E366" s="161"/>
      <c r="F366" s="162" t="str">
        <f t="shared" si="37"/>
        <v/>
      </c>
      <c r="G366" s="164"/>
      <c r="H366" s="162" t="str">
        <f t="shared" si="36"/>
        <v>　　</v>
      </c>
      <c r="I366" t="str">
        <f t="shared" si="33"/>
        <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c r="B367" s="7">
        <f t="shared" si="35"/>
        <v>46107</v>
      </c>
      <c r="C367" s="41" t="str">
        <f t="shared" si="31"/>
        <v>木</v>
      </c>
      <c r="D367" s="43" t="str">
        <f t="shared" si="34"/>
        <v/>
      </c>
      <c r="E367" s="161"/>
      <c r="F367" s="162" t="str">
        <f t="shared" si="37"/>
        <v/>
      </c>
      <c r="G367" s="164"/>
      <c r="H367" s="162" t="str">
        <f t="shared" si="36"/>
        <v>　　</v>
      </c>
      <c r="I367" t="str">
        <f t="shared" si="33"/>
        <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c r="B368" s="7">
        <f t="shared" si="35"/>
        <v>46108</v>
      </c>
      <c r="C368" s="41" t="str">
        <f t="shared" si="31"/>
        <v>金</v>
      </c>
      <c r="D368" s="43" t="str">
        <f t="shared" si="34"/>
        <v/>
      </c>
      <c r="E368" s="161"/>
      <c r="F368" s="162" t="str">
        <f t="shared" si="37"/>
        <v/>
      </c>
      <c r="G368" s="164"/>
      <c r="H368" s="162" t="str">
        <f t="shared" si="36"/>
        <v>　　</v>
      </c>
      <c r="I368" t="str">
        <f t="shared" si="33"/>
        <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c r="B369" s="7">
        <f t="shared" si="35"/>
        <v>46109</v>
      </c>
      <c r="C369" s="41" t="str">
        <f t="shared" si="31"/>
        <v>土</v>
      </c>
      <c r="D369" s="43" t="str">
        <f t="shared" si="34"/>
        <v>休日</v>
      </c>
      <c r="E369" s="161"/>
      <c r="F369" s="162" t="str">
        <f t="shared" si="37"/>
        <v>現場閉所</v>
      </c>
      <c r="G369" s="164"/>
      <c r="H369" s="162" t="str">
        <f t="shared" si="36"/>
        <v>現場閉所</v>
      </c>
      <c r="I369" t="str">
        <f t="shared" si="33"/>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c r="B370" s="7">
        <f t="shared" si="35"/>
        <v>46110</v>
      </c>
      <c r="C370" s="41" t="str">
        <f t="shared" si="31"/>
        <v>日</v>
      </c>
      <c r="D370" s="43" t="str">
        <f t="shared" si="34"/>
        <v>休日</v>
      </c>
      <c r="E370" s="161"/>
      <c r="F370" s="162" t="str">
        <f t="shared" si="37"/>
        <v>現場閉所</v>
      </c>
      <c r="G370" s="164"/>
      <c r="H370" s="162" t="str">
        <f t="shared" si="36"/>
        <v>現場閉所</v>
      </c>
      <c r="I370" t="str">
        <f t="shared" si="33"/>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c r="B371" s="7">
        <f t="shared" si="35"/>
        <v>46111</v>
      </c>
      <c r="C371" s="41" t="str">
        <f t="shared" si="31"/>
        <v>月</v>
      </c>
      <c r="D371" s="43" t="str">
        <f t="shared" si="34"/>
        <v/>
      </c>
      <c r="E371" s="161"/>
      <c r="F371" s="162" t="str">
        <f t="shared" si="37"/>
        <v/>
      </c>
      <c r="G371" s="164"/>
      <c r="H371" s="162" t="str">
        <f t="shared" si="36"/>
        <v>　　</v>
      </c>
      <c r="I371" t="str">
        <f t="shared" si="33"/>
        <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c r="B372" s="7">
        <f t="shared" si="35"/>
        <v>46112</v>
      </c>
      <c r="C372" s="41" t="str">
        <f t="shared" si="31"/>
        <v>火</v>
      </c>
      <c r="D372" s="43" t="str">
        <f t="shared" si="34"/>
        <v/>
      </c>
      <c r="E372" s="161"/>
      <c r="F372" s="162" t="str">
        <f t="shared" si="37"/>
        <v/>
      </c>
      <c r="G372" s="164"/>
      <c r="H372" s="162" t="str">
        <f t="shared" si="36"/>
        <v>　　</v>
      </c>
      <c r="I372" t="str">
        <f t="shared" si="33"/>
        <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c r="B373" s="7">
        <f t="shared" si="35"/>
        <v>46113</v>
      </c>
      <c r="C373" s="41" t="str">
        <f t="shared" si="31"/>
        <v>水</v>
      </c>
      <c r="D373" s="43" t="str">
        <f t="shared" si="34"/>
        <v/>
      </c>
      <c r="E373" s="161"/>
      <c r="F373" s="162" t="str">
        <f t="shared" si="37"/>
        <v/>
      </c>
      <c r="G373" s="164"/>
      <c r="H373" s="162" t="str">
        <f t="shared" si="36"/>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c r="B374" s="9">
        <f t="shared" si="35"/>
        <v>46114</v>
      </c>
      <c r="C374" s="42" t="str">
        <f t="shared" si="31"/>
        <v>木</v>
      </c>
      <c r="D374" s="43" t="str">
        <f t="shared" si="34"/>
        <v/>
      </c>
      <c r="E374" s="165"/>
      <c r="F374" s="162" t="str">
        <f t="shared" si="37"/>
        <v/>
      </c>
      <c r="G374" s="166"/>
      <c r="H374" s="162" t="str">
        <f t="shared" si="36"/>
        <v>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protectedRanges>
    <protectedRange sqref="H8:H374" name="入力項目_1"/>
  </protectedRanges>
  <mergeCells count="3">
    <mergeCell ref="B5:C5"/>
    <mergeCell ref="E6:F6"/>
    <mergeCell ref="G6:H6"/>
  </mergeCells>
  <phoneticPr fontId="1"/>
  <conditionalFormatting sqref="B8:G374">
    <cfRule type="expression" dxfId="686" priority="518">
      <formula>$C8="日"</formula>
    </cfRule>
    <cfRule type="expression" dxfId="685" priority="519">
      <formula>$C8="土"</formula>
    </cfRule>
    <cfRule type="expression" dxfId="684" priority="520">
      <formula>$D8="休日"</formula>
    </cfRule>
  </conditionalFormatting>
  <conditionalFormatting sqref="E8:F374">
    <cfRule type="expression" dxfId="681" priority="35">
      <formula>$J8="-"</formula>
    </cfRule>
    <cfRule type="expression" dxfId="680" priority="36">
      <formula>$J8="×"</formula>
    </cfRule>
    <cfRule type="expression" dxfId="679" priority="38">
      <formula>$E8&lt;&gt;""</formula>
    </cfRule>
    <cfRule type="expression" dxfId="678" priority="516">
      <formula>$F8="現場閉所"</formula>
    </cfRule>
  </conditionalFormatting>
  <conditionalFormatting sqref="G8:H374">
    <cfRule type="expression" dxfId="675" priority="3">
      <formula>$K8="-"</formula>
    </cfRule>
    <cfRule type="expression" dxfId="674" priority="4">
      <formula>$K8="×"</formula>
    </cfRule>
    <cfRule type="expression" dxfId="673" priority="5">
      <formula>$G8&lt;&gt;""</formula>
    </cfRule>
    <cfRule type="expression" dxfId="672" priority="6">
      <formula>$H8="現場閉所"</formula>
    </cfRule>
  </conditionalFormatting>
  <conditionalFormatting sqref="H8:H374">
    <cfRule type="expression" dxfId="671" priority="7">
      <formula>$C8="日"</formula>
    </cfRule>
    <cfRule type="expression" dxfId="670" priority="8">
      <formula>$C8="土"</formula>
    </cfRule>
    <cfRule type="expression" dxfId="669" priority="9">
      <formula>$D8="休日"</formula>
    </cfRule>
  </conditionalFormatting>
  <dataValidations count="4">
    <dataValidation type="list" allowBlank="1" showInputMessage="1" showErrorMessage="1" sqref="G8:G375 E8:E365 E367:E375" xr:uid="{1242B36D-F729-4F08-8CE6-A20167929C29}">
      <formula1>"夏季休暇,年末年始休暇,一時中止,工場制作,発注者指示,その他,"</formula1>
    </dataValidation>
    <dataValidation type="list" allowBlank="1" showInputMessage="1" showErrorMessage="1" sqref="E366" xr:uid="{384CE4E4-37B9-401A-8773-89D065412DEF}">
      <formula1>"夏季休暇,年末年始休暇,一時中止,工場制作,発注者指示,その他"</formula1>
    </dataValidation>
    <dataValidation type="list" allowBlank="1" showInputMessage="1" showErrorMessage="1" sqref="H8:H374 F8:F203 F205:F374" xr:uid="{F93140BE-BBFB-49D5-A9AA-64D4D0BA9C71}">
      <formula1>"現場閉所,　　,"</formula1>
    </dataValidation>
    <dataValidation type="list" allowBlank="1" showInputMessage="1" showErrorMessage="1" sqref="F204" xr:uid="{BA7A6B83-F8A5-43EC-A116-93020EBD9D85}">
      <formula1>"現場閉所,　　,対象外"</formula1>
    </dataValidation>
  </dataValidations>
  <pageMargins left="0.7" right="0.7" top="0.75" bottom="0.75" header="0.3" footer="0.3"/>
  <pageSetup paperSize="9" scale="97" fitToHeight="0"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1" id="{28BD72A4-C0DF-4FEB-94DD-AEA5E154ACB8}">
            <xm:f>$B8=基本情報!$E$9</xm:f>
            <x14:dxf>
              <fill>
                <patternFill>
                  <bgColor rgb="FFFFC000"/>
                </patternFill>
              </fill>
            </x14:dxf>
          </x14:cfRule>
          <x14:cfRule type="expression" priority="32" id="{BC65BE5E-0227-42F1-AFB7-93CDC66C5E5A}">
            <xm:f>$B8=基本情報!$C$9</xm:f>
            <x14:dxf>
              <fill>
                <patternFill>
                  <bgColor rgb="FFFFC000"/>
                </patternFill>
              </fill>
            </x14:dxf>
          </x14:cfRule>
          <xm:sqref>E8:F374</xm:sqref>
        </x14:conditionalFormatting>
        <x14:conditionalFormatting xmlns:xm="http://schemas.microsoft.com/office/excel/2006/main">
          <x14:cfRule type="expression" priority="1" id="{7C6DE8AA-1AE9-459C-AAD1-CF3504182C92}">
            <xm:f>$B8=基本情報!$C$13</xm:f>
            <x14:dxf>
              <fill>
                <patternFill>
                  <bgColor rgb="FFFFC000"/>
                </patternFill>
              </fill>
            </x14:dxf>
          </x14:cfRule>
          <x14:cfRule type="expression" priority="2" id="{9BD8B9D5-E226-41C7-A61C-C2E0587F62DA}">
            <xm:f>$B8=基本情報!$E$13</xm:f>
            <x14:dxf>
              <fill>
                <patternFill>
                  <bgColor rgb="FFFFC000"/>
                </patternFill>
              </fill>
            </x14:dxf>
          </x14:cfRule>
          <xm:sqref>G8:H374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FCE6B-FC82-4A87-B88D-8CFB8FF69E35}">
  <sheetPr codeName="Sheet5">
    <tabColor theme="5" tint="0.59999389629810485"/>
    <pageSetUpPr fitToPage="1"/>
  </sheetPr>
  <dimension ref="A1:M374"/>
  <sheetViews>
    <sheetView showZeros="0" workbookViewId="0">
      <pane xSplit="1" ySplit="7" topLeftCell="B8" activePane="bottomRight" state="frozen"/>
      <selection activeCell="P155" sqref="P155"/>
      <selection pane="topRight" activeCell="P155" sqref="P155"/>
      <selection pane="bottomLeft" activeCell="P155" sqref="P155"/>
      <selection pane="bottomRight" activeCell="H22" sqref="H22"/>
    </sheetView>
  </sheetViews>
  <sheetFormatPr defaultRowHeight="18.75" outlineLevelCol="1"/>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1:13">
      <c r="A1" s="3"/>
      <c r="B1" s="14" t="s">
        <v>34</v>
      </c>
      <c r="C1" s="14" t="str">
        <f>基本情報!C2</f>
        <v>道路改良工事</v>
      </c>
      <c r="D1" s="14"/>
      <c r="E1" s="14"/>
      <c r="F1" s="14"/>
      <c r="G1" s="14"/>
      <c r="H1" s="14"/>
      <c r="I1" s="14"/>
    </row>
    <row r="2" spans="1:13">
      <c r="B2" s="15" t="s">
        <v>37</v>
      </c>
      <c r="C2" s="15" t="str">
        <f>基本情報!C4</f>
        <v>〇〇建設</v>
      </c>
      <c r="D2" s="27"/>
      <c r="E2" s="15"/>
      <c r="F2" s="15"/>
      <c r="G2" s="15"/>
      <c r="H2" s="15"/>
      <c r="I2" s="15"/>
    </row>
    <row r="3" spans="1:13">
      <c r="B3" s="15" t="s">
        <v>38</v>
      </c>
      <c r="C3" s="15" t="str">
        <f>基本情報!C5</f>
        <v>△△建設事務所</v>
      </c>
      <c r="D3" s="27"/>
      <c r="E3" s="15"/>
      <c r="F3" s="15"/>
      <c r="G3" s="15"/>
      <c r="H3" s="15"/>
      <c r="I3" s="15"/>
    </row>
    <row r="4" spans="1:13" ht="9.75" customHeight="1">
      <c r="L4" s="1"/>
    </row>
    <row r="5" spans="1:13" ht="19.5" thickBot="1">
      <c r="B5" s="262" t="s">
        <v>25</v>
      </c>
      <c r="C5" s="262"/>
      <c r="D5" s="36"/>
      <c r="E5" s="28" t="s">
        <v>28</v>
      </c>
      <c r="F5" s="28" t="s">
        <v>28</v>
      </c>
      <c r="G5" s="28" t="s">
        <v>28</v>
      </c>
      <c r="H5" s="28" t="s">
        <v>28</v>
      </c>
      <c r="I5" s="10"/>
      <c r="J5" s="10"/>
    </row>
    <row r="6" spans="1:13" ht="19.5" thickBot="1">
      <c r="B6" s="6"/>
      <c r="C6" s="31"/>
      <c r="D6" s="44"/>
      <c r="E6" s="263" t="s">
        <v>51</v>
      </c>
      <c r="F6" s="264"/>
      <c r="G6" s="262" t="s">
        <v>52</v>
      </c>
      <c r="H6" s="262"/>
      <c r="I6" t="s">
        <v>39</v>
      </c>
      <c r="J6" t="s">
        <v>15</v>
      </c>
    </row>
    <row r="7" spans="1:13" ht="19.5" thickBot="1">
      <c r="B7" s="5"/>
      <c r="C7" s="32" t="s">
        <v>0</v>
      </c>
      <c r="D7" s="45"/>
      <c r="E7" s="33" t="s">
        <v>110</v>
      </c>
      <c r="F7" s="30" t="s">
        <v>95</v>
      </c>
      <c r="G7" s="33" t="s">
        <v>110</v>
      </c>
      <c r="H7" s="30" t="s">
        <v>97</v>
      </c>
      <c r="J7" t="s">
        <v>31</v>
      </c>
      <c r="K7" t="s">
        <v>30</v>
      </c>
      <c r="M7" s="2"/>
    </row>
    <row r="8" spans="1:13">
      <c r="B8" s="7">
        <f>DATE(YEAR(基本情報!C3)+1,4,1)</f>
        <v>46113</v>
      </c>
      <c r="C8" s="37" t="str">
        <f t="shared" ref="C8:C71" si="0">TEXT(B8,"aaa")</f>
        <v>水</v>
      </c>
      <c r="D8" s="43" t="str">
        <f>IF(WEEKDAY(B8,2)&gt;5,"休日","")</f>
        <v/>
      </c>
      <c r="E8" s="161"/>
      <c r="F8" s="162" t="str">
        <f>IF(OR(E8="夏季休暇",E8="年末年始休暇",E8="一時中止",E8="工場制作",E8="発注者指示",E8="その他",D8="休日"),"現場閉所","　　")</f>
        <v>　　</v>
      </c>
      <c r="G8" s="163"/>
      <c r="H8" s="162" t="str">
        <f>IF(OR(G8="夏季休暇",G8="年末年始休暇",G8="一時中止",G8="工場制作",G8="発注者指示",G8="その他",D8="休日"),"現場閉所","　　")</f>
        <v>　　</v>
      </c>
      <c r="I8" t="str">
        <f t="shared" ref="I8:I71" si="1">IF(F8=H8,"○","")</f>
        <v>○</v>
      </c>
      <c r="J8" t="str" cm="1">
        <f t="array" ref="J8">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3">
      <c r="B9" s="7">
        <f t="shared" ref="B9:B72" si="2">B8+1</f>
        <v>46114</v>
      </c>
      <c r="C9" s="34" t="str">
        <f t="shared" si="0"/>
        <v>木</v>
      </c>
      <c r="D9" s="43" t="str">
        <f t="shared" ref="D9:D72" si="3">IF(WEEKDAY(B9,2)&gt;5,"休日","")</f>
        <v/>
      </c>
      <c r="E9" s="161"/>
      <c r="F9" s="162" t="str">
        <f t="shared" ref="F9:F72" si="4">IF(OR(E9="夏季休暇",E9="年末年始休暇",E9="一時中止",E9="工場制作",E9="発注者指示",E9="その他",D9="休日"),"現場閉所","　　")</f>
        <v>　　</v>
      </c>
      <c r="G9" s="161"/>
      <c r="H9" s="162" t="str">
        <f t="shared" ref="H9:H72" si="5">IF(OR(G9="夏季休暇",G9="年末年始休暇",G9="一時中止",G9="工場制作",G9="発注者指示",G9="その他",D9="休日"),"現場閉所","　　")</f>
        <v>　　</v>
      </c>
      <c r="I9" t="str">
        <f t="shared" si="1"/>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3">
      <c r="B10" s="7">
        <f t="shared" si="2"/>
        <v>46115</v>
      </c>
      <c r="C10" s="34" t="str">
        <f t="shared" si="0"/>
        <v>金</v>
      </c>
      <c r="D10" s="43" t="str">
        <f t="shared" si="3"/>
        <v/>
      </c>
      <c r="E10" s="161"/>
      <c r="F10" s="162" t="str">
        <f t="shared" si="4"/>
        <v>　　</v>
      </c>
      <c r="G10" s="161"/>
      <c r="H10" s="162" t="str">
        <f t="shared" si="5"/>
        <v>　　</v>
      </c>
      <c r="I10" t="str">
        <f t="shared" si="1"/>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3">
      <c r="B11" s="7">
        <f t="shared" si="2"/>
        <v>46116</v>
      </c>
      <c r="C11" s="34" t="str">
        <f t="shared" si="0"/>
        <v>土</v>
      </c>
      <c r="D11" s="43" t="str">
        <f t="shared" si="3"/>
        <v>休日</v>
      </c>
      <c r="E11" s="161"/>
      <c r="F11" s="162" t="str">
        <f t="shared" si="4"/>
        <v>現場閉所</v>
      </c>
      <c r="G11" s="161"/>
      <c r="H11" s="162" t="str">
        <f t="shared" si="5"/>
        <v>現場閉所</v>
      </c>
      <c r="I11" t="str">
        <f t="shared" si="1"/>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3">
      <c r="B12" s="7">
        <f t="shared" si="2"/>
        <v>46117</v>
      </c>
      <c r="C12" s="34" t="str">
        <f t="shared" si="0"/>
        <v>日</v>
      </c>
      <c r="D12" s="43" t="str">
        <f t="shared" si="3"/>
        <v>休日</v>
      </c>
      <c r="E12" s="161"/>
      <c r="F12" s="162" t="str">
        <f t="shared" si="4"/>
        <v>現場閉所</v>
      </c>
      <c r="G12" s="161"/>
      <c r="H12" s="162" t="str">
        <f t="shared" si="5"/>
        <v>現場閉所</v>
      </c>
      <c r="I12" t="str">
        <f t="shared" si="1"/>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3">
      <c r="B13" s="7">
        <f t="shared" si="2"/>
        <v>46118</v>
      </c>
      <c r="C13" s="34" t="str">
        <f t="shared" si="0"/>
        <v>月</v>
      </c>
      <c r="D13" s="43" t="str">
        <f t="shared" si="3"/>
        <v/>
      </c>
      <c r="E13" s="161"/>
      <c r="F13" s="162" t="str">
        <f t="shared" si="4"/>
        <v>　　</v>
      </c>
      <c r="G13" s="161"/>
      <c r="H13" s="162" t="str">
        <f t="shared" si="5"/>
        <v>　　</v>
      </c>
      <c r="I13" t="str">
        <f t="shared" si="1"/>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3">
      <c r="B14" s="7">
        <f t="shared" si="2"/>
        <v>46119</v>
      </c>
      <c r="C14" s="34" t="str">
        <f t="shared" si="0"/>
        <v>火</v>
      </c>
      <c r="D14" s="43" t="str">
        <f t="shared" si="3"/>
        <v/>
      </c>
      <c r="E14" s="161"/>
      <c r="F14" s="162" t="str">
        <f t="shared" si="4"/>
        <v>　　</v>
      </c>
      <c r="G14" s="161"/>
      <c r="H14" s="162" t="str">
        <f t="shared" si="5"/>
        <v>　　</v>
      </c>
      <c r="I14" t="str">
        <f t="shared" si="1"/>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3">
      <c r="B15" s="7">
        <f t="shared" si="2"/>
        <v>46120</v>
      </c>
      <c r="C15" s="34" t="str">
        <f t="shared" si="0"/>
        <v>水</v>
      </c>
      <c r="D15" s="43" t="str">
        <f t="shared" si="3"/>
        <v/>
      </c>
      <c r="E15" s="161"/>
      <c r="F15" s="162" t="str">
        <f t="shared" si="4"/>
        <v>　　</v>
      </c>
      <c r="G15" s="161"/>
      <c r="H15" s="162" t="str">
        <f t="shared" si="5"/>
        <v>　　</v>
      </c>
      <c r="I15" t="str">
        <f t="shared" si="1"/>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3">
      <c r="B16" s="7">
        <f t="shared" si="2"/>
        <v>46121</v>
      </c>
      <c r="C16" s="34" t="str">
        <f t="shared" si="0"/>
        <v>木</v>
      </c>
      <c r="D16" s="43" t="str">
        <f t="shared" si="3"/>
        <v/>
      </c>
      <c r="E16" s="161"/>
      <c r="F16" s="162" t="str">
        <f t="shared" si="4"/>
        <v>　　</v>
      </c>
      <c r="G16" s="161"/>
      <c r="H16" s="162" t="str">
        <f t="shared" si="5"/>
        <v>　　</v>
      </c>
      <c r="I16" t="str">
        <f t="shared" si="1"/>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c r="B17" s="7">
        <f t="shared" si="2"/>
        <v>46122</v>
      </c>
      <c r="C17" s="34" t="str">
        <f t="shared" si="0"/>
        <v>金</v>
      </c>
      <c r="D17" s="43" t="str">
        <f t="shared" si="3"/>
        <v/>
      </c>
      <c r="E17" s="161"/>
      <c r="F17" s="162" t="str">
        <f t="shared" si="4"/>
        <v>　　</v>
      </c>
      <c r="G17" s="161"/>
      <c r="H17" s="162" t="str">
        <f t="shared" si="5"/>
        <v>　　</v>
      </c>
      <c r="I17" t="str">
        <f t="shared" si="1"/>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c r="B18" s="7">
        <f t="shared" si="2"/>
        <v>46123</v>
      </c>
      <c r="C18" s="34" t="str">
        <f t="shared" si="0"/>
        <v>土</v>
      </c>
      <c r="D18" s="43" t="str">
        <f t="shared" si="3"/>
        <v>休日</v>
      </c>
      <c r="E18" s="161"/>
      <c r="F18" s="162" t="str">
        <f t="shared" si="4"/>
        <v>現場閉所</v>
      </c>
      <c r="G18" s="161"/>
      <c r="H18" s="162" t="str">
        <f t="shared" si="5"/>
        <v>現場閉所</v>
      </c>
      <c r="I18" t="str">
        <f t="shared" si="1"/>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c r="B19" s="7">
        <f t="shared" si="2"/>
        <v>46124</v>
      </c>
      <c r="C19" s="34" t="str">
        <f t="shared" si="0"/>
        <v>日</v>
      </c>
      <c r="D19" s="43" t="str">
        <f t="shared" si="3"/>
        <v>休日</v>
      </c>
      <c r="E19" s="161"/>
      <c r="F19" s="162" t="str">
        <f t="shared" si="4"/>
        <v>現場閉所</v>
      </c>
      <c r="G19" s="161"/>
      <c r="H19" s="162" t="str">
        <f t="shared" si="5"/>
        <v>現場閉所</v>
      </c>
      <c r="I19" t="str">
        <f t="shared" si="1"/>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c r="B20" s="7">
        <f t="shared" si="2"/>
        <v>46125</v>
      </c>
      <c r="C20" s="34" t="str">
        <f t="shared" si="0"/>
        <v>月</v>
      </c>
      <c r="D20" s="43" t="str">
        <f t="shared" si="3"/>
        <v/>
      </c>
      <c r="E20" s="161"/>
      <c r="F20" s="162" t="str">
        <f t="shared" si="4"/>
        <v>　　</v>
      </c>
      <c r="G20" s="161"/>
      <c r="H20" s="162" t="str">
        <f t="shared" si="5"/>
        <v>　　</v>
      </c>
      <c r="I20" t="str">
        <f t="shared" si="1"/>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c r="B21" s="7">
        <f t="shared" si="2"/>
        <v>46126</v>
      </c>
      <c r="C21" s="34" t="str">
        <f t="shared" si="0"/>
        <v>火</v>
      </c>
      <c r="D21" s="43" t="str">
        <f t="shared" si="3"/>
        <v/>
      </c>
      <c r="E21" s="161"/>
      <c r="F21" s="162" t="str">
        <f t="shared" si="4"/>
        <v>　　</v>
      </c>
      <c r="G21" s="161"/>
      <c r="H21" s="162" t="str">
        <f t="shared" si="5"/>
        <v>　　</v>
      </c>
      <c r="I21" t="str">
        <f t="shared" si="1"/>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c r="B22" s="7">
        <f t="shared" si="2"/>
        <v>46127</v>
      </c>
      <c r="C22" s="34" t="str">
        <f t="shared" si="0"/>
        <v>水</v>
      </c>
      <c r="D22" s="43" t="str">
        <f t="shared" si="3"/>
        <v/>
      </c>
      <c r="E22" s="161"/>
      <c r="F22" s="162" t="str">
        <f t="shared" si="4"/>
        <v>　　</v>
      </c>
      <c r="G22" s="161"/>
      <c r="H22" s="162" t="str">
        <f t="shared" si="5"/>
        <v>　　</v>
      </c>
      <c r="I22" t="str">
        <f t="shared" si="1"/>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c r="B23" s="7">
        <f t="shared" si="2"/>
        <v>46128</v>
      </c>
      <c r="C23" s="34" t="str">
        <f t="shared" si="0"/>
        <v>木</v>
      </c>
      <c r="D23" s="43" t="str">
        <f t="shared" si="3"/>
        <v/>
      </c>
      <c r="E23" s="161"/>
      <c r="F23" s="162" t="str">
        <f t="shared" si="4"/>
        <v>　　</v>
      </c>
      <c r="G23" s="161"/>
      <c r="H23" s="162" t="str">
        <f t="shared" si="5"/>
        <v>　　</v>
      </c>
      <c r="I23" t="str">
        <f t="shared" si="1"/>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c r="B24" s="7">
        <f t="shared" si="2"/>
        <v>46129</v>
      </c>
      <c r="C24" s="34" t="str">
        <f t="shared" si="0"/>
        <v>金</v>
      </c>
      <c r="D24" s="43" t="str">
        <f t="shared" si="3"/>
        <v/>
      </c>
      <c r="E24" s="161"/>
      <c r="F24" s="162" t="str">
        <f t="shared" si="4"/>
        <v>　　</v>
      </c>
      <c r="G24" s="161"/>
      <c r="H24" s="162" t="str">
        <f t="shared" si="5"/>
        <v>　　</v>
      </c>
      <c r="I24" t="str">
        <f t="shared" si="1"/>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c r="B25" s="7">
        <f t="shared" si="2"/>
        <v>46130</v>
      </c>
      <c r="C25" s="34" t="str">
        <f t="shared" si="0"/>
        <v>土</v>
      </c>
      <c r="D25" s="43" t="str">
        <f t="shared" si="3"/>
        <v>休日</v>
      </c>
      <c r="E25" s="161"/>
      <c r="F25" s="162" t="str">
        <f t="shared" si="4"/>
        <v>現場閉所</v>
      </c>
      <c r="G25" s="161"/>
      <c r="H25" s="162" t="str">
        <f t="shared" si="5"/>
        <v>現場閉所</v>
      </c>
      <c r="I25" t="str">
        <f t="shared" si="1"/>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c r="B26" s="7">
        <f t="shared" si="2"/>
        <v>46131</v>
      </c>
      <c r="C26" s="34" t="str">
        <f t="shared" si="0"/>
        <v>日</v>
      </c>
      <c r="D26" s="43" t="str">
        <f t="shared" si="3"/>
        <v>休日</v>
      </c>
      <c r="E26" s="161"/>
      <c r="F26" s="162" t="str">
        <f t="shared" si="4"/>
        <v>現場閉所</v>
      </c>
      <c r="G26" s="161"/>
      <c r="H26" s="162" t="str">
        <f t="shared" si="5"/>
        <v>現場閉所</v>
      </c>
      <c r="I26" t="str">
        <f t="shared" si="1"/>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c r="B27" s="7">
        <f t="shared" si="2"/>
        <v>46132</v>
      </c>
      <c r="C27" s="34" t="str">
        <f t="shared" si="0"/>
        <v>月</v>
      </c>
      <c r="D27" s="43" t="str">
        <f t="shared" si="3"/>
        <v/>
      </c>
      <c r="E27" s="161"/>
      <c r="F27" s="162" t="str">
        <f t="shared" si="4"/>
        <v>　　</v>
      </c>
      <c r="G27" s="161"/>
      <c r="H27" s="162" t="str">
        <f t="shared" si="5"/>
        <v>　　</v>
      </c>
      <c r="I27" t="str">
        <f t="shared" si="1"/>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c r="B28" s="7">
        <f t="shared" si="2"/>
        <v>46133</v>
      </c>
      <c r="C28" s="34" t="str">
        <f t="shared" si="0"/>
        <v>火</v>
      </c>
      <c r="D28" s="43" t="str">
        <f t="shared" si="3"/>
        <v/>
      </c>
      <c r="E28" s="161"/>
      <c r="F28" s="162" t="str">
        <f t="shared" si="4"/>
        <v>　　</v>
      </c>
      <c r="G28" s="161"/>
      <c r="H28" s="162" t="str">
        <f t="shared" si="5"/>
        <v>　　</v>
      </c>
      <c r="I28" t="str">
        <f t="shared" si="1"/>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c r="B29" s="7">
        <f t="shared" si="2"/>
        <v>46134</v>
      </c>
      <c r="C29" s="34" t="str">
        <f t="shared" si="0"/>
        <v>水</v>
      </c>
      <c r="D29" s="43" t="str">
        <f t="shared" si="3"/>
        <v/>
      </c>
      <c r="E29" s="161"/>
      <c r="F29" s="162" t="str">
        <f t="shared" si="4"/>
        <v>　　</v>
      </c>
      <c r="G29" s="161"/>
      <c r="H29" s="162" t="str">
        <f t="shared" si="5"/>
        <v>　　</v>
      </c>
      <c r="I29" t="str">
        <f t="shared" si="1"/>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c r="B30" s="7">
        <f t="shared" si="2"/>
        <v>46135</v>
      </c>
      <c r="C30" s="34" t="str">
        <f t="shared" si="0"/>
        <v>木</v>
      </c>
      <c r="D30" s="43" t="str">
        <f t="shared" si="3"/>
        <v/>
      </c>
      <c r="E30" s="161"/>
      <c r="F30" s="162" t="str">
        <f t="shared" si="4"/>
        <v>　　</v>
      </c>
      <c r="G30" s="161"/>
      <c r="H30" s="162" t="str">
        <f t="shared" si="5"/>
        <v>　　</v>
      </c>
      <c r="I30" t="str">
        <f t="shared" si="1"/>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c r="B31" s="7">
        <f t="shared" si="2"/>
        <v>46136</v>
      </c>
      <c r="C31" s="34" t="str">
        <f t="shared" si="0"/>
        <v>金</v>
      </c>
      <c r="D31" s="43" t="str">
        <f t="shared" si="3"/>
        <v/>
      </c>
      <c r="E31" s="161"/>
      <c r="F31" s="162" t="str">
        <f t="shared" si="4"/>
        <v>　　</v>
      </c>
      <c r="G31" s="161"/>
      <c r="H31" s="162" t="str">
        <f t="shared" si="5"/>
        <v>　　</v>
      </c>
      <c r="I31" t="str">
        <f t="shared" si="1"/>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c r="B32" s="7">
        <f t="shared" si="2"/>
        <v>46137</v>
      </c>
      <c r="C32" s="34" t="str">
        <f t="shared" si="0"/>
        <v>土</v>
      </c>
      <c r="D32" s="43" t="str">
        <f t="shared" si="3"/>
        <v>休日</v>
      </c>
      <c r="E32" s="161"/>
      <c r="F32" s="162" t="str">
        <f t="shared" si="4"/>
        <v>現場閉所</v>
      </c>
      <c r="G32" s="161"/>
      <c r="H32" s="162" t="str">
        <f t="shared" si="5"/>
        <v>現場閉所</v>
      </c>
      <c r="I32" t="str">
        <f t="shared" si="1"/>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c r="B33" s="7">
        <f t="shared" si="2"/>
        <v>46138</v>
      </c>
      <c r="C33" s="34" t="str">
        <f t="shared" si="0"/>
        <v>日</v>
      </c>
      <c r="D33" s="43" t="str">
        <f t="shared" si="3"/>
        <v>休日</v>
      </c>
      <c r="E33" s="161"/>
      <c r="F33" s="162" t="str">
        <f t="shared" si="4"/>
        <v>現場閉所</v>
      </c>
      <c r="G33" s="161"/>
      <c r="H33" s="162" t="str">
        <f t="shared" si="5"/>
        <v>現場閉所</v>
      </c>
      <c r="I33" t="str">
        <f t="shared" si="1"/>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c r="B34" s="7">
        <f t="shared" si="2"/>
        <v>46139</v>
      </c>
      <c r="C34" s="34" t="str">
        <f t="shared" si="0"/>
        <v>月</v>
      </c>
      <c r="D34" s="43" t="str">
        <f t="shared" si="3"/>
        <v/>
      </c>
      <c r="E34" s="161"/>
      <c r="F34" s="162" t="str">
        <f t="shared" si="4"/>
        <v>　　</v>
      </c>
      <c r="G34" s="161"/>
      <c r="H34" s="162" t="str">
        <f t="shared" si="5"/>
        <v>　　</v>
      </c>
      <c r="I34" t="str">
        <f t="shared" si="1"/>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c r="B35" s="7">
        <f t="shared" si="2"/>
        <v>46140</v>
      </c>
      <c r="C35" s="34" t="str">
        <f t="shared" si="0"/>
        <v>火</v>
      </c>
      <c r="D35" s="43" t="str">
        <f t="shared" si="3"/>
        <v/>
      </c>
      <c r="E35" s="161"/>
      <c r="F35" s="162" t="str">
        <f t="shared" si="4"/>
        <v>　　</v>
      </c>
      <c r="G35" s="161"/>
      <c r="H35" s="162" t="str">
        <f t="shared" si="5"/>
        <v>　　</v>
      </c>
      <c r="I35" t="str">
        <f t="shared" si="1"/>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c r="B36" s="7">
        <f t="shared" si="2"/>
        <v>46141</v>
      </c>
      <c r="C36" s="34" t="str">
        <f t="shared" si="0"/>
        <v>水</v>
      </c>
      <c r="D36" s="43" t="str">
        <f t="shared" si="3"/>
        <v/>
      </c>
      <c r="E36" s="161"/>
      <c r="F36" s="162" t="str">
        <f t="shared" si="4"/>
        <v>　　</v>
      </c>
      <c r="G36" s="161"/>
      <c r="H36" s="162" t="str">
        <f t="shared" si="5"/>
        <v>　　</v>
      </c>
      <c r="I36" t="str">
        <f t="shared" si="1"/>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c r="B37" s="7">
        <f t="shared" si="2"/>
        <v>46142</v>
      </c>
      <c r="C37" s="34" t="str">
        <f t="shared" si="0"/>
        <v>木</v>
      </c>
      <c r="D37" s="43" t="str">
        <f t="shared" si="3"/>
        <v/>
      </c>
      <c r="E37" s="161"/>
      <c r="F37" s="162" t="str">
        <f t="shared" si="4"/>
        <v>　　</v>
      </c>
      <c r="G37" s="161"/>
      <c r="H37" s="162" t="str">
        <f t="shared" si="5"/>
        <v>　　</v>
      </c>
      <c r="I37" t="str">
        <f t="shared" si="1"/>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c r="B38" s="7">
        <f t="shared" si="2"/>
        <v>46143</v>
      </c>
      <c r="C38" s="34" t="str">
        <f t="shared" si="0"/>
        <v>金</v>
      </c>
      <c r="D38" s="43" t="str">
        <f t="shared" si="3"/>
        <v/>
      </c>
      <c r="E38" s="161"/>
      <c r="F38" s="162" t="str">
        <f t="shared" si="4"/>
        <v>　　</v>
      </c>
      <c r="G38" s="161"/>
      <c r="H38" s="162" t="str">
        <f t="shared" si="5"/>
        <v>　　</v>
      </c>
      <c r="I38" t="str">
        <f t="shared" si="1"/>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c r="B39" s="7">
        <f t="shared" si="2"/>
        <v>46144</v>
      </c>
      <c r="C39" s="34" t="str">
        <f t="shared" si="0"/>
        <v>土</v>
      </c>
      <c r="D39" s="43" t="str">
        <f t="shared" si="3"/>
        <v>休日</v>
      </c>
      <c r="E39" s="161"/>
      <c r="F39" s="162" t="str">
        <f t="shared" si="4"/>
        <v>現場閉所</v>
      </c>
      <c r="G39" s="161"/>
      <c r="H39" s="162" t="str">
        <f t="shared" si="5"/>
        <v>現場閉所</v>
      </c>
      <c r="I39" t="str">
        <f t="shared" si="1"/>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c r="B40" s="7">
        <f t="shared" si="2"/>
        <v>46145</v>
      </c>
      <c r="C40" s="34" t="str">
        <f t="shared" si="0"/>
        <v>日</v>
      </c>
      <c r="D40" s="43" t="str">
        <f t="shared" si="3"/>
        <v>休日</v>
      </c>
      <c r="E40" s="161"/>
      <c r="F40" s="162" t="str">
        <f t="shared" si="4"/>
        <v>現場閉所</v>
      </c>
      <c r="G40" s="161"/>
      <c r="H40" s="162" t="str">
        <f t="shared" si="5"/>
        <v>現場閉所</v>
      </c>
      <c r="I40" t="str">
        <f t="shared" si="1"/>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c r="B41" s="7">
        <f t="shared" si="2"/>
        <v>46146</v>
      </c>
      <c r="C41" s="34" t="str">
        <f t="shared" si="0"/>
        <v>月</v>
      </c>
      <c r="D41" s="43" t="str">
        <f t="shared" si="3"/>
        <v/>
      </c>
      <c r="E41" s="161"/>
      <c r="F41" s="162" t="str">
        <f t="shared" si="4"/>
        <v>　　</v>
      </c>
      <c r="G41" s="161"/>
      <c r="H41" s="162" t="str">
        <f t="shared" si="5"/>
        <v>　　</v>
      </c>
      <c r="I41" t="str">
        <f t="shared" si="1"/>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c r="B42" s="7">
        <f t="shared" si="2"/>
        <v>46147</v>
      </c>
      <c r="C42" s="34" t="str">
        <f t="shared" si="0"/>
        <v>火</v>
      </c>
      <c r="D42" s="43" t="str">
        <f t="shared" si="3"/>
        <v/>
      </c>
      <c r="E42" s="161"/>
      <c r="F42" s="162" t="str">
        <f t="shared" si="4"/>
        <v>　　</v>
      </c>
      <c r="G42" s="161"/>
      <c r="H42" s="162" t="str">
        <f t="shared" si="5"/>
        <v>　　</v>
      </c>
      <c r="I42" t="str">
        <f t="shared" si="1"/>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c r="B43" s="7">
        <f t="shared" si="2"/>
        <v>46148</v>
      </c>
      <c r="C43" s="34" t="str">
        <f t="shared" si="0"/>
        <v>水</v>
      </c>
      <c r="D43" s="43" t="str">
        <f t="shared" si="3"/>
        <v/>
      </c>
      <c r="E43" s="161"/>
      <c r="F43" s="162" t="str">
        <f t="shared" si="4"/>
        <v>　　</v>
      </c>
      <c r="G43" s="161"/>
      <c r="H43" s="162" t="str">
        <f t="shared" si="5"/>
        <v>　　</v>
      </c>
      <c r="I43" t="str">
        <f t="shared" si="1"/>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c r="B44" s="7">
        <f t="shared" si="2"/>
        <v>46149</v>
      </c>
      <c r="C44" s="34" t="str">
        <f t="shared" si="0"/>
        <v>木</v>
      </c>
      <c r="D44" s="43" t="str">
        <f t="shared" si="3"/>
        <v/>
      </c>
      <c r="E44" s="161"/>
      <c r="F44" s="162" t="str">
        <f t="shared" si="4"/>
        <v>　　</v>
      </c>
      <c r="G44" s="161"/>
      <c r="H44" s="162" t="str">
        <f t="shared" si="5"/>
        <v>　　</v>
      </c>
      <c r="I44" t="str">
        <f t="shared" si="1"/>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c r="B45" s="7">
        <f t="shared" si="2"/>
        <v>46150</v>
      </c>
      <c r="C45" s="34" t="str">
        <f t="shared" si="0"/>
        <v>金</v>
      </c>
      <c r="D45" s="43" t="str">
        <f t="shared" si="3"/>
        <v/>
      </c>
      <c r="E45" s="161"/>
      <c r="F45" s="162" t="str">
        <f t="shared" si="4"/>
        <v>　　</v>
      </c>
      <c r="G45" s="161"/>
      <c r="H45" s="162" t="str">
        <f t="shared" si="5"/>
        <v>　　</v>
      </c>
      <c r="I45" t="str">
        <f t="shared" si="1"/>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c r="B46" s="7">
        <f t="shared" si="2"/>
        <v>46151</v>
      </c>
      <c r="C46" s="34" t="str">
        <f t="shared" si="0"/>
        <v>土</v>
      </c>
      <c r="D46" s="43" t="str">
        <f t="shared" si="3"/>
        <v>休日</v>
      </c>
      <c r="E46" s="161"/>
      <c r="F46" s="162" t="str">
        <f t="shared" si="4"/>
        <v>現場閉所</v>
      </c>
      <c r="G46" s="161"/>
      <c r="H46" s="162" t="str">
        <f t="shared" si="5"/>
        <v>現場閉所</v>
      </c>
      <c r="I46" t="str">
        <f t="shared" si="1"/>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c r="B47" s="7">
        <f t="shared" si="2"/>
        <v>46152</v>
      </c>
      <c r="C47" s="34" t="str">
        <f t="shared" si="0"/>
        <v>日</v>
      </c>
      <c r="D47" s="43" t="str">
        <f t="shared" si="3"/>
        <v>休日</v>
      </c>
      <c r="E47" s="161"/>
      <c r="F47" s="162" t="str">
        <f t="shared" si="4"/>
        <v>現場閉所</v>
      </c>
      <c r="G47" s="161"/>
      <c r="H47" s="162" t="str">
        <f t="shared" si="5"/>
        <v>現場閉所</v>
      </c>
      <c r="I47" t="str">
        <f t="shared" si="1"/>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c r="B48" s="7">
        <f t="shared" si="2"/>
        <v>46153</v>
      </c>
      <c r="C48" s="34" t="str">
        <f t="shared" si="0"/>
        <v>月</v>
      </c>
      <c r="D48" s="43" t="str">
        <f t="shared" si="3"/>
        <v/>
      </c>
      <c r="E48" s="161"/>
      <c r="F48" s="162" t="str">
        <f t="shared" si="4"/>
        <v>　　</v>
      </c>
      <c r="G48" s="161"/>
      <c r="H48" s="162" t="str">
        <f t="shared" si="5"/>
        <v>　　</v>
      </c>
      <c r="I48" t="str">
        <f t="shared" si="1"/>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c r="B49" s="7">
        <f t="shared" si="2"/>
        <v>46154</v>
      </c>
      <c r="C49" s="34" t="str">
        <f t="shared" si="0"/>
        <v>火</v>
      </c>
      <c r="D49" s="43" t="str">
        <f t="shared" si="3"/>
        <v/>
      </c>
      <c r="E49" s="161"/>
      <c r="F49" s="162" t="str">
        <f t="shared" si="4"/>
        <v>　　</v>
      </c>
      <c r="G49" s="161"/>
      <c r="H49" s="162" t="str">
        <f t="shared" si="5"/>
        <v>　　</v>
      </c>
      <c r="I49" t="str">
        <f t="shared" si="1"/>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c r="B50" s="7">
        <f t="shared" si="2"/>
        <v>46155</v>
      </c>
      <c r="C50" s="34" t="str">
        <f t="shared" si="0"/>
        <v>水</v>
      </c>
      <c r="D50" s="43" t="str">
        <f t="shared" si="3"/>
        <v/>
      </c>
      <c r="E50" s="161"/>
      <c r="F50" s="162" t="str">
        <f t="shared" si="4"/>
        <v>　　</v>
      </c>
      <c r="G50" s="161"/>
      <c r="H50" s="162" t="str">
        <f t="shared" si="5"/>
        <v>　　</v>
      </c>
      <c r="I50" t="str">
        <f t="shared" si="1"/>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c r="B51" s="7">
        <f t="shared" si="2"/>
        <v>46156</v>
      </c>
      <c r="C51" s="34" t="str">
        <f t="shared" si="0"/>
        <v>木</v>
      </c>
      <c r="D51" s="43" t="str">
        <f t="shared" si="3"/>
        <v/>
      </c>
      <c r="E51" s="161"/>
      <c r="F51" s="162" t="str">
        <f t="shared" si="4"/>
        <v>　　</v>
      </c>
      <c r="G51" s="161"/>
      <c r="H51" s="162" t="str">
        <f t="shared" si="5"/>
        <v>　　</v>
      </c>
      <c r="I51" t="str">
        <f t="shared" si="1"/>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c r="B52" s="7">
        <f t="shared" si="2"/>
        <v>46157</v>
      </c>
      <c r="C52" s="34" t="str">
        <f t="shared" si="0"/>
        <v>金</v>
      </c>
      <c r="D52" s="43" t="str">
        <f t="shared" si="3"/>
        <v/>
      </c>
      <c r="E52" s="161"/>
      <c r="F52" s="162" t="str">
        <f t="shared" si="4"/>
        <v>　　</v>
      </c>
      <c r="G52" s="161"/>
      <c r="H52" s="162" t="str">
        <f t="shared" si="5"/>
        <v>　　</v>
      </c>
      <c r="I52" t="str">
        <f t="shared" si="1"/>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c r="B53" s="7">
        <f t="shared" si="2"/>
        <v>46158</v>
      </c>
      <c r="C53" s="34" t="str">
        <f t="shared" si="0"/>
        <v>土</v>
      </c>
      <c r="D53" s="43" t="str">
        <f t="shared" si="3"/>
        <v>休日</v>
      </c>
      <c r="E53" s="161"/>
      <c r="F53" s="162" t="str">
        <f t="shared" si="4"/>
        <v>現場閉所</v>
      </c>
      <c r="G53" s="161"/>
      <c r="H53" s="162" t="str">
        <f t="shared" si="5"/>
        <v>現場閉所</v>
      </c>
      <c r="I53" t="str">
        <f t="shared" si="1"/>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c r="B54" s="7">
        <f t="shared" si="2"/>
        <v>46159</v>
      </c>
      <c r="C54" s="34" t="str">
        <f t="shared" si="0"/>
        <v>日</v>
      </c>
      <c r="D54" s="43" t="str">
        <f t="shared" si="3"/>
        <v>休日</v>
      </c>
      <c r="E54" s="161"/>
      <c r="F54" s="162" t="str">
        <f t="shared" si="4"/>
        <v>現場閉所</v>
      </c>
      <c r="G54" s="161"/>
      <c r="H54" s="162" t="str">
        <f t="shared" si="5"/>
        <v>現場閉所</v>
      </c>
      <c r="I54" t="str">
        <f t="shared" si="1"/>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c r="B55" s="7">
        <f t="shared" si="2"/>
        <v>46160</v>
      </c>
      <c r="C55" s="34" t="str">
        <f t="shared" si="0"/>
        <v>月</v>
      </c>
      <c r="D55" s="43" t="str">
        <f t="shared" si="3"/>
        <v/>
      </c>
      <c r="E55" s="161"/>
      <c r="F55" s="162" t="str">
        <f t="shared" si="4"/>
        <v>　　</v>
      </c>
      <c r="G55" s="161"/>
      <c r="H55" s="162" t="str">
        <f t="shared" si="5"/>
        <v>　　</v>
      </c>
      <c r="I55" t="str">
        <f t="shared" si="1"/>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c r="B56" s="7">
        <f t="shared" si="2"/>
        <v>46161</v>
      </c>
      <c r="C56" s="34" t="str">
        <f t="shared" si="0"/>
        <v>火</v>
      </c>
      <c r="D56" s="43" t="str">
        <f t="shared" si="3"/>
        <v/>
      </c>
      <c r="E56" s="161"/>
      <c r="F56" s="162" t="str">
        <f t="shared" si="4"/>
        <v>　　</v>
      </c>
      <c r="G56" s="161"/>
      <c r="H56" s="162" t="str">
        <f t="shared" si="5"/>
        <v>　　</v>
      </c>
      <c r="I56" t="str">
        <f t="shared" si="1"/>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c r="B57" s="7">
        <f t="shared" si="2"/>
        <v>46162</v>
      </c>
      <c r="C57" s="34" t="str">
        <f t="shared" si="0"/>
        <v>水</v>
      </c>
      <c r="D57" s="43" t="str">
        <f t="shared" si="3"/>
        <v/>
      </c>
      <c r="E57" s="161"/>
      <c r="F57" s="162" t="str">
        <f t="shared" si="4"/>
        <v>　　</v>
      </c>
      <c r="G57" s="161"/>
      <c r="H57" s="162" t="str">
        <f t="shared" si="5"/>
        <v>　　</v>
      </c>
      <c r="I57" t="str">
        <f t="shared" si="1"/>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c r="B58" s="7">
        <f t="shared" si="2"/>
        <v>46163</v>
      </c>
      <c r="C58" s="34" t="str">
        <f t="shared" si="0"/>
        <v>木</v>
      </c>
      <c r="D58" s="43" t="str">
        <f t="shared" si="3"/>
        <v/>
      </c>
      <c r="E58" s="161"/>
      <c r="F58" s="162" t="str">
        <f t="shared" si="4"/>
        <v>　　</v>
      </c>
      <c r="G58" s="161"/>
      <c r="H58" s="162" t="str">
        <f t="shared" si="5"/>
        <v>　　</v>
      </c>
      <c r="I58" t="str">
        <f t="shared" si="1"/>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c r="B59" s="7">
        <f t="shared" si="2"/>
        <v>46164</v>
      </c>
      <c r="C59" s="34" t="str">
        <f t="shared" si="0"/>
        <v>金</v>
      </c>
      <c r="D59" s="43" t="str">
        <f t="shared" si="3"/>
        <v/>
      </c>
      <c r="E59" s="161"/>
      <c r="F59" s="162" t="str">
        <f t="shared" si="4"/>
        <v>　　</v>
      </c>
      <c r="G59" s="161"/>
      <c r="H59" s="162" t="str">
        <f t="shared" si="5"/>
        <v>　　</v>
      </c>
      <c r="I59" t="str">
        <f t="shared" si="1"/>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c r="B60" s="7">
        <f t="shared" si="2"/>
        <v>46165</v>
      </c>
      <c r="C60" s="34" t="str">
        <f t="shared" si="0"/>
        <v>土</v>
      </c>
      <c r="D60" s="43" t="str">
        <f t="shared" si="3"/>
        <v>休日</v>
      </c>
      <c r="E60" s="161"/>
      <c r="F60" s="162" t="str">
        <f t="shared" si="4"/>
        <v>現場閉所</v>
      </c>
      <c r="G60" s="161"/>
      <c r="H60" s="162" t="str">
        <f t="shared" si="5"/>
        <v>現場閉所</v>
      </c>
      <c r="I60" t="str">
        <f t="shared" si="1"/>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c r="B61" s="7">
        <f t="shared" si="2"/>
        <v>46166</v>
      </c>
      <c r="C61" s="34" t="str">
        <f t="shared" si="0"/>
        <v>日</v>
      </c>
      <c r="D61" s="43" t="str">
        <f t="shared" si="3"/>
        <v>休日</v>
      </c>
      <c r="E61" s="161"/>
      <c r="F61" s="162" t="str">
        <f t="shared" si="4"/>
        <v>現場閉所</v>
      </c>
      <c r="G61" s="161"/>
      <c r="H61" s="162" t="str">
        <f t="shared" si="5"/>
        <v>現場閉所</v>
      </c>
      <c r="I61" t="str">
        <f t="shared" si="1"/>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c r="B62" s="7">
        <f t="shared" si="2"/>
        <v>46167</v>
      </c>
      <c r="C62" s="34" t="str">
        <f t="shared" si="0"/>
        <v>月</v>
      </c>
      <c r="D62" s="43" t="str">
        <f t="shared" si="3"/>
        <v/>
      </c>
      <c r="E62" s="161"/>
      <c r="F62" s="162" t="str">
        <f t="shared" si="4"/>
        <v>　　</v>
      </c>
      <c r="G62" s="161"/>
      <c r="H62" s="162" t="str">
        <f t="shared" si="5"/>
        <v>　　</v>
      </c>
      <c r="I62" t="str">
        <f t="shared" si="1"/>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c r="B63" s="7">
        <f t="shared" si="2"/>
        <v>46168</v>
      </c>
      <c r="C63" s="34" t="str">
        <f t="shared" si="0"/>
        <v>火</v>
      </c>
      <c r="D63" s="43" t="str">
        <f t="shared" si="3"/>
        <v/>
      </c>
      <c r="E63" s="161"/>
      <c r="F63" s="162" t="str">
        <f t="shared" si="4"/>
        <v>　　</v>
      </c>
      <c r="G63" s="161"/>
      <c r="H63" s="162" t="str">
        <f t="shared" si="5"/>
        <v>　　</v>
      </c>
      <c r="I63" t="str">
        <f t="shared" si="1"/>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c r="B64" s="7">
        <f t="shared" si="2"/>
        <v>46169</v>
      </c>
      <c r="C64" s="34" t="str">
        <f t="shared" si="0"/>
        <v>水</v>
      </c>
      <c r="D64" s="43" t="str">
        <f t="shared" si="3"/>
        <v/>
      </c>
      <c r="E64" s="161"/>
      <c r="F64" s="162" t="str">
        <f t="shared" si="4"/>
        <v>　　</v>
      </c>
      <c r="G64" s="161"/>
      <c r="H64" s="162" t="str">
        <f t="shared" si="5"/>
        <v>　　</v>
      </c>
      <c r="I64" t="str">
        <f t="shared" si="1"/>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c r="B65" s="7">
        <f t="shared" si="2"/>
        <v>46170</v>
      </c>
      <c r="C65" s="34" t="str">
        <f t="shared" si="0"/>
        <v>木</v>
      </c>
      <c r="D65" s="43" t="str">
        <f t="shared" si="3"/>
        <v/>
      </c>
      <c r="E65" s="161"/>
      <c r="F65" s="162" t="str">
        <f t="shared" si="4"/>
        <v>　　</v>
      </c>
      <c r="G65" s="161"/>
      <c r="H65" s="162" t="str">
        <f t="shared" si="5"/>
        <v>　　</v>
      </c>
      <c r="I65" t="str">
        <f t="shared" si="1"/>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c r="B66" s="7">
        <f t="shared" si="2"/>
        <v>46171</v>
      </c>
      <c r="C66" s="34" t="str">
        <f t="shared" si="0"/>
        <v>金</v>
      </c>
      <c r="D66" s="43" t="str">
        <f t="shared" si="3"/>
        <v/>
      </c>
      <c r="E66" s="161"/>
      <c r="F66" s="162" t="str">
        <f t="shared" si="4"/>
        <v>　　</v>
      </c>
      <c r="G66" s="161"/>
      <c r="H66" s="162" t="str">
        <f t="shared" si="5"/>
        <v>　　</v>
      </c>
      <c r="I66" t="str">
        <f t="shared" si="1"/>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c r="B67" s="7">
        <f t="shared" si="2"/>
        <v>46172</v>
      </c>
      <c r="C67" s="34" t="str">
        <f t="shared" si="0"/>
        <v>土</v>
      </c>
      <c r="D67" s="43" t="str">
        <f t="shared" si="3"/>
        <v>休日</v>
      </c>
      <c r="E67" s="161"/>
      <c r="F67" s="162" t="str">
        <f t="shared" si="4"/>
        <v>現場閉所</v>
      </c>
      <c r="G67" s="161"/>
      <c r="H67" s="162" t="str">
        <f t="shared" si="5"/>
        <v>現場閉所</v>
      </c>
      <c r="I67" t="str">
        <f t="shared" si="1"/>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c r="B68" s="7">
        <f t="shared" si="2"/>
        <v>46173</v>
      </c>
      <c r="C68" s="34" t="str">
        <f t="shared" si="0"/>
        <v>日</v>
      </c>
      <c r="D68" s="43" t="str">
        <f t="shared" si="3"/>
        <v>休日</v>
      </c>
      <c r="E68" s="161"/>
      <c r="F68" s="162" t="str">
        <f t="shared" si="4"/>
        <v>現場閉所</v>
      </c>
      <c r="G68" s="161"/>
      <c r="H68" s="162" t="str">
        <f t="shared" si="5"/>
        <v>現場閉所</v>
      </c>
      <c r="I68" t="str">
        <f t="shared" si="1"/>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c r="B69" s="7">
        <f t="shared" si="2"/>
        <v>46174</v>
      </c>
      <c r="C69" s="34" t="str">
        <f t="shared" si="0"/>
        <v>月</v>
      </c>
      <c r="D69" s="43" t="str">
        <f t="shared" si="3"/>
        <v/>
      </c>
      <c r="E69" s="161"/>
      <c r="F69" s="162" t="str">
        <f t="shared" si="4"/>
        <v>　　</v>
      </c>
      <c r="G69" s="161"/>
      <c r="H69" s="162" t="str">
        <f t="shared" si="5"/>
        <v>　　</v>
      </c>
      <c r="I69" t="str">
        <f t="shared" si="1"/>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c r="B70" s="7">
        <f t="shared" si="2"/>
        <v>46175</v>
      </c>
      <c r="C70" s="34" t="str">
        <f t="shared" si="0"/>
        <v>火</v>
      </c>
      <c r="D70" s="43" t="str">
        <f t="shared" si="3"/>
        <v/>
      </c>
      <c r="E70" s="161"/>
      <c r="F70" s="162" t="str">
        <f t="shared" si="4"/>
        <v>　　</v>
      </c>
      <c r="G70" s="161"/>
      <c r="H70" s="162" t="str">
        <f t="shared" si="5"/>
        <v>　　</v>
      </c>
      <c r="I70" t="str">
        <f t="shared" si="1"/>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c r="B71" s="7">
        <f t="shared" si="2"/>
        <v>46176</v>
      </c>
      <c r="C71" s="34" t="str">
        <f t="shared" si="0"/>
        <v>水</v>
      </c>
      <c r="D71" s="43" t="str">
        <f t="shared" si="3"/>
        <v/>
      </c>
      <c r="E71" s="161"/>
      <c r="F71" s="162" t="str">
        <f t="shared" si="4"/>
        <v>　　</v>
      </c>
      <c r="G71" s="161"/>
      <c r="H71" s="162" t="str">
        <f t="shared" si="5"/>
        <v>　　</v>
      </c>
      <c r="I71" t="str">
        <f t="shared" si="1"/>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c r="B72" s="7">
        <f t="shared" si="2"/>
        <v>46177</v>
      </c>
      <c r="C72" s="34" t="str">
        <f t="shared" ref="C72:C135" si="6">TEXT(B72,"aaa")</f>
        <v>木</v>
      </c>
      <c r="D72" s="43" t="str">
        <f t="shared" si="3"/>
        <v/>
      </c>
      <c r="E72" s="161"/>
      <c r="F72" s="162" t="str">
        <f t="shared" si="4"/>
        <v>　　</v>
      </c>
      <c r="G72" s="161"/>
      <c r="H72" s="162" t="str">
        <f t="shared" si="5"/>
        <v>　　</v>
      </c>
      <c r="I72" t="str">
        <f t="shared" ref="I72:I135" si="7">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c r="B73" s="7">
        <f t="shared" ref="B73:B136" si="8">B72+1</f>
        <v>46178</v>
      </c>
      <c r="C73" s="34" t="str">
        <f t="shared" si="6"/>
        <v>金</v>
      </c>
      <c r="D73" s="43" t="str">
        <f t="shared" ref="D73:D136" si="9">IF(WEEKDAY(B73,2)&gt;5,"休日","")</f>
        <v/>
      </c>
      <c r="E73" s="161"/>
      <c r="F73" s="162" t="str">
        <f t="shared" ref="F73:F136" si="10">IF(OR(E73="夏季休暇",E73="年末年始休暇",E73="一時中止",E73="工場制作",E73="発注者指示",E73="その他",D73="休日"),"現場閉所","　　")</f>
        <v>　　</v>
      </c>
      <c r="G73" s="161"/>
      <c r="H73" s="162" t="str">
        <f t="shared" ref="H73:H136" si="11">IF(OR(G73="夏季休暇",G73="年末年始休暇",G73="一時中止",G73="工場制作",G73="発注者指示",G73="その他",D73="休日"),"現場閉所","　　")</f>
        <v>　　</v>
      </c>
      <c r="I73" t="str">
        <f t="shared" si="7"/>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c r="B74" s="7">
        <f t="shared" si="8"/>
        <v>46179</v>
      </c>
      <c r="C74" s="34" t="str">
        <f t="shared" si="6"/>
        <v>土</v>
      </c>
      <c r="D74" s="43" t="str">
        <f t="shared" si="9"/>
        <v>休日</v>
      </c>
      <c r="E74" s="161"/>
      <c r="F74" s="162" t="str">
        <f t="shared" si="10"/>
        <v>現場閉所</v>
      </c>
      <c r="G74" s="161"/>
      <c r="H74" s="162" t="str">
        <f t="shared" si="11"/>
        <v>現場閉所</v>
      </c>
      <c r="I74" t="str">
        <f t="shared" si="7"/>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c r="B75" s="7">
        <f t="shared" si="8"/>
        <v>46180</v>
      </c>
      <c r="C75" s="34" t="str">
        <f t="shared" si="6"/>
        <v>日</v>
      </c>
      <c r="D75" s="43" t="str">
        <f t="shared" si="9"/>
        <v>休日</v>
      </c>
      <c r="E75" s="161"/>
      <c r="F75" s="162" t="str">
        <f t="shared" si="10"/>
        <v>現場閉所</v>
      </c>
      <c r="G75" s="161"/>
      <c r="H75" s="162" t="str">
        <f t="shared" si="11"/>
        <v>現場閉所</v>
      </c>
      <c r="I75" t="str">
        <f t="shared" si="7"/>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c r="B76" s="7">
        <f t="shared" si="8"/>
        <v>46181</v>
      </c>
      <c r="C76" s="34" t="str">
        <f t="shared" si="6"/>
        <v>月</v>
      </c>
      <c r="D76" s="43" t="str">
        <f t="shared" si="9"/>
        <v/>
      </c>
      <c r="E76" s="161"/>
      <c r="F76" s="162" t="str">
        <f t="shared" si="10"/>
        <v>　　</v>
      </c>
      <c r="G76" s="161"/>
      <c r="H76" s="162" t="str">
        <f t="shared" si="11"/>
        <v>　　</v>
      </c>
      <c r="I76" t="str">
        <f t="shared" si="7"/>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c r="B77" s="7">
        <f t="shared" si="8"/>
        <v>46182</v>
      </c>
      <c r="C77" s="34" t="str">
        <f t="shared" si="6"/>
        <v>火</v>
      </c>
      <c r="D77" s="43" t="str">
        <f t="shared" si="9"/>
        <v/>
      </c>
      <c r="E77" s="161"/>
      <c r="F77" s="162" t="str">
        <f t="shared" si="10"/>
        <v>　　</v>
      </c>
      <c r="G77" s="161"/>
      <c r="H77" s="162" t="str">
        <f t="shared" si="11"/>
        <v>　　</v>
      </c>
      <c r="I77" t="str">
        <f t="shared" si="7"/>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c r="B78" s="7">
        <f t="shared" si="8"/>
        <v>46183</v>
      </c>
      <c r="C78" s="34" t="str">
        <f t="shared" si="6"/>
        <v>水</v>
      </c>
      <c r="D78" s="43" t="str">
        <f t="shared" si="9"/>
        <v/>
      </c>
      <c r="E78" s="161"/>
      <c r="F78" s="162" t="str">
        <f t="shared" si="10"/>
        <v>　　</v>
      </c>
      <c r="G78" s="161"/>
      <c r="H78" s="162" t="str">
        <f t="shared" si="11"/>
        <v>　　</v>
      </c>
      <c r="I78" t="str">
        <f t="shared" si="7"/>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c r="B79" s="7">
        <f t="shared" si="8"/>
        <v>46184</v>
      </c>
      <c r="C79" s="34" t="str">
        <f t="shared" si="6"/>
        <v>木</v>
      </c>
      <c r="D79" s="43" t="str">
        <f t="shared" si="9"/>
        <v/>
      </c>
      <c r="E79" s="161"/>
      <c r="F79" s="162" t="str">
        <f t="shared" si="10"/>
        <v>　　</v>
      </c>
      <c r="G79" s="161"/>
      <c r="H79" s="162" t="str">
        <f t="shared" si="11"/>
        <v>　　</v>
      </c>
      <c r="I79" t="str">
        <f t="shared" si="7"/>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c r="B80" s="7">
        <f t="shared" si="8"/>
        <v>46185</v>
      </c>
      <c r="C80" s="34" t="str">
        <f t="shared" si="6"/>
        <v>金</v>
      </c>
      <c r="D80" s="43" t="str">
        <f t="shared" si="9"/>
        <v/>
      </c>
      <c r="E80" s="161"/>
      <c r="F80" s="162" t="str">
        <f t="shared" si="10"/>
        <v>　　</v>
      </c>
      <c r="G80" s="161"/>
      <c r="H80" s="162" t="str">
        <f t="shared" si="11"/>
        <v>　　</v>
      </c>
      <c r="I80" t="str">
        <f t="shared" si="7"/>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c r="B81" s="7">
        <f t="shared" si="8"/>
        <v>46186</v>
      </c>
      <c r="C81" s="34" t="str">
        <f t="shared" si="6"/>
        <v>土</v>
      </c>
      <c r="D81" s="43" t="str">
        <f t="shared" si="9"/>
        <v>休日</v>
      </c>
      <c r="E81" s="161"/>
      <c r="F81" s="162" t="str">
        <f t="shared" si="10"/>
        <v>現場閉所</v>
      </c>
      <c r="G81" s="161"/>
      <c r="H81" s="162" t="str">
        <f t="shared" si="11"/>
        <v>現場閉所</v>
      </c>
      <c r="I81" t="str">
        <f t="shared" si="7"/>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c r="B82" s="7">
        <f t="shared" si="8"/>
        <v>46187</v>
      </c>
      <c r="C82" s="34" t="str">
        <f t="shared" si="6"/>
        <v>日</v>
      </c>
      <c r="D82" s="43" t="str">
        <f t="shared" si="9"/>
        <v>休日</v>
      </c>
      <c r="E82" s="161"/>
      <c r="F82" s="162" t="str">
        <f t="shared" si="10"/>
        <v>現場閉所</v>
      </c>
      <c r="G82" s="161"/>
      <c r="H82" s="162" t="str">
        <f t="shared" si="11"/>
        <v>現場閉所</v>
      </c>
      <c r="I82" t="str">
        <f t="shared" si="7"/>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c r="B83" s="7">
        <f t="shared" si="8"/>
        <v>46188</v>
      </c>
      <c r="C83" s="34" t="str">
        <f t="shared" si="6"/>
        <v>月</v>
      </c>
      <c r="D83" s="43" t="str">
        <f t="shared" si="9"/>
        <v/>
      </c>
      <c r="E83" s="161"/>
      <c r="F83" s="162" t="str">
        <f t="shared" si="10"/>
        <v>　　</v>
      </c>
      <c r="G83" s="161"/>
      <c r="H83" s="162" t="str">
        <f t="shared" si="11"/>
        <v>　　</v>
      </c>
      <c r="I83" t="str">
        <f t="shared" si="7"/>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c r="B84" s="7">
        <f t="shared" si="8"/>
        <v>46189</v>
      </c>
      <c r="C84" s="34" t="str">
        <f t="shared" si="6"/>
        <v>火</v>
      </c>
      <c r="D84" s="43" t="str">
        <f t="shared" si="9"/>
        <v/>
      </c>
      <c r="E84" s="161"/>
      <c r="F84" s="162" t="str">
        <f t="shared" si="10"/>
        <v>　　</v>
      </c>
      <c r="G84" s="161"/>
      <c r="H84" s="162" t="str">
        <f t="shared" si="11"/>
        <v>　　</v>
      </c>
      <c r="I84" t="str">
        <f t="shared" si="7"/>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c r="B85" s="7">
        <f t="shared" si="8"/>
        <v>46190</v>
      </c>
      <c r="C85" s="34" t="str">
        <f t="shared" si="6"/>
        <v>水</v>
      </c>
      <c r="D85" s="43" t="str">
        <f t="shared" si="9"/>
        <v/>
      </c>
      <c r="E85" s="161"/>
      <c r="F85" s="162" t="str">
        <f t="shared" si="10"/>
        <v>　　</v>
      </c>
      <c r="G85" s="161"/>
      <c r="H85" s="162" t="str">
        <f t="shared" si="11"/>
        <v>　　</v>
      </c>
      <c r="I85" t="str">
        <f t="shared" si="7"/>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c r="B86" s="7">
        <f t="shared" si="8"/>
        <v>46191</v>
      </c>
      <c r="C86" s="34" t="str">
        <f t="shared" si="6"/>
        <v>木</v>
      </c>
      <c r="D86" s="43" t="str">
        <f t="shared" si="9"/>
        <v/>
      </c>
      <c r="E86" s="161"/>
      <c r="F86" s="162" t="str">
        <f t="shared" si="10"/>
        <v>　　</v>
      </c>
      <c r="G86" s="161"/>
      <c r="H86" s="162" t="str">
        <f t="shared" si="11"/>
        <v>　　</v>
      </c>
      <c r="I86" t="str">
        <f t="shared" si="7"/>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c r="B87" s="7">
        <f t="shared" si="8"/>
        <v>46192</v>
      </c>
      <c r="C87" s="34" t="str">
        <f t="shared" si="6"/>
        <v>金</v>
      </c>
      <c r="D87" s="43" t="str">
        <f t="shared" si="9"/>
        <v/>
      </c>
      <c r="E87" s="161"/>
      <c r="F87" s="162" t="str">
        <f t="shared" si="10"/>
        <v>　　</v>
      </c>
      <c r="G87" s="161"/>
      <c r="H87" s="162" t="str">
        <f t="shared" si="11"/>
        <v>　　</v>
      </c>
      <c r="I87" t="str">
        <f t="shared" si="7"/>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c r="B88" s="7">
        <f t="shared" si="8"/>
        <v>46193</v>
      </c>
      <c r="C88" s="34" t="str">
        <f t="shared" si="6"/>
        <v>土</v>
      </c>
      <c r="D88" s="43" t="str">
        <f t="shared" si="9"/>
        <v>休日</v>
      </c>
      <c r="E88" s="161"/>
      <c r="F88" s="162" t="str">
        <f t="shared" si="10"/>
        <v>現場閉所</v>
      </c>
      <c r="G88" s="161"/>
      <c r="H88" s="162" t="str">
        <f t="shared" si="11"/>
        <v>現場閉所</v>
      </c>
      <c r="I88" t="str">
        <f t="shared" si="7"/>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c r="B89" s="7">
        <f t="shared" si="8"/>
        <v>46194</v>
      </c>
      <c r="C89" s="34" t="str">
        <f t="shared" si="6"/>
        <v>日</v>
      </c>
      <c r="D89" s="43" t="str">
        <f t="shared" si="9"/>
        <v>休日</v>
      </c>
      <c r="E89" s="161"/>
      <c r="F89" s="162" t="str">
        <f t="shared" si="10"/>
        <v>現場閉所</v>
      </c>
      <c r="G89" s="161"/>
      <c r="H89" s="162" t="str">
        <f t="shared" si="11"/>
        <v>現場閉所</v>
      </c>
      <c r="I89" t="str">
        <f t="shared" si="7"/>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c r="B90" s="7">
        <f t="shared" si="8"/>
        <v>46195</v>
      </c>
      <c r="C90" s="34" t="str">
        <f t="shared" si="6"/>
        <v>月</v>
      </c>
      <c r="D90" s="43" t="str">
        <f t="shared" si="9"/>
        <v/>
      </c>
      <c r="E90" s="161"/>
      <c r="F90" s="162" t="str">
        <f t="shared" si="10"/>
        <v>　　</v>
      </c>
      <c r="G90" s="161"/>
      <c r="H90" s="162" t="str">
        <f t="shared" si="11"/>
        <v>　　</v>
      </c>
      <c r="I90" t="str">
        <f t="shared" si="7"/>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c r="B91" s="7">
        <f t="shared" si="8"/>
        <v>46196</v>
      </c>
      <c r="C91" s="34" t="str">
        <f t="shared" si="6"/>
        <v>火</v>
      </c>
      <c r="D91" s="43" t="str">
        <f t="shared" si="9"/>
        <v/>
      </c>
      <c r="E91" s="161"/>
      <c r="F91" s="162" t="str">
        <f t="shared" si="10"/>
        <v>　　</v>
      </c>
      <c r="G91" s="161"/>
      <c r="H91" s="162" t="str">
        <f t="shared" si="11"/>
        <v>　　</v>
      </c>
      <c r="I91" t="str">
        <f t="shared" si="7"/>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c r="B92" s="7">
        <f t="shared" si="8"/>
        <v>46197</v>
      </c>
      <c r="C92" s="34" t="str">
        <f t="shared" si="6"/>
        <v>水</v>
      </c>
      <c r="D92" s="43" t="str">
        <f t="shared" si="9"/>
        <v/>
      </c>
      <c r="E92" s="161"/>
      <c r="F92" s="162" t="str">
        <f t="shared" si="10"/>
        <v>　　</v>
      </c>
      <c r="G92" s="161"/>
      <c r="H92" s="162" t="str">
        <f t="shared" si="11"/>
        <v>　　</v>
      </c>
      <c r="I92" t="str">
        <f t="shared" si="7"/>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c r="B93" s="7">
        <f t="shared" si="8"/>
        <v>46198</v>
      </c>
      <c r="C93" s="34" t="str">
        <f t="shared" si="6"/>
        <v>木</v>
      </c>
      <c r="D93" s="43" t="str">
        <f t="shared" si="9"/>
        <v/>
      </c>
      <c r="E93" s="161"/>
      <c r="F93" s="162" t="str">
        <f t="shared" si="10"/>
        <v>　　</v>
      </c>
      <c r="G93" s="161"/>
      <c r="H93" s="162" t="str">
        <f t="shared" si="11"/>
        <v>　　</v>
      </c>
      <c r="I93" t="str">
        <f t="shared" si="7"/>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c r="B94" s="7">
        <f t="shared" si="8"/>
        <v>46199</v>
      </c>
      <c r="C94" s="34" t="str">
        <f t="shared" si="6"/>
        <v>金</v>
      </c>
      <c r="D94" s="43" t="str">
        <f t="shared" si="9"/>
        <v/>
      </c>
      <c r="E94" s="161"/>
      <c r="F94" s="162" t="str">
        <f t="shared" si="10"/>
        <v>　　</v>
      </c>
      <c r="G94" s="161"/>
      <c r="H94" s="162" t="str">
        <f t="shared" si="11"/>
        <v>　　</v>
      </c>
      <c r="I94" t="str">
        <f t="shared" si="7"/>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c r="B95" s="7">
        <f t="shared" si="8"/>
        <v>46200</v>
      </c>
      <c r="C95" s="34" t="str">
        <f t="shared" si="6"/>
        <v>土</v>
      </c>
      <c r="D95" s="43" t="str">
        <f t="shared" si="9"/>
        <v>休日</v>
      </c>
      <c r="E95" s="161"/>
      <c r="F95" s="162" t="str">
        <f t="shared" si="10"/>
        <v>現場閉所</v>
      </c>
      <c r="G95" s="161"/>
      <c r="H95" s="162" t="str">
        <f t="shared" si="11"/>
        <v>現場閉所</v>
      </c>
      <c r="I95" t="str">
        <f t="shared" si="7"/>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c r="B96" s="7">
        <f t="shared" si="8"/>
        <v>46201</v>
      </c>
      <c r="C96" s="34" t="str">
        <f t="shared" si="6"/>
        <v>日</v>
      </c>
      <c r="D96" s="43" t="str">
        <f t="shared" si="9"/>
        <v>休日</v>
      </c>
      <c r="E96" s="161"/>
      <c r="F96" s="162" t="str">
        <f t="shared" si="10"/>
        <v>現場閉所</v>
      </c>
      <c r="G96" s="161"/>
      <c r="H96" s="162" t="str">
        <f t="shared" si="11"/>
        <v>現場閉所</v>
      </c>
      <c r="I96" t="str">
        <f t="shared" si="7"/>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c r="B97" s="7">
        <f t="shared" si="8"/>
        <v>46202</v>
      </c>
      <c r="C97" s="34" t="str">
        <f t="shared" si="6"/>
        <v>月</v>
      </c>
      <c r="D97" s="43" t="str">
        <f t="shared" si="9"/>
        <v/>
      </c>
      <c r="E97" s="161"/>
      <c r="F97" s="162" t="str">
        <f t="shared" si="10"/>
        <v>　　</v>
      </c>
      <c r="G97" s="161"/>
      <c r="H97" s="162" t="str">
        <f t="shared" si="11"/>
        <v>　　</v>
      </c>
      <c r="I97" t="str">
        <f t="shared" si="7"/>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c r="B98" s="7">
        <f t="shared" si="8"/>
        <v>46203</v>
      </c>
      <c r="C98" s="34" t="str">
        <f t="shared" si="6"/>
        <v>火</v>
      </c>
      <c r="D98" s="43" t="str">
        <f t="shared" si="9"/>
        <v/>
      </c>
      <c r="E98" s="161"/>
      <c r="F98" s="162" t="str">
        <f t="shared" si="10"/>
        <v>　　</v>
      </c>
      <c r="G98" s="161"/>
      <c r="H98" s="162" t="str">
        <f t="shared" si="11"/>
        <v>　　</v>
      </c>
      <c r="I98" t="str">
        <f t="shared" si="7"/>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c r="B99" s="7">
        <f t="shared" si="8"/>
        <v>46204</v>
      </c>
      <c r="C99" s="34" t="str">
        <f t="shared" si="6"/>
        <v>水</v>
      </c>
      <c r="D99" s="43" t="str">
        <f t="shared" si="9"/>
        <v/>
      </c>
      <c r="E99" s="161"/>
      <c r="F99" s="162" t="str">
        <f t="shared" si="10"/>
        <v>　　</v>
      </c>
      <c r="G99" s="161"/>
      <c r="H99" s="162" t="str">
        <f t="shared" si="11"/>
        <v>　　</v>
      </c>
      <c r="I99" t="str">
        <f t="shared" si="7"/>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c r="B100" s="7">
        <f t="shared" si="8"/>
        <v>46205</v>
      </c>
      <c r="C100" s="34" t="str">
        <f t="shared" si="6"/>
        <v>木</v>
      </c>
      <c r="D100" s="43" t="str">
        <f t="shared" si="9"/>
        <v/>
      </c>
      <c r="E100" s="161"/>
      <c r="F100" s="162" t="str">
        <f t="shared" si="10"/>
        <v>　　</v>
      </c>
      <c r="G100" s="161"/>
      <c r="H100" s="162" t="str">
        <f t="shared" si="11"/>
        <v>　　</v>
      </c>
      <c r="I100" t="str">
        <f t="shared" si="7"/>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c r="B101" s="7">
        <f t="shared" si="8"/>
        <v>46206</v>
      </c>
      <c r="C101" s="34" t="str">
        <f t="shared" si="6"/>
        <v>金</v>
      </c>
      <c r="D101" s="43" t="str">
        <f t="shared" si="9"/>
        <v/>
      </c>
      <c r="E101" s="161"/>
      <c r="F101" s="162" t="str">
        <f t="shared" si="10"/>
        <v>　　</v>
      </c>
      <c r="G101" s="161"/>
      <c r="H101" s="162" t="str">
        <f t="shared" si="11"/>
        <v>　　</v>
      </c>
      <c r="I101" t="str">
        <f t="shared" si="7"/>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c r="B102" s="7">
        <f t="shared" si="8"/>
        <v>46207</v>
      </c>
      <c r="C102" s="34" t="str">
        <f t="shared" si="6"/>
        <v>土</v>
      </c>
      <c r="D102" s="43" t="str">
        <f t="shared" si="9"/>
        <v>休日</v>
      </c>
      <c r="E102" s="161"/>
      <c r="F102" s="162" t="str">
        <f t="shared" si="10"/>
        <v>現場閉所</v>
      </c>
      <c r="G102" s="161"/>
      <c r="H102" s="162" t="str">
        <f t="shared" si="11"/>
        <v>現場閉所</v>
      </c>
      <c r="I102" t="str">
        <f t="shared" si="7"/>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c r="B103" s="7">
        <f t="shared" si="8"/>
        <v>46208</v>
      </c>
      <c r="C103" s="34" t="str">
        <f t="shared" si="6"/>
        <v>日</v>
      </c>
      <c r="D103" s="43" t="str">
        <f t="shared" si="9"/>
        <v>休日</v>
      </c>
      <c r="E103" s="161"/>
      <c r="F103" s="162" t="str">
        <f t="shared" si="10"/>
        <v>現場閉所</v>
      </c>
      <c r="G103" s="161"/>
      <c r="H103" s="162" t="str">
        <f t="shared" si="11"/>
        <v>現場閉所</v>
      </c>
      <c r="I103" t="str">
        <f t="shared" si="7"/>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c r="B104" s="7">
        <f t="shared" si="8"/>
        <v>46209</v>
      </c>
      <c r="C104" s="34" t="str">
        <f t="shared" si="6"/>
        <v>月</v>
      </c>
      <c r="D104" s="43" t="str">
        <f t="shared" si="9"/>
        <v/>
      </c>
      <c r="E104" s="161"/>
      <c r="F104" s="162" t="str">
        <f t="shared" si="10"/>
        <v>　　</v>
      </c>
      <c r="G104" s="161"/>
      <c r="H104" s="162" t="str">
        <f t="shared" si="11"/>
        <v>　　</v>
      </c>
      <c r="I104" t="str">
        <f t="shared" si="7"/>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c r="B105" s="7">
        <f t="shared" si="8"/>
        <v>46210</v>
      </c>
      <c r="C105" s="34" t="str">
        <f t="shared" si="6"/>
        <v>火</v>
      </c>
      <c r="D105" s="43" t="str">
        <f t="shared" si="9"/>
        <v/>
      </c>
      <c r="E105" s="161"/>
      <c r="F105" s="162" t="str">
        <f t="shared" si="10"/>
        <v>　　</v>
      </c>
      <c r="G105" s="161"/>
      <c r="H105" s="162" t="str">
        <f t="shared" si="11"/>
        <v>　　</v>
      </c>
      <c r="I105" t="str">
        <f t="shared" si="7"/>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c r="B106" s="7">
        <f t="shared" si="8"/>
        <v>46211</v>
      </c>
      <c r="C106" s="34" t="str">
        <f t="shared" si="6"/>
        <v>水</v>
      </c>
      <c r="D106" s="43" t="str">
        <f t="shared" si="9"/>
        <v/>
      </c>
      <c r="E106" s="161"/>
      <c r="F106" s="162" t="str">
        <f t="shared" si="10"/>
        <v>　　</v>
      </c>
      <c r="G106" s="161"/>
      <c r="H106" s="162" t="str">
        <f t="shared" si="11"/>
        <v>　　</v>
      </c>
      <c r="I106" t="str">
        <f t="shared" si="7"/>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c r="B107" s="7">
        <f t="shared" si="8"/>
        <v>46212</v>
      </c>
      <c r="C107" s="34" t="str">
        <f t="shared" si="6"/>
        <v>木</v>
      </c>
      <c r="D107" s="43" t="str">
        <f t="shared" si="9"/>
        <v/>
      </c>
      <c r="E107" s="161"/>
      <c r="F107" s="162" t="str">
        <f t="shared" si="10"/>
        <v>　　</v>
      </c>
      <c r="G107" s="161"/>
      <c r="H107" s="162" t="str">
        <f t="shared" si="11"/>
        <v>　　</v>
      </c>
      <c r="I107" t="str">
        <f t="shared" si="7"/>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c r="B108" s="7">
        <f t="shared" si="8"/>
        <v>46213</v>
      </c>
      <c r="C108" s="34" t="str">
        <f t="shared" si="6"/>
        <v>金</v>
      </c>
      <c r="D108" s="43" t="str">
        <f t="shared" si="9"/>
        <v/>
      </c>
      <c r="E108" s="161"/>
      <c r="F108" s="162" t="str">
        <f t="shared" si="10"/>
        <v>　　</v>
      </c>
      <c r="G108" s="161"/>
      <c r="H108" s="162" t="str">
        <f t="shared" si="11"/>
        <v>　　</v>
      </c>
      <c r="I108" t="str">
        <f t="shared" si="7"/>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c r="B109" s="7">
        <f t="shared" si="8"/>
        <v>46214</v>
      </c>
      <c r="C109" s="34" t="str">
        <f t="shared" si="6"/>
        <v>土</v>
      </c>
      <c r="D109" s="43" t="str">
        <f t="shared" si="9"/>
        <v>休日</v>
      </c>
      <c r="E109" s="161"/>
      <c r="F109" s="162" t="str">
        <f t="shared" si="10"/>
        <v>現場閉所</v>
      </c>
      <c r="G109" s="161"/>
      <c r="H109" s="162" t="str">
        <f t="shared" si="11"/>
        <v>現場閉所</v>
      </c>
      <c r="I109" t="str">
        <f t="shared" si="7"/>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c r="B110" s="7">
        <f t="shared" si="8"/>
        <v>46215</v>
      </c>
      <c r="C110" s="34" t="str">
        <f t="shared" si="6"/>
        <v>日</v>
      </c>
      <c r="D110" s="43" t="str">
        <f t="shared" si="9"/>
        <v>休日</v>
      </c>
      <c r="E110" s="161"/>
      <c r="F110" s="162" t="str">
        <f t="shared" si="10"/>
        <v>現場閉所</v>
      </c>
      <c r="G110" s="161"/>
      <c r="H110" s="162" t="str">
        <f t="shared" si="11"/>
        <v>現場閉所</v>
      </c>
      <c r="I110" t="str">
        <f t="shared" si="7"/>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c r="B111" s="7">
        <f t="shared" si="8"/>
        <v>46216</v>
      </c>
      <c r="C111" s="34" t="str">
        <f t="shared" si="6"/>
        <v>月</v>
      </c>
      <c r="D111" s="43" t="str">
        <f t="shared" si="9"/>
        <v/>
      </c>
      <c r="E111" s="161"/>
      <c r="F111" s="162" t="str">
        <f t="shared" si="10"/>
        <v>　　</v>
      </c>
      <c r="G111" s="161"/>
      <c r="H111" s="162" t="str">
        <f t="shared" si="11"/>
        <v>　　</v>
      </c>
      <c r="I111" t="str">
        <f t="shared" si="7"/>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c r="B112" s="7">
        <f t="shared" si="8"/>
        <v>46217</v>
      </c>
      <c r="C112" s="34" t="str">
        <f t="shared" si="6"/>
        <v>火</v>
      </c>
      <c r="D112" s="43" t="str">
        <f t="shared" si="9"/>
        <v/>
      </c>
      <c r="E112" s="161"/>
      <c r="F112" s="162" t="str">
        <f t="shared" si="10"/>
        <v>　　</v>
      </c>
      <c r="G112" s="161"/>
      <c r="H112" s="162" t="str">
        <f t="shared" si="11"/>
        <v>　　</v>
      </c>
      <c r="I112" t="str">
        <f t="shared" si="7"/>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c r="B113" s="7">
        <f t="shared" si="8"/>
        <v>46218</v>
      </c>
      <c r="C113" s="34" t="str">
        <f t="shared" si="6"/>
        <v>水</v>
      </c>
      <c r="D113" s="43" t="str">
        <f t="shared" si="9"/>
        <v/>
      </c>
      <c r="E113" s="161"/>
      <c r="F113" s="162" t="str">
        <f t="shared" si="10"/>
        <v>　　</v>
      </c>
      <c r="G113" s="161"/>
      <c r="H113" s="162" t="str">
        <f t="shared" si="11"/>
        <v>　　</v>
      </c>
      <c r="I113" t="str">
        <f t="shared" si="7"/>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c r="B114" s="7">
        <f t="shared" si="8"/>
        <v>46219</v>
      </c>
      <c r="C114" s="34" t="str">
        <f t="shared" si="6"/>
        <v>木</v>
      </c>
      <c r="D114" s="43" t="str">
        <f t="shared" si="9"/>
        <v/>
      </c>
      <c r="E114" s="161"/>
      <c r="F114" s="162" t="str">
        <f t="shared" si="10"/>
        <v>　　</v>
      </c>
      <c r="G114" s="161"/>
      <c r="H114" s="162" t="str">
        <f t="shared" si="11"/>
        <v>　　</v>
      </c>
      <c r="I114" t="str">
        <f t="shared" si="7"/>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c r="B115" s="7">
        <f t="shared" si="8"/>
        <v>46220</v>
      </c>
      <c r="C115" s="34" t="str">
        <f t="shared" si="6"/>
        <v>金</v>
      </c>
      <c r="D115" s="43" t="str">
        <f t="shared" si="9"/>
        <v/>
      </c>
      <c r="E115" s="161"/>
      <c r="F115" s="162" t="str">
        <f t="shared" si="10"/>
        <v>　　</v>
      </c>
      <c r="G115" s="161"/>
      <c r="H115" s="162" t="str">
        <f t="shared" si="11"/>
        <v>　　</v>
      </c>
      <c r="I115" t="str">
        <f t="shared" si="7"/>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c r="B116" s="7">
        <f t="shared" si="8"/>
        <v>46221</v>
      </c>
      <c r="C116" s="34" t="str">
        <f t="shared" si="6"/>
        <v>土</v>
      </c>
      <c r="D116" s="43" t="str">
        <f t="shared" si="9"/>
        <v>休日</v>
      </c>
      <c r="E116" s="161"/>
      <c r="F116" s="162" t="str">
        <f t="shared" si="10"/>
        <v>現場閉所</v>
      </c>
      <c r="G116" s="161"/>
      <c r="H116" s="162" t="str">
        <f t="shared" si="11"/>
        <v>現場閉所</v>
      </c>
      <c r="I116" t="str">
        <f t="shared" si="7"/>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c r="B117" s="7">
        <f t="shared" si="8"/>
        <v>46222</v>
      </c>
      <c r="C117" s="34" t="str">
        <f t="shared" si="6"/>
        <v>日</v>
      </c>
      <c r="D117" s="43" t="str">
        <f t="shared" si="9"/>
        <v>休日</v>
      </c>
      <c r="E117" s="161"/>
      <c r="F117" s="162" t="str">
        <f t="shared" si="10"/>
        <v>現場閉所</v>
      </c>
      <c r="G117" s="161"/>
      <c r="H117" s="162" t="str">
        <f t="shared" si="11"/>
        <v>現場閉所</v>
      </c>
      <c r="I117" t="str">
        <f t="shared" si="7"/>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c r="B118" s="7">
        <f t="shared" si="8"/>
        <v>46223</v>
      </c>
      <c r="C118" s="34" t="str">
        <f t="shared" si="6"/>
        <v>月</v>
      </c>
      <c r="D118" s="43" t="str">
        <f t="shared" si="9"/>
        <v/>
      </c>
      <c r="E118" s="161"/>
      <c r="F118" s="162" t="str">
        <f t="shared" si="10"/>
        <v>　　</v>
      </c>
      <c r="G118" s="161"/>
      <c r="H118" s="162" t="str">
        <f t="shared" si="11"/>
        <v>　　</v>
      </c>
      <c r="I118" t="str">
        <f t="shared" si="7"/>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c r="B119" s="7">
        <f t="shared" si="8"/>
        <v>46224</v>
      </c>
      <c r="C119" s="34" t="str">
        <f t="shared" si="6"/>
        <v>火</v>
      </c>
      <c r="D119" s="43" t="str">
        <f t="shared" si="9"/>
        <v/>
      </c>
      <c r="E119" s="161"/>
      <c r="F119" s="162" t="str">
        <f t="shared" si="10"/>
        <v>　　</v>
      </c>
      <c r="G119" s="161"/>
      <c r="H119" s="162" t="str">
        <f t="shared" si="11"/>
        <v>　　</v>
      </c>
      <c r="I119" t="str">
        <f t="shared" si="7"/>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c r="B120" s="7">
        <f t="shared" si="8"/>
        <v>46225</v>
      </c>
      <c r="C120" s="34" t="str">
        <f t="shared" si="6"/>
        <v>水</v>
      </c>
      <c r="D120" s="43" t="str">
        <f t="shared" si="9"/>
        <v/>
      </c>
      <c r="E120" s="161"/>
      <c r="F120" s="162" t="str">
        <f t="shared" si="10"/>
        <v>　　</v>
      </c>
      <c r="G120" s="161"/>
      <c r="H120" s="162" t="str">
        <f t="shared" si="11"/>
        <v>　　</v>
      </c>
      <c r="I120" t="str">
        <f t="shared" si="7"/>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c r="B121" s="7">
        <f t="shared" si="8"/>
        <v>46226</v>
      </c>
      <c r="C121" s="34" t="str">
        <f t="shared" si="6"/>
        <v>木</v>
      </c>
      <c r="D121" s="43" t="str">
        <f t="shared" si="9"/>
        <v/>
      </c>
      <c r="E121" s="161"/>
      <c r="F121" s="162" t="str">
        <f t="shared" si="10"/>
        <v>　　</v>
      </c>
      <c r="G121" s="161"/>
      <c r="H121" s="162" t="str">
        <f t="shared" si="11"/>
        <v>　　</v>
      </c>
      <c r="I121" t="str">
        <f t="shared" si="7"/>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c r="B122" s="7">
        <f t="shared" si="8"/>
        <v>46227</v>
      </c>
      <c r="C122" s="34" t="str">
        <f t="shared" si="6"/>
        <v>金</v>
      </c>
      <c r="D122" s="43" t="str">
        <f t="shared" si="9"/>
        <v/>
      </c>
      <c r="E122" s="161"/>
      <c r="F122" s="162" t="str">
        <f t="shared" si="10"/>
        <v>　　</v>
      </c>
      <c r="G122" s="161"/>
      <c r="H122" s="162" t="str">
        <f t="shared" si="11"/>
        <v>　　</v>
      </c>
      <c r="I122" t="str">
        <f t="shared" si="7"/>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c r="B123" s="7">
        <f t="shared" si="8"/>
        <v>46228</v>
      </c>
      <c r="C123" s="34" t="str">
        <f t="shared" si="6"/>
        <v>土</v>
      </c>
      <c r="D123" s="43" t="str">
        <f t="shared" si="9"/>
        <v>休日</v>
      </c>
      <c r="E123" s="161"/>
      <c r="F123" s="162" t="str">
        <f t="shared" si="10"/>
        <v>現場閉所</v>
      </c>
      <c r="G123" s="161"/>
      <c r="H123" s="162" t="str">
        <f t="shared" si="11"/>
        <v>現場閉所</v>
      </c>
      <c r="I123" t="str">
        <f t="shared" si="7"/>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c r="B124" s="7">
        <f t="shared" si="8"/>
        <v>46229</v>
      </c>
      <c r="C124" s="34" t="str">
        <f t="shared" si="6"/>
        <v>日</v>
      </c>
      <c r="D124" s="43" t="str">
        <f t="shared" si="9"/>
        <v>休日</v>
      </c>
      <c r="E124" s="161"/>
      <c r="F124" s="162" t="str">
        <f t="shared" si="10"/>
        <v>現場閉所</v>
      </c>
      <c r="G124" s="161"/>
      <c r="H124" s="162" t="str">
        <f t="shared" si="11"/>
        <v>現場閉所</v>
      </c>
      <c r="I124" t="str">
        <f t="shared" si="7"/>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c r="B125" s="7">
        <f t="shared" si="8"/>
        <v>46230</v>
      </c>
      <c r="C125" s="34" t="str">
        <f t="shared" si="6"/>
        <v>月</v>
      </c>
      <c r="D125" s="43" t="str">
        <f t="shared" si="9"/>
        <v/>
      </c>
      <c r="E125" s="161"/>
      <c r="F125" s="162" t="str">
        <f t="shared" si="10"/>
        <v>　　</v>
      </c>
      <c r="G125" s="161"/>
      <c r="H125" s="162" t="str">
        <f t="shared" si="11"/>
        <v>　　</v>
      </c>
      <c r="I125" t="str">
        <f t="shared" si="7"/>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c r="B126" s="7">
        <f t="shared" si="8"/>
        <v>46231</v>
      </c>
      <c r="C126" s="34" t="str">
        <f t="shared" si="6"/>
        <v>火</v>
      </c>
      <c r="D126" s="43" t="str">
        <f t="shared" si="9"/>
        <v/>
      </c>
      <c r="E126" s="161"/>
      <c r="F126" s="162" t="str">
        <f t="shared" si="10"/>
        <v>　　</v>
      </c>
      <c r="G126" s="161"/>
      <c r="H126" s="162" t="str">
        <f t="shared" si="11"/>
        <v>　　</v>
      </c>
      <c r="I126" t="str">
        <f t="shared" si="7"/>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c r="B127" s="7">
        <f t="shared" si="8"/>
        <v>46232</v>
      </c>
      <c r="C127" s="34" t="str">
        <f t="shared" si="6"/>
        <v>水</v>
      </c>
      <c r="D127" s="43" t="str">
        <f t="shared" si="9"/>
        <v/>
      </c>
      <c r="E127" s="161"/>
      <c r="F127" s="162" t="str">
        <f t="shared" si="10"/>
        <v>　　</v>
      </c>
      <c r="G127" s="161"/>
      <c r="H127" s="162" t="str">
        <f t="shared" si="11"/>
        <v>　　</v>
      </c>
      <c r="I127" t="str">
        <f t="shared" si="7"/>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c r="B128" s="7">
        <f t="shared" si="8"/>
        <v>46233</v>
      </c>
      <c r="C128" s="34" t="str">
        <f t="shared" si="6"/>
        <v>木</v>
      </c>
      <c r="D128" s="43" t="str">
        <f t="shared" si="9"/>
        <v/>
      </c>
      <c r="E128" s="161"/>
      <c r="F128" s="162" t="str">
        <f t="shared" si="10"/>
        <v>　　</v>
      </c>
      <c r="G128" s="161"/>
      <c r="H128" s="162" t="str">
        <f t="shared" si="11"/>
        <v>　　</v>
      </c>
      <c r="I128" t="str">
        <f t="shared" si="7"/>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c r="B129" s="7">
        <f t="shared" si="8"/>
        <v>46234</v>
      </c>
      <c r="C129" s="34" t="str">
        <f t="shared" si="6"/>
        <v>金</v>
      </c>
      <c r="D129" s="43" t="str">
        <f t="shared" si="9"/>
        <v/>
      </c>
      <c r="E129" s="161"/>
      <c r="F129" s="162" t="str">
        <f t="shared" si="10"/>
        <v>　　</v>
      </c>
      <c r="G129" s="161"/>
      <c r="H129" s="162" t="str">
        <f t="shared" si="11"/>
        <v>　　</v>
      </c>
      <c r="I129" t="str">
        <f t="shared" si="7"/>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c r="B130" s="7">
        <f t="shared" si="8"/>
        <v>46235</v>
      </c>
      <c r="C130" s="34" t="str">
        <f t="shared" si="6"/>
        <v>土</v>
      </c>
      <c r="D130" s="43" t="str">
        <f t="shared" si="9"/>
        <v>休日</v>
      </c>
      <c r="E130" s="161"/>
      <c r="F130" s="162" t="str">
        <f t="shared" si="10"/>
        <v>現場閉所</v>
      </c>
      <c r="G130" s="161"/>
      <c r="H130" s="162" t="str">
        <f t="shared" si="11"/>
        <v>現場閉所</v>
      </c>
      <c r="I130" t="str">
        <f t="shared" si="7"/>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c r="B131" s="7">
        <f t="shared" si="8"/>
        <v>46236</v>
      </c>
      <c r="C131" s="34" t="str">
        <f t="shared" si="6"/>
        <v>日</v>
      </c>
      <c r="D131" s="43" t="str">
        <f t="shared" si="9"/>
        <v>休日</v>
      </c>
      <c r="E131" s="161"/>
      <c r="F131" s="162" t="str">
        <f t="shared" si="10"/>
        <v>現場閉所</v>
      </c>
      <c r="G131" s="161"/>
      <c r="H131" s="162" t="str">
        <f t="shared" si="11"/>
        <v>現場閉所</v>
      </c>
      <c r="I131" t="str">
        <f t="shared" si="7"/>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c r="B132" s="7">
        <f t="shared" si="8"/>
        <v>46237</v>
      </c>
      <c r="C132" s="34" t="str">
        <f t="shared" si="6"/>
        <v>月</v>
      </c>
      <c r="D132" s="43" t="str">
        <f t="shared" si="9"/>
        <v/>
      </c>
      <c r="E132" s="161"/>
      <c r="F132" s="162" t="str">
        <f t="shared" si="10"/>
        <v>　　</v>
      </c>
      <c r="G132" s="161"/>
      <c r="H132" s="162" t="str">
        <f t="shared" si="11"/>
        <v>　　</v>
      </c>
      <c r="I132" t="str">
        <f t="shared" si="7"/>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c r="B133" s="7">
        <f t="shared" si="8"/>
        <v>46238</v>
      </c>
      <c r="C133" s="34" t="str">
        <f t="shared" si="6"/>
        <v>火</v>
      </c>
      <c r="D133" s="43" t="str">
        <f t="shared" si="9"/>
        <v/>
      </c>
      <c r="E133" s="161"/>
      <c r="F133" s="162" t="str">
        <f t="shared" si="10"/>
        <v>　　</v>
      </c>
      <c r="G133" s="161"/>
      <c r="H133" s="162" t="str">
        <f t="shared" si="11"/>
        <v>　　</v>
      </c>
      <c r="I133" t="str">
        <f t="shared" si="7"/>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c r="B134" s="7">
        <f t="shared" si="8"/>
        <v>46239</v>
      </c>
      <c r="C134" s="34" t="str">
        <f t="shared" si="6"/>
        <v>水</v>
      </c>
      <c r="D134" s="43" t="str">
        <f t="shared" si="9"/>
        <v/>
      </c>
      <c r="E134" s="161"/>
      <c r="F134" s="162" t="str">
        <f t="shared" si="10"/>
        <v>　　</v>
      </c>
      <c r="G134" s="161"/>
      <c r="H134" s="162" t="str">
        <f t="shared" si="11"/>
        <v>　　</v>
      </c>
      <c r="I134" t="str">
        <f t="shared" si="7"/>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c r="B135" s="7">
        <f t="shared" si="8"/>
        <v>46240</v>
      </c>
      <c r="C135" s="34" t="str">
        <f t="shared" si="6"/>
        <v>木</v>
      </c>
      <c r="D135" s="43" t="str">
        <f t="shared" si="9"/>
        <v/>
      </c>
      <c r="E135" s="161"/>
      <c r="F135" s="162" t="str">
        <f t="shared" si="10"/>
        <v>　　</v>
      </c>
      <c r="G135" s="161"/>
      <c r="H135" s="162" t="str">
        <f t="shared" si="11"/>
        <v>　　</v>
      </c>
      <c r="I135" t="str">
        <f t="shared" si="7"/>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c r="B136" s="7">
        <f t="shared" si="8"/>
        <v>46241</v>
      </c>
      <c r="C136" s="34" t="str">
        <f t="shared" ref="C136:C199" si="12">TEXT(B136,"aaa")</f>
        <v>金</v>
      </c>
      <c r="D136" s="43" t="str">
        <f t="shared" si="9"/>
        <v/>
      </c>
      <c r="E136" s="161"/>
      <c r="F136" s="162" t="str">
        <f t="shared" si="10"/>
        <v>　　</v>
      </c>
      <c r="G136" s="161"/>
      <c r="H136" s="162" t="str">
        <f t="shared" si="11"/>
        <v>　　</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c r="B137" s="7">
        <f t="shared" ref="B137:B200" si="14">B136+1</f>
        <v>46242</v>
      </c>
      <c r="C137" s="34" t="str">
        <f t="shared" si="12"/>
        <v>土</v>
      </c>
      <c r="D137" s="43" t="str">
        <f t="shared" ref="D137:D200" si="15">IF(WEEKDAY(B137,2)&gt;5,"休日","")</f>
        <v>休日</v>
      </c>
      <c r="E137" s="161"/>
      <c r="F137" s="162" t="str">
        <f t="shared" ref="F137:F200" si="16">IF(OR(E137="夏季休暇",E137="年末年始休暇",E137="一時中止",E137="工場制作",E137="発注者指示",E137="その他",D137="休日"),"現場閉所","　　")</f>
        <v>現場閉所</v>
      </c>
      <c r="G137" s="161"/>
      <c r="H137" s="162" t="str">
        <f t="shared" ref="H137:H200" si="17">IF(OR(G137="夏季休暇",G137="年末年始休暇",G137="一時中止",G137="工場制作",G137="発注者指示",G137="その他",D137="休日"),"現場閉所","　　")</f>
        <v>現場閉所</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c r="B138" s="7">
        <f t="shared" si="14"/>
        <v>46243</v>
      </c>
      <c r="C138" s="34" t="str">
        <f t="shared" si="12"/>
        <v>日</v>
      </c>
      <c r="D138" s="43" t="str">
        <f t="shared" si="15"/>
        <v>休日</v>
      </c>
      <c r="E138" s="161"/>
      <c r="F138" s="162" t="str">
        <f t="shared" si="16"/>
        <v>現場閉所</v>
      </c>
      <c r="G138" s="161"/>
      <c r="H138" s="162" t="str">
        <f t="shared" si="17"/>
        <v>現場閉所</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c r="B139" s="7">
        <f t="shared" si="14"/>
        <v>46244</v>
      </c>
      <c r="C139" s="34" t="str">
        <f t="shared" si="12"/>
        <v>月</v>
      </c>
      <c r="D139" s="43" t="str">
        <f t="shared" si="15"/>
        <v/>
      </c>
      <c r="E139" s="161"/>
      <c r="F139" s="162" t="str">
        <f t="shared" si="16"/>
        <v>　　</v>
      </c>
      <c r="G139" s="161"/>
      <c r="H139" s="162" t="str">
        <f t="shared" si="17"/>
        <v>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c r="B140" s="7">
        <f t="shared" si="14"/>
        <v>46245</v>
      </c>
      <c r="C140" s="34" t="str">
        <f t="shared" si="12"/>
        <v>火</v>
      </c>
      <c r="D140" s="43" t="str">
        <f t="shared" si="15"/>
        <v/>
      </c>
      <c r="E140" s="161"/>
      <c r="F140" s="162" t="str">
        <f t="shared" si="16"/>
        <v>　　</v>
      </c>
      <c r="G140" s="161"/>
      <c r="H140" s="162" t="str">
        <f t="shared" si="17"/>
        <v>　　</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c r="B141" s="7">
        <f t="shared" si="14"/>
        <v>46246</v>
      </c>
      <c r="C141" s="34" t="str">
        <f t="shared" si="12"/>
        <v>水</v>
      </c>
      <c r="D141" s="43" t="str">
        <f t="shared" si="15"/>
        <v/>
      </c>
      <c r="E141" s="161"/>
      <c r="F141" s="162" t="str">
        <f t="shared" si="16"/>
        <v>　　</v>
      </c>
      <c r="G141" s="161"/>
      <c r="H141" s="162" t="str">
        <f t="shared" si="17"/>
        <v>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c r="B142" s="7">
        <f t="shared" si="14"/>
        <v>46247</v>
      </c>
      <c r="C142" s="34" t="str">
        <f t="shared" si="12"/>
        <v>木</v>
      </c>
      <c r="D142" s="43" t="str">
        <f t="shared" si="15"/>
        <v/>
      </c>
      <c r="E142" s="161"/>
      <c r="F142" s="162" t="str">
        <f t="shared" si="16"/>
        <v>　　</v>
      </c>
      <c r="G142" s="161"/>
      <c r="H142" s="162" t="str">
        <f t="shared" si="17"/>
        <v>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c r="B143" s="7">
        <f t="shared" si="14"/>
        <v>46248</v>
      </c>
      <c r="C143" s="34" t="str">
        <f t="shared" si="12"/>
        <v>金</v>
      </c>
      <c r="D143" s="43" t="str">
        <f t="shared" si="15"/>
        <v/>
      </c>
      <c r="E143" s="161"/>
      <c r="F143" s="162" t="str">
        <f t="shared" si="16"/>
        <v>　　</v>
      </c>
      <c r="G143" s="161"/>
      <c r="H143" s="162" t="str">
        <f t="shared" si="17"/>
        <v>　　</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c r="B144" s="7">
        <f t="shared" si="14"/>
        <v>46249</v>
      </c>
      <c r="C144" s="34" t="str">
        <f t="shared" si="12"/>
        <v>土</v>
      </c>
      <c r="D144" s="43" t="str">
        <f t="shared" si="15"/>
        <v>休日</v>
      </c>
      <c r="E144" s="161"/>
      <c r="F144" s="162" t="str">
        <f t="shared" si="16"/>
        <v>現場閉所</v>
      </c>
      <c r="G144" s="161"/>
      <c r="H144" s="162" t="str">
        <f t="shared" si="17"/>
        <v>現場閉所</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c r="B145" s="7">
        <f t="shared" si="14"/>
        <v>46250</v>
      </c>
      <c r="C145" s="34" t="str">
        <f t="shared" si="12"/>
        <v>日</v>
      </c>
      <c r="D145" s="43" t="str">
        <f t="shared" si="15"/>
        <v>休日</v>
      </c>
      <c r="E145" s="161"/>
      <c r="F145" s="162" t="str">
        <f t="shared" si="16"/>
        <v>現場閉所</v>
      </c>
      <c r="G145" s="161"/>
      <c r="H145" s="162" t="str">
        <f t="shared" si="17"/>
        <v>現場閉所</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c r="B146" s="7">
        <f t="shared" si="14"/>
        <v>46251</v>
      </c>
      <c r="C146" s="34" t="str">
        <f t="shared" si="12"/>
        <v>月</v>
      </c>
      <c r="D146" s="43" t="str">
        <f t="shared" si="15"/>
        <v/>
      </c>
      <c r="E146" s="161"/>
      <c r="F146" s="162" t="str">
        <f t="shared" si="16"/>
        <v>　　</v>
      </c>
      <c r="G146" s="161"/>
      <c r="H146" s="162" t="str">
        <f t="shared" si="17"/>
        <v>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c r="B147" s="7">
        <f t="shared" si="14"/>
        <v>46252</v>
      </c>
      <c r="C147" s="34" t="str">
        <f t="shared" si="12"/>
        <v>火</v>
      </c>
      <c r="D147" s="43" t="str">
        <f t="shared" si="15"/>
        <v/>
      </c>
      <c r="E147" s="161"/>
      <c r="F147" s="162" t="str">
        <f t="shared" si="16"/>
        <v>　　</v>
      </c>
      <c r="G147" s="161"/>
      <c r="H147" s="162" t="str">
        <f t="shared" si="17"/>
        <v>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c r="B148" s="7">
        <f t="shared" si="14"/>
        <v>46253</v>
      </c>
      <c r="C148" s="34" t="str">
        <f t="shared" si="12"/>
        <v>水</v>
      </c>
      <c r="D148" s="43" t="str">
        <f t="shared" si="15"/>
        <v/>
      </c>
      <c r="E148" s="161"/>
      <c r="F148" s="162" t="str">
        <f t="shared" si="16"/>
        <v>　　</v>
      </c>
      <c r="G148" s="161"/>
      <c r="H148" s="162" t="str">
        <f t="shared" si="17"/>
        <v>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c r="B149" s="7">
        <f t="shared" si="14"/>
        <v>46254</v>
      </c>
      <c r="C149" s="34" t="str">
        <f t="shared" si="12"/>
        <v>木</v>
      </c>
      <c r="D149" s="43" t="str">
        <f t="shared" si="15"/>
        <v/>
      </c>
      <c r="E149" s="161"/>
      <c r="F149" s="162" t="str">
        <f t="shared" si="16"/>
        <v>　　</v>
      </c>
      <c r="G149" s="161"/>
      <c r="H149" s="162" t="str">
        <f t="shared" si="17"/>
        <v>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c r="B150" s="7">
        <f t="shared" si="14"/>
        <v>46255</v>
      </c>
      <c r="C150" s="34" t="str">
        <f t="shared" si="12"/>
        <v>金</v>
      </c>
      <c r="D150" s="43" t="str">
        <f t="shared" si="15"/>
        <v/>
      </c>
      <c r="E150" s="161"/>
      <c r="F150" s="162" t="str">
        <f t="shared" si="16"/>
        <v>　　</v>
      </c>
      <c r="G150" s="161"/>
      <c r="H150" s="162" t="str">
        <f t="shared" si="17"/>
        <v>　　</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c r="B151" s="7">
        <f t="shared" si="14"/>
        <v>46256</v>
      </c>
      <c r="C151" s="34" t="str">
        <f t="shared" si="12"/>
        <v>土</v>
      </c>
      <c r="D151" s="43" t="str">
        <f t="shared" si="15"/>
        <v>休日</v>
      </c>
      <c r="E151" s="161"/>
      <c r="F151" s="162" t="str">
        <f t="shared" si="16"/>
        <v>現場閉所</v>
      </c>
      <c r="G151" s="161"/>
      <c r="H151" s="162" t="str">
        <f t="shared" si="17"/>
        <v>現場閉所</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c r="B152" s="7">
        <f t="shared" si="14"/>
        <v>46257</v>
      </c>
      <c r="C152" s="34" t="str">
        <f t="shared" si="12"/>
        <v>日</v>
      </c>
      <c r="D152" s="43" t="str">
        <f t="shared" si="15"/>
        <v>休日</v>
      </c>
      <c r="E152" s="161"/>
      <c r="F152" s="162" t="str">
        <f t="shared" si="16"/>
        <v>現場閉所</v>
      </c>
      <c r="G152" s="161"/>
      <c r="H152" s="162" t="str">
        <f t="shared" si="17"/>
        <v>現場閉所</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c r="B153" s="7">
        <f t="shared" si="14"/>
        <v>46258</v>
      </c>
      <c r="C153" s="34" t="str">
        <f t="shared" si="12"/>
        <v>月</v>
      </c>
      <c r="D153" s="43" t="str">
        <f t="shared" si="15"/>
        <v/>
      </c>
      <c r="E153" s="161"/>
      <c r="F153" s="162" t="str">
        <f t="shared" si="16"/>
        <v>　　</v>
      </c>
      <c r="G153" s="161"/>
      <c r="H153" s="162" t="str">
        <f t="shared" si="17"/>
        <v>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c r="B154" s="7">
        <f t="shared" si="14"/>
        <v>46259</v>
      </c>
      <c r="C154" s="34" t="str">
        <f t="shared" si="12"/>
        <v>火</v>
      </c>
      <c r="D154" s="43" t="str">
        <f t="shared" si="15"/>
        <v/>
      </c>
      <c r="E154" s="161"/>
      <c r="F154" s="162" t="str">
        <f t="shared" si="16"/>
        <v>　　</v>
      </c>
      <c r="G154" s="161"/>
      <c r="H154" s="162" t="str">
        <f t="shared" si="17"/>
        <v>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c r="B155" s="7">
        <f t="shared" si="14"/>
        <v>46260</v>
      </c>
      <c r="C155" s="34" t="str">
        <f t="shared" si="12"/>
        <v>水</v>
      </c>
      <c r="D155" s="43" t="str">
        <f t="shared" si="15"/>
        <v/>
      </c>
      <c r="E155" s="161"/>
      <c r="F155" s="162" t="str">
        <f t="shared" si="16"/>
        <v>　　</v>
      </c>
      <c r="G155" s="161"/>
      <c r="H155" s="162" t="str">
        <f t="shared" si="17"/>
        <v>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c r="B156" s="7">
        <f t="shared" si="14"/>
        <v>46261</v>
      </c>
      <c r="C156" s="34" t="str">
        <f t="shared" si="12"/>
        <v>木</v>
      </c>
      <c r="D156" s="43" t="str">
        <f t="shared" si="15"/>
        <v/>
      </c>
      <c r="E156" s="161"/>
      <c r="F156" s="162" t="str">
        <f t="shared" si="16"/>
        <v>　　</v>
      </c>
      <c r="G156" s="161"/>
      <c r="H156" s="162" t="str">
        <f t="shared" si="17"/>
        <v>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c r="B157" s="7">
        <f t="shared" si="14"/>
        <v>46262</v>
      </c>
      <c r="C157" s="34" t="str">
        <f t="shared" si="12"/>
        <v>金</v>
      </c>
      <c r="D157" s="43" t="str">
        <f t="shared" si="15"/>
        <v/>
      </c>
      <c r="E157" s="161"/>
      <c r="F157" s="162" t="str">
        <f t="shared" si="16"/>
        <v>　　</v>
      </c>
      <c r="G157" s="161"/>
      <c r="H157" s="162" t="str">
        <f t="shared" si="17"/>
        <v>　　</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c r="B158" s="7">
        <f t="shared" si="14"/>
        <v>46263</v>
      </c>
      <c r="C158" s="34" t="str">
        <f t="shared" si="12"/>
        <v>土</v>
      </c>
      <c r="D158" s="43" t="str">
        <f t="shared" si="15"/>
        <v>休日</v>
      </c>
      <c r="E158" s="161"/>
      <c r="F158" s="162" t="str">
        <f t="shared" si="16"/>
        <v>現場閉所</v>
      </c>
      <c r="G158" s="161"/>
      <c r="H158" s="162" t="str">
        <f t="shared" si="17"/>
        <v>現場閉所</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c r="B159" s="7">
        <f t="shared" si="14"/>
        <v>46264</v>
      </c>
      <c r="C159" s="34" t="str">
        <f t="shared" si="12"/>
        <v>日</v>
      </c>
      <c r="D159" s="43" t="str">
        <f t="shared" si="15"/>
        <v>休日</v>
      </c>
      <c r="E159" s="161"/>
      <c r="F159" s="162" t="str">
        <f t="shared" si="16"/>
        <v>現場閉所</v>
      </c>
      <c r="G159" s="161"/>
      <c r="H159" s="162" t="str">
        <f t="shared" si="17"/>
        <v>現場閉所</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c r="B160" s="7">
        <f t="shared" si="14"/>
        <v>46265</v>
      </c>
      <c r="C160" s="34" t="str">
        <f t="shared" si="12"/>
        <v>月</v>
      </c>
      <c r="D160" s="43" t="str">
        <f t="shared" si="15"/>
        <v/>
      </c>
      <c r="E160" s="161"/>
      <c r="F160" s="162" t="str">
        <f t="shared" si="16"/>
        <v>　　</v>
      </c>
      <c r="G160" s="161"/>
      <c r="H160" s="162" t="str">
        <f t="shared" si="17"/>
        <v>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c r="B161" s="7">
        <f t="shared" si="14"/>
        <v>46266</v>
      </c>
      <c r="C161" s="34" t="str">
        <f t="shared" si="12"/>
        <v>火</v>
      </c>
      <c r="D161" s="43" t="str">
        <f t="shared" si="15"/>
        <v/>
      </c>
      <c r="E161" s="161"/>
      <c r="F161" s="162" t="str">
        <f t="shared" si="16"/>
        <v>　　</v>
      </c>
      <c r="G161" s="161"/>
      <c r="H161" s="162" t="str">
        <f t="shared" si="17"/>
        <v>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c r="B162" s="7">
        <f t="shared" si="14"/>
        <v>46267</v>
      </c>
      <c r="C162" s="34" t="str">
        <f t="shared" si="12"/>
        <v>水</v>
      </c>
      <c r="D162" s="43" t="str">
        <f t="shared" si="15"/>
        <v/>
      </c>
      <c r="E162" s="161"/>
      <c r="F162" s="162" t="str">
        <f t="shared" si="16"/>
        <v>　　</v>
      </c>
      <c r="G162" s="161"/>
      <c r="H162" s="162" t="str">
        <f t="shared" si="17"/>
        <v>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c r="B163" s="7">
        <f t="shared" si="14"/>
        <v>46268</v>
      </c>
      <c r="C163" s="34" t="str">
        <f t="shared" si="12"/>
        <v>木</v>
      </c>
      <c r="D163" s="43" t="str">
        <f t="shared" si="15"/>
        <v/>
      </c>
      <c r="E163" s="161"/>
      <c r="F163" s="162" t="str">
        <f t="shared" si="16"/>
        <v>　　</v>
      </c>
      <c r="G163" s="161"/>
      <c r="H163" s="162" t="str">
        <f t="shared" si="17"/>
        <v>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c r="B164" s="7">
        <f t="shared" si="14"/>
        <v>46269</v>
      </c>
      <c r="C164" s="34" t="str">
        <f t="shared" si="12"/>
        <v>金</v>
      </c>
      <c r="D164" s="43" t="str">
        <f t="shared" si="15"/>
        <v/>
      </c>
      <c r="E164" s="161"/>
      <c r="F164" s="162" t="str">
        <f t="shared" si="16"/>
        <v>　　</v>
      </c>
      <c r="G164" s="161"/>
      <c r="H164" s="162" t="str">
        <f t="shared" si="17"/>
        <v>　　</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c r="B165" s="7">
        <f t="shared" si="14"/>
        <v>46270</v>
      </c>
      <c r="C165" s="34" t="str">
        <f t="shared" si="12"/>
        <v>土</v>
      </c>
      <c r="D165" s="43" t="str">
        <f t="shared" si="15"/>
        <v>休日</v>
      </c>
      <c r="E165" s="161"/>
      <c r="F165" s="162" t="str">
        <f t="shared" si="16"/>
        <v>現場閉所</v>
      </c>
      <c r="G165" s="161"/>
      <c r="H165" s="162" t="str">
        <f t="shared" si="17"/>
        <v>現場閉所</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c r="B166" s="7">
        <f t="shared" si="14"/>
        <v>46271</v>
      </c>
      <c r="C166" s="34" t="str">
        <f t="shared" si="12"/>
        <v>日</v>
      </c>
      <c r="D166" s="43" t="str">
        <f t="shared" si="15"/>
        <v>休日</v>
      </c>
      <c r="E166" s="161"/>
      <c r="F166" s="162" t="str">
        <f t="shared" si="16"/>
        <v>現場閉所</v>
      </c>
      <c r="G166" s="161"/>
      <c r="H166" s="162" t="str">
        <f t="shared" si="17"/>
        <v>現場閉所</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c r="B167" s="7">
        <f t="shared" si="14"/>
        <v>46272</v>
      </c>
      <c r="C167" s="34" t="str">
        <f t="shared" si="12"/>
        <v>月</v>
      </c>
      <c r="D167" s="43" t="str">
        <f t="shared" si="15"/>
        <v/>
      </c>
      <c r="E167" s="161"/>
      <c r="F167" s="162" t="str">
        <f t="shared" si="16"/>
        <v>　　</v>
      </c>
      <c r="G167" s="161"/>
      <c r="H167" s="162" t="str">
        <f t="shared" si="17"/>
        <v>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c r="B168" s="7">
        <f t="shared" si="14"/>
        <v>46273</v>
      </c>
      <c r="C168" s="34" t="str">
        <f t="shared" si="12"/>
        <v>火</v>
      </c>
      <c r="D168" s="43" t="str">
        <f t="shared" si="15"/>
        <v/>
      </c>
      <c r="E168" s="161"/>
      <c r="F168" s="162" t="str">
        <f t="shared" si="16"/>
        <v>　　</v>
      </c>
      <c r="G168" s="161"/>
      <c r="H168" s="162" t="str">
        <f t="shared" si="17"/>
        <v>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c r="B169" s="7">
        <f t="shared" si="14"/>
        <v>46274</v>
      </c>
      <c r="C169" s="34" t="str">
        <f t="shared" si="12"/>
        <v>水</v>
      </c>
      <c r="D169" s="43" t="str">
        <f t="shared" si="15"/>
        <v/>
      </c>
      <c r="E169" s="161"/>
      <c r="F169" s="162" t="str">
        <f t="shared" si="16"/>
        <v>　　</v>
      </c>
      <c r="G169" s="161"/>
      <c r="H169" s="162" t="str">
        <f t="shared" si="17"/>
        <v>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c r="B170" s="7">
        <f t="shared" si="14"/>
        <v>46275</v>
      </c>
      <c r="C170" s="34" t="str">
        <f t="shared" si="12"/>
        <v>木</v>
      </c>
      <c r="D170" s="43" t="str">
        <f t="shared" si="15"/>
        <v/>
      </c>
      <c r="E170" s="161"/>
      <c r="F170" s="162" t="str">
        <f t="shared" si="16"/>
        <v>　　</v>
      </c>
      <c r="G170" s="161"/>
      <c r="H170" s="162" t="str">
        <f t="shared" si="17"/>
        <v>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c r="B171" s="7">
        <f t="shared" si="14"/>
        <v>46276</v>
      </c>
      <c r="C171" s="34" t="str">
        <f t="shared" si="12"/>
        <v>金</v>
      </c>
      <c r="D171" s="43" t="str">
        <f t="shared" si="15"/>
        <v/>
      </c>
      <c r="E171" s="161"/>
      <c r="F171" s="162" t="str">
        <f t="shared" si="16"/>
        <v>　　</v>
      </c>
      <c r="G171" s="161"/>
      <c r="H171" s="162" t="str">
        <f t="shared" si="17"/>
        <v>　　</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c r="B172" s="7">
        <f t="shared" si="14"/>
        <v>46277</v>
      </c>
      <c r="C172" s="34" t="str">
        <f t="shared" si="12"/>
        <v>土</v>
      </c>
      <c r="D172" s="43" t="str">
        <f t="shared" si="15"/>
        <v>休日</v>
      </c>
      <c r="E172" s="161"/>
      <c r="F172" s="162" t="str">
        <f t="shared" si="16"/>
        <v>現場閉所</v>
      </c>
      <c r="G172" s="161"/>
      <c r="H172" s="162" t="str">
        <f t="shared" si="17"/>
        <v>現場閉所</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c r="B173" s="7">
        <f t="shared" si="14"/>
        <v>46278</v>
      </c>
      <c r="C173" s="34" t="str">
        <f t="shared" si="12"/>
        <v>日</v>
      </c>
      <c r="D173" s="43" t="str">
        <f t="shared" si="15"/>
        <v>休日</v>
      </c>
      <c r="E173" s="161"/>
      <c r="F173" s="162" t="str">
        <f t="shared" si="16"/>
        <v>現場閉所</v>
      </c>
      <c r="G173" s="161"/>
      <c r="H173" s="162" t="str">
        <f t="shared" si="17"/>
        <v>現場閉所</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c r="B174" s="7">
        <f t="shared" si="14"/>
        <v>46279</v>
      </c>
      <c r="C174" s="34" t="str">
        <f t="shared" si="12"/>
        <v>月</v>
      </c>
      <c r="D174" s="43" t="str">
        <f t="shared" si="15"/>
        <v/>
      </c>
      <c r="E174" s="161"/>
      <c r="F174" s="162" t="str">
        <f t="shared" si="16"/>
        <v>　　</v>
      </c>
      <c r="G174" s="161"/>
      <c r="H174" s="162" t="str">
        <f t="shared" si="17"/>
        <v>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c r="B175" s="7">
        <f t="shared" si="14"/>
        <v>46280</v>
      </c>
      <c r="C175" s="34" t="str">
        <f t="shared" si="12"/>
        <v>火</v>
      </c>
      <c r="D175" s="43" t="str">
        <f t="shared" si="15"/>
        <v/>
      </c>
      <c r="E175" s="161"/>
      <c r="F175" s="162" t="str">
        <f t="shared" si="16"/>
        <v>　　</v>
      </c>
      <c r="G175" s="161"/>
      <c r="H175" s="162" t="str">
        <f t="shared" si="17"/>
        <v>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c r="B176" s="7">
        <f t="shared" si="14"/>
        <v>46281</v>
      </c>
      <c r="C176" s="34" t="str">
        <f t="shared" si="12"/>
        <v>水</v>
      </c>
      <c r="D176" s="43" t="str">
        <f t="shared" si="15"/>
        <v/>
      </c>
      <c r="E176" s="161"/>
      <c r="F176" s="162" t="str">
        <f t="shared" si="16"/>
        <v>　　</v>
      </c>
      <c r="G176" s="161"/>
      <c r="H176" s="162" t="str">
        <f t="shared" si="17"/>
        <v>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c r="B177" s="7">
        <f t="shared" si="14"/>
        <v>46282</v>
      </c>
      <c r="C177" s="34" t="str">
        <f t="shared" si="12"/>
        <v>木</v>
      </c>
      <c r="D177" s="43" t="str">
        <f t="shared" si="15"/>
        <v/>
      </c>
      <c r="E177" s="161"/>
      <c r="F177" s="162" t="str">
        <f t="shared" si="16"/>
        <v>　　</v>
      </c>
      <c r="G177" s="161"/>
      <c r="H177" s="162" t="str">
        <f t="shared" si="17"/>
        <v>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c r="B178" s="7">
        <f t="shared" si="14"/>
        <v>46283</v>
      </c>
      <c r="C178" s="34" t="str">
        <f t="shared" si="12"/>
        <v>金</v>
      </c>
      <c r="D178" s="43" t="str">
        <f t="shared" si="15"/>
        <v/>
      </c>
      <c r="E178" s="161"/>
      <c r="F178" s="162" t="str">
        <f t="shared" si="16"/>
        <v>　　</v>
      </c>
      <c r="G178" s="161"/>
      <c r="H178" s="162" t="str">
        <f t="shared" si="17"/>
        <v>　　</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c r="B179" s="7">
        <f t="shared" si="14"/>
        <v>46284</v>
      </c>
      <c r="C179" s="34" t="str">
        <f t="shared" si="12"/>
        <v>土</v>
      </c>
      <c r="D179" s="43" t="str">
        <f t="shared" si="15"/>
        <v>休日</v>
      </c>
      <c r="E179" s="161"/>
      <c r="F179" s="162" t="str">
        <f t="shared" si="16"/>
        <v>現場閉所</v>
      </c>
      <c r="G179" s="161"/>
      <c r="H179" s="162" t="str">
        <f t="shared" si="17"/>
        <v>現場閉所</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c r="B180" s="7">
        <f t="shared" si="14"/>
        <v>46285</v>
      </c>
      <c r="C180" s="34" t="str">
        <f t="shared" si="12"/>
        <v>日</v>
      </c>
      <c r="D180" s="43" t="str">
        <f t="shared" si="15"/>
        <v>休日</v>
      </c>
      <c r="E180" s="161"/>
      <c r="F180" s="162" t="str">
        <f t="shared" si="16"/>
        <v>現場閉所</v>
      </c>
      <c r="G180" s="161"/>
      <c r="H180" s="162" t="str">
        <f t="shared" si="17"/>
        <v>現場閉所</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c r="B181" s="7">
        <f t="shared" si="14"/>
        <v>46286</v>
      </c>
      <c r="C181" s="34" t="str">
        <f t="shared" si="12"/>
        <v>月</v>
      </c>
      <c r="D181" s="43" t="str">
        <f t="shared" si="15"/>
        <v/>
      </c>
      <c r="E181" s="161"/>
      <c r="F181" s="162" t="str">
        <f t="shared" si="16"/>
        <v>　　</v>
      </c>
      <c r="G181" s="161"/>
      <c r="H181" s="162" t="str">
        <f t="shared" si="17"/>
        <v>　　</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c r="B182" s="7">
        <f t="shared" si="14"/>
        <v>46287</v>
      </c>
      <c r="C182" s="34" t="str">
        <f t="shared" si="12"/>
        <v>火</v>
      </c>
      <c r="D182" s="43" t="str">
        <f t="shared" si="15"/>
        <v/>
      </c>
      <c r="E182" s="161"/>
      <c r="F182" s="162" t="str">
        <f t="shared" si="16"/>
        <v>　　</v>
      </c>
      <c r="G182" s="161"/>
      <c r="H182" s="162" t="str">
        <f t="shared" si="17"/>
        <v>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c r="B183" s="7">
        <f t="shared" si="14"/>
        <v>46288</v>
      </c>
      <c r="C183" s="34" t="str">
        <f t="shared" si="12"/>
        <v>水</v>
      </c>
      <c r="D183" s="43" t="str">
        <f t="shared" si="15"/>
        <v/>
      </c>
      <c r="E183" s="161"/>
      <c r="F183" s="162" t="str">
        <f t="shared" si="16"/>
        <v>　　</v>
      </c>
      <c r="G183" s="161"/>
      <c r="H183" s="162" t="str">
        <f t="shared" si="17"/>
        <v>　　</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c r="B184" s="7">
        <f t="shared" si="14"/>
        <v>46289</v>
      </c>
      <c r="C184" s="34" t="str">
        <f t="shared" si="12"/>
        <v>木</v>
      </c>
      <c r="D184" s="43" t="str">
        <f t="shared" si="15"/>
        <v/>
      </c>
      <c r="E184" s="161"/>
      <c r="F184" s="162" t="str">
        <f t="shared" si="16"/>
        <v>　　</v>
      </c>
      <c r="G184" s="161"/>
      <c r="H184" s="162" t="str">
        <f t="shared" si="17"/>
        <v>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c r="B185" s="7">
        <f t="shared" si="14"/>
        <v>46290</v>
      </c>
      <c r="C185" s="34" t="str">
        <f t="shared" si="12"/>
        <v>金</v>
      </c>
      <c r="D185" s="43" t="str">
        <f t="shared" si="15"/>
        <v/>
      </c>
      <c r="E185" s="161"/>
      <c r="F185" s="162" t="str">
        <f t="shared" si="16"/>
        <v>　　</v>
      </c>
      <c r="G185" s="161"/>
      <c r="H185" s="162" t="str">
        <f t="shared" si="17"/>
        <v>　　</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c r="B186" s="7">
        <f t="shared" si="14"/>
        <v>46291</v>
      </c>
      <c r="C186" s="34" t="str">
        <f t="shared" si="12"/>
        <v>土</v>
      </c>
      <c r="D186" s="43" t="str">
        <f t="shared" si="15"/>
        <v>休日</v>
      </c>
      <c r="E186" s="161"/>
      <c r="F186" s="162" t="str">
        <f t="shared" si="16"/>
        <v>現場閉所</v>
      </c>
      <c r="G186" s="161"/>
      <c r="H186" s="162" t="str">
        <f t="shared" si="17"/>
        <v>現場閉所</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c r="B187" s="7">
        <f t="shared" si="14"/>
        <v>46292</v>
      </c>
      <c r="C187" s="34" t="str">
        <f t="shared" si="12"/>
        <v>日</v>
      </c>
      <c r="D187" s="43" t="str">
        <f t="shared" si="15"/>
        <v>休日</v>
      </c>
      <c r="E187" s="161"/>
      <c r="F187" s="162" t="str">
        <f t="shared" si="16"/>
        <v>現場閉所</v>
      </c>
      <c r="G187" s="161"/>
      <c r="H187" s="162" t="str">
        <f t="shared" si="17"/>
        <v>現場閉所</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c r="B188" s="7">
        <f t="shared" si="14"/>
        <v>46293</v>
      </c>
      <c r="C188" s="34" t="str">
        <f t="shared" si="12"/>
        <v>月</v>
      </c>
      <c r="D188" s="43" t="str">
        <f t="shared" si="15"/>
        <v/>
      </c>
      <c r="E188" s="161"/>
      <c r="F188" s="162" t="str">
        <f t="shared" si="16"/>
        <v>　　</v>
      </c>
      <c r="G188" s="161"/>
      <c r="H188" s="162" t="str">
        <f t="shared" si="17"/>
        <v>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c r="B189" s="7">
        <f t="shared" si="14"/>
        <v>46294</v>
      </c>
      <c r="C189" s="34" t="str">
        <f t="shared" si="12"/>
        <v>火</v>
      </c>
      <c r="D189" s="43" t="str">
        <f t="shared" si="15"/>
        <v/>
      </c>
      <c r="E189" s="161"/>
      <c r="F189" s="162" t="str">
        <f t="shared" si="16"/>
        <v>　　</v>
      </c>
      <c r="G189" s="161"/>
      <c r="H189" s="162" t="str">
        <f t="shared" si="17"/>
        <v>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c r="B190" s="7">
        <f t="shared" si="14"/>
        <v>46295</v>
      </c>
      <c r="C190" s="34" t="str">
        <f t="shared" si="12"/>
        <v>水</v>
      </c>
      <c r="D190" s="43" t="str">
        <f t="shared" si="15"/>
        <v/>
      </c>
      <c r="E190" s="161"/>
      <c r="F190" s="162" t="str">
        <f t="shared" si="16"/>
        <v>　　</v>
      </c>
      <c r="G190" s="161"/>
      <c r="H190" s="162" t="str">
        <f t="shared" si="17"/>
        <v>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c r="B191" s="7">
        <f t="shared" si="14"/>
        <v>46296</v>
      </c>
      <c r="C191" s="34" t="str">
        <f t="shared" si="12"/>
        <v>木</v>
      </c>
      <c r="D191" s="43" t="str">
        <f t="shared" si="15"/>
        <v/>
      </c>
      <c r="E191" s="161"/>
      <c r="F191" s="162" t="str">
        <f t="shared" si="16"/>
        <v>　　</v>
      </c>
      <c r="G191" s="161"/>
      <c r="H191" s="162" t="str">
        <f t="shared" si="17"/>
        <v>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c r="B192" s="7">
        <f t="shared" si="14"/>
        <v>46297</v>
      </c>
      <c r="C192" s="34" t="str">
        <f t="shared" si="12"/>
        <v>金</v>
      </c>
      <c r="D192" s="43" t="str">
        <f t="shared" si="15"/>
        <v/>
      </c>
      <c r="E192" s="161"/>
      <c r="F192" s="162" t="str">
        <f t="shared" si="16"/>
        <v>　　</v>
      </c>
      <c r="G192" s="161"/>
      <c r="H192" s="162" t="str">
        <f t="shared" si="17"/>
        <v>　　</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c r="B193" s="7">
        <f t="shared" si="14"/>
        <v>46298</v>
      </c>
      <c r="C193" s="34" t="str">
        <f t="shared" si="12"/>
        <v>土</v>
      </c>
      <c r="D193" s="43" t="str">
        <f t="shared" si="15"/>
        <v>休日</v>
      </c>
      <c r="E193" s="161"/>
      <c r="F193" s="162" t="str">
        <f t="shared" si="16"/>
        <v>現場閉所</v>
      </c>
      <c r="G193" s="161"/>
      <c r="H193" s="162" t="str">
        <f t="shared" si="17"/>
        <v>現場閉所</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c r="B194" s="7">
        <f t="shared" si="14"/>
        <v>46299</v>
      </c>
      <c r="C194" s="34" t="str">
        <f t="shared" si="12"/>
        <v>日</v>
      </c>
      <c r="D194" s="43" t="str">
        <f t="shared" si="15"/>
        <v>休日</v>
      </c>
      <c r="E194" s="161"/>
      <c r="F194" s="162" t="str">
        <f t="shared" si="16"/>
        <v>現場閉所</v>
      </c>
      <c r="G194" s="161"/>
      <c r="H194" s="162" t="str">
        <f t="shared" si="17"/>
        <v>現場閉所</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c r="B195" s="7">
        <f t="shared" si="14"/>
        <v>46300</v>
      </c>
      <c r="C195" s="34" t="str">
        <f t="shared" si="12"/>
        <v>月</v>
      </c>
      <c r="D195" s="43" t="str">
        <f t="shared" si="15"/>
        <v/>
      </c>
      <c r="E195" s="161"/>
      <c r="F195" s="162" t="str">
        <f t="shared" si="16"/>
        <v>　　</v>
      </c>
      <c r="G195" s="161"/>
      <c r="H195" s="162" t="str">
        <f t="shared" si="17"/>
        <v>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c r="B196" s="7">
        <f t="shared" si="14"/>
        <v>46301</v>
      </c>
      <c r="C196" s="34" t="str">
        <f t="shared" si="12"/>
        <v>火</v>
      </c>
      <c r="D196" s="43" t="str">
        <f t="shared" si="15"/>
        <v/>
      </c>
      <c r="E196" s="161"/>
      <c r="F196" s="162" t="str">
        <f t="shared" si="16"/>
        <v>　　</v>
      </c>
      <c r="G196" s="161"/>
      <c r="H196" s="162" t="str">
        <f t="shared" si="17"/>
        <v>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c r="B197" s="7">
        <f t="shared" si="14"/>
        <v>46302</v>
      </c>
      <c r="C197" s="34" t="str">
        <f t="shared" si="12"/>
        <v>水</v>
      </c>
      <c r="D197" s="43" t="str">
        <f t="shared" si="15"/>
        <v/>
      </c>
      <c r="E197" s="161"/>
      <c r="F197" s="162" t="str">
        <f t="shared" si="16"/>
        <v>　　</v>
      </c>
      <c r="G197" s="161"/>
      <c r="H197" s="162" t="str">
        <f t="shared" si="17"/>
        <v>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c r="B198" s="7">
        <f t="shared" si="14"/>
        <v>46303</v>
      </c>
      <c r="C198" s="34" t="str">
        <f t="shared" si="12"/>
        <v>木</v>
      </c>
      <c r="D198" s="43" t="str">
        <f t="shared" si="15"/>
        <v/>
      </c>
      <c r="E198" s="161"/>
      <c r="F198" s="162" t="str">
        <f t="shared" si="16"/>
        <v>　　</v>
      </c>
      <c r="G198" s="161"/>
      <c r="H198" s="162" t="str">
        <f t="shared" si="17"/>
        <v>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c r="B199" s="7">
        <f t="shared" si="14"/>
        <v>46304</v>
      </c>
      <c r="C199" s="34" t="str">
        <f t="shared" si="12"/>
        <v>金</v>
      </c>
      <c r="D199" s="43" t="str">
        <f t="shared" si="15"/>
        <v/>
      </c>
      <c r="E199" s="161"/>
      <c r="F199" s="162" t="str">
        <f t="shared" si="16"/>
        <v>　　</v>
      </c>
      <c r="G199" s="161"/>
      <c r="H199" s="162" t="str">
        <f t="shared" si="17"/>
        <v>　　</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c r="B200" s="7">
        <f t="shared" si="14"/>
        <v>46305</v>
      </c>
      <c r="C200" s="34" t="str">
        <f t="shared" ref="C200:C263" si="18">TEXT(B200,"aaa")</f>
        <v>土</v>
      </c>
      <c r="D200" s="43" t="str">
        <f t="shared" si="15"/>
        <v>休日</v>
      </c>
      <c r="E200" s="161"/>
      <c r="F200" s="162" t="str">
        <f t="shared" si="16"/>
        <v>現場閉所</v>
      </c>
      <c r="G200" s="161"/>
      <c r="H200" s="162" t="str">
        <f t="shared" si="17"/>
        <v>現場閉所</v>
      </c>
      <c r="I200" t="str">
        <f t="shared" ref="I200:I263" si="19">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c r="B201" s="7">
        <f t="shared" ref="B201:B264" si="20">B200+1</f>
        <v>46306</v>
      </c>
      <c r="C201" s="34" t="str">
        <f t="shared" si="18"/>
        <v>日</v>
      </c>
      <c r="D201" s="43" t="str">
        <f t="shared" ref="D201:D264" si="21">IF(WEEKDAY(B201,2)&gt;5,"休日","")</f>
        <v>休日</v>
      </c>
      <c r="E201" s="161"/>
      <c r="F201" s="162" t="str">
        <f t="shared" ref="F201:F264" si="22">IF(OR(E201="夏季休暇",E201="年末年始休暇",E201="一時中止",E201="工場制作",E201="発注者指示",E201="その他",D201="休日"),"現場閉所","　　")</f>
        <v>現場閉所</v>
      </c>
      <c r="G201" s="161"/>
      <c r="H201" s="162" t="str">
        <f t="shared" ref="H201:H264" si="23">IF(OR(G201="夏季休暇",G201="年末年始休暇",G201="一時中止",G201="工場制作",G201="発注者指示",G201="その他",D201="休日"),"現場閉所","　　")</f>
        <v>現場閉所</v>
      </c>
      <c r="I201" t="str">
        <f t="shared" si="19"/>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c r="B202" s="7">
        <f t="shared" si="20"/>
        <v>46307</v>
      </c>
      <c r="C202" s="34" t="str">
        <f t="shared" si="18"/>
        <v>月</v>
      </c>
      <c r="D202" s="43" t="str">
        <f t="shared" si="21"/>
        <v/>
      </c>
      <c r="E202" s="161"/>
      <c r="F202" s="162" t="str">
        <f t="shared" si="22"/>
        <v>　　</v>
      </c>
      <c r="G202" s="161"/>
      <c r="H202" s="162" t="str">
        <f t="shared" si="23"/>
        <v>　　</v>
      </c>
      <c r="I202" t="str">
        <f t="shared" si="19"/>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c r="B203" s="7">
        <f t="shared" si="20"/>
        <v>46308</v>
      </c>
      <c r="C203" s="34" t="str">
        <f t="shared" si="18"/>
        <v>火</v>
      </c>
      <c r="D203" s="43" t="str">
        <f t="shared" si="21"/>
        <v/>
      </c>
      <c r="E203" s="161"/>
      <c r="F203" s="162" t="str">
        <f t="shared" si="22"/>
        <v>　　</v>
      </c>
      <c r="G203" s="161"/>
      <c r="H203" s="162" t="str">
        <f t="shared" si="23"/>
        <v>　　</v>
      </c>
      <c r="I203" t="str">
        <f t="shared" si="19"/>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c r="B204" s="7">
        <f t="shared" si="20"/>
        <v>46309</v>
      </c>
      <c r="C204" s="34" t="str">
        <f t="shared" si="18"/>
        <v>水</v>
      </c>
      <c r="D204" s="43" t="str">
        <f t="shared" si="21"/>
        <v/>
      </c>
      <c r="E204" s="161"/>
      <c r="F204" s="162" t="str">
        <f t="shared" si="22"/>
        <v>　　</v>
      </c>
      <c r="G204" s="161"/>
      <c r="H204" s="162" t="str">
        <f t="shared" si="23"/>
        <v>　　</v>
      </c>
      <c r="I204" t="str">
        <f t="shared" si="19"/>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c r="B205" s="7">
        <f t="shared" si="20"/>
        <v>46310</v>
      </c>
      <c r="C205" s="34" t="str">
        <f t="shared" si="18"/>
        <v>木</v>
      </c>
      <c r="D205" s="43" t="str">
        <f t="shared" si="21"/>
        <v/>
      </c>
      <c r="E205" s="161"/>
      <c r="F205" s="162" t="str">
        <f t="shared" si="22"/>
        <v>　　</v>
      </c>
      <c r="G205" s="161"/>
      <c r="H205" s="162" t="str">
        <f t="shared" si="23"/>
        <v>　　</v>
      </c>
      <c r="I205" t="str">
        <f t="shared" si="19"/>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c r="B206" s="7">
        <f t="shared" si="20"/>
        <v>46311</v>
      </c>
      <c r="C206" s="34" t="str">
        <f t="shared" si="18"/>
        <v>金</v>
      </c>
      <c r="D206" s="43" t="str">
        <f t="shared" si="21"/>
        <v/>
      </c>
      <c r="E206" s="161"/>
      <c r="F206" s="162" t="str">
        <f t="shared" si="22"/>
        <v>　　</v>
      </c>
      <c r="G206" s="161"/>
      <c r="H206" s="162" t="str">
        <f t="shared" si="23"/>
        <v>　　</v>
      </c>
      <c r="I206" t="str">
        <f t="shared" si="19"/>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c r="B207" s="7">
        <f t="shared" si="20"/>
        <v>46312</v>
      </c>
      <c r="C207" s="34" t="str">
        <f t="shared" si="18"/>
        <v>土</v>
      </c>
      <c r="D207" s="43" t="str">
        <f t="shared" si="21"/>
        <v>休日</v>
      </c>
      <c r="E207" s="161"/>
      <c r="F207" s="162" t="str">
        <f t="shared" si="22"/>
        <v>現場閉所</v>
      </c>
      <c r="G207" s="161"/>
      <c r="H207" s="162" t="str">
        <f t="shared" si="23"/>
        <v>現場閉所</v>
      </c>
      <c r="I207" t="str">
        <f t="shared" si="19"/>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c r="B208" s="7">
        <f t="shared" si="20"/>
        <v>46313</v>
      </c>
      <c r="C208" s="34" t="str">
        <f t="shared" si="18"/>
        <v>日</v>
      </c>
      <c r="D208" s="43" t="str">
        <f t="shared" si="21"/>
        <v>休日</v>
      </c>
      <c r="E208" s="161"/>
      <c r="F208" s="162" t="str">
        <f t="shared" si="22"/>
        <v>現場閉所</v>
      </c>
      <c r="G208" s="161"/>
      <c r="H208" s="162" t="str">
        <f t="shared" si="23"/>
        <v>現場閉所</v>
      </c>
      <c r="I208" t="str">
        <f t="shared" si="19"/>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c r="B209" s="7">
        <f t="shared" si="20"/>
        <v>46314</v>
      </c>
      <c r="C209" s="34" t="str">
        <f t="shared" si="18"/>
        <v>月</v>
      </c>
      <c r="D209" s="43" t="str">
        <f t="shared" si="21"/>
        <v/>
      </c>
      <c r="E209" s="161"/>
      <c r="F209" s="162" t="str">
        <f t="shared" si="22"/>
        <v>　　</v>
      </c>
      <c r="G209" s="161"/>
      <c r="H209" s="162" t="str">
        <f t="shared" si="23"/>
        <v>　　</v>
      </c>
      <c r="I209" t="str">
        <f t="shared" si="19"/>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c r="B210" s="7">
        <f t="shared" si="20"/>
        <v>46315</v>
      </c>
      <c r="C210" s="34" t="str">
        <f t="shared" si="18"/>
        <v>火</v>
      </c>
      <c r="D210" s="43" t="str">
        <f t="shared" si="21"/>
        <v/>
      </c>
      <c r="E210" s="161"/>
      <c r="F210" s="162" t="str">
        <f t="shared" si="22"/>
        <v>　　</v>
      </c>
      <c r="G210" s="161"/>
      <c r="H210" s="162" t="str">
        <f t="shared" si="23"/>
        <v>　　</v>
      </c>
      <c r="I210" t="str">
        <f t="shared" si="19"/>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c r="B211" s="7">
        <f t="shared" si="20"/>
        <v>46316</v>
      </c>
      <c r="C211" s="34" t="str">
        <f t="shared" si="18"/>
        <v>水</v>
      </c>
      <c r="D211" s="43" t="str">
        <f t="shared" si="21"/>
        <v/>
      </c>
      <c r="E211" s="161"/>
      <c r="F211" s="162" t="str">
        <f t="shared" si="22"/>
        <v>　　</v>
      </c>
      <c r="G211" s="161"/>
      <c r="H211" s="162" t="str">
        <f t="shared" si="23"/>
        <v>　　</v>
      </c>
      <c r="I211" t="str">
        <f t="shared" si="19"/>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c r="B212" s="7">
        <f t="shared" si="20"/>
        <v>46317</v>
      </c>
      <c r="C212" s="34" t="str">
        <f t="shared" si="18"/>
        <v>木</v>
      </c>
      <c r="D212" s="43" t="str">
        <f t="shared" si="21"/>
        <v/>
      </c>
      <c r="E212" s="161"/>
      <c r="F212" s="162" t="str">
        <f t="shared" si="22"/>
        <v>　　</v>
      </c>
      <c r="G212" s="161"/>
      <c r="H212" s="162" t="str">
        <f t="shared" si="23"/>
        <v>　　</v>
      </c>
      <c r="I212" t="str">
        <f t="shared" si="19"/>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c r="B213" s="7">
        <f t="shared" si="20"/>
        <v>46318</v>
      </c>
      <c r="C213" s="34" t="str">
        <f t="shared" si="18"/>
        <v>金</v>
      </c>
      <c r="D213" s="43" t="str">
        <f t="shared" si="21"/>
        <v/>
      </c>
      <c r="E213" s="161"/>
      <c r="F213" s="162" t="str">
        <f t="shared" si="22"/>
        <v>　　</v>
      </c>
      <c r="G213" s="161"/>
      <c r="H213" s="162" t="str">
        <f t="shared" si="23"/>
        <v>　　</v>
      </c>
      <c r="I213" t="str">
        <f t="shared" si="19"/>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c r="B214" s="7">
        <f t="shared" si="20"/>
        <v>46319</v>
      </c>
      <c r="C214" s="34" t="str">
        <f t="shared" si="18"/>
        <v>土</v>
      </c>
      <c r="D214" s="43" t="str">
        <f t="shared" si="21"/>
        <v>休日</v>
      </c>
      <c r="E214" s="161"/>
      <c r="F214" s="162" t="str">
        <f t="shared" si="22"/>
        <v>現場閉所</v>
      </c>
      <c r="G214" s="161"/>
      <c r="H214" s="162" t="str">
        <f t="shared" si="23"/>
        <v>現場閉所</v>
      </c>
      <c r="I214" t="str">
        <f t="shared" si="19"/>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c r="B215" s="7">
        <f t="shared" si="20"/>
        <v>46320</v>
      </c>
      <c r="C215" s="34" t="str">
        <f t="shared" si="18"/>
        <v>日</v>
      </c>
      <c r="D215" s="43" t="str">
        <f t="shared" si="21"/>
        <v>休日</v>
      </c>
      <c r="E215" s="161"/>
      <c r="F215" s="162" t="str">
        <f t="shared" si="22"/>
        <v>現場閉所</v>
      </c>
      <c r="G215" s="161"/>
      <c r="H215" s="162" t="str">
        <f t="shared" si="23"/>
        <v>現場閉所</v>
      </c>
      <c r="I215" t="str">
        <f t="shared" si="19"/>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c r="B216" s="7">
        <f t="shared" si="20"/>
        <v>46321</v>
      </c>
      <c r="C216" s="34" t="str">
        <f t="shared" si="18"/>
        <v>月</v>
      </c>
      <c r="D216" s="43" t="str">
        <f t="shared" si="21"/>
        <v/>
      </c>
      <c r="E216" s="161"/>
      <c r="F216" s="162" t="str">
        <f t="shared" si="22"/>
        <v>　　</v>
      </c>
      <c r="G216" s="161"/>
      <c r="H216" s="162" t="str">
        <f t="shared" si="23"/>
        <v>　　</v>
      </c>
      <c r="I216" t="str">
        <f t="shared" si="19"/>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c r="B217" s="7">
        <f t="shared" si="20"/>
        <v>46322</v>
      </c>
      <c r="C217" s="34" t="str">
        <f t="shared" si="18"/>
        <v>火</v>
      </c>
      <c r="D217" s="43" t="str">
        <f t="shared" si="21"/>
        <v/>
      </c>
      <c r="E217" s="161"/>
      <c r="F217" s="162" t="str">
        <f t="shared" si="22"/>
        <v>　　</v>
      </c>
      <c r="G217" s="161"/>
      <c r="H217" s="162" t="str">
        <f t="shared" si="23"/>
        <v>　　</v>
      </c>
      <c r="I217" t="str">
        <f t="shared" si="19"/>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c r="B218" s="7">
        <f t="shared" si="20"/>
        <v>46323</v>
      </c>
      <c r="C218" s="34" t="str">
        <f t="shared" si="18"/>
        <v>水</v>
      </c>
      <c r="D218" s="43" t="str">
        <f t="shared" si="21"/>
        <v/>
      </c>
      <c r="E218" s="161"/>
      <c r="F218" s="162" t="str">
        <f t="shared" si="22"/>
        <v>　　</v>
      </c>
      <c r="G218" s="161"/>
      <c r="H218" s="162" t="str">
        <f t="shared" si="23"/>
        <v>　　</v>
      </c>
      <c r="I218" t="str">
        <f t="shared" si="19"/>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c r="B219" s="7">
        <f t="shared" si="20"/>
        <v>46324</v>
      </c>
      <c r="C219" s="34" t="str">
        <f t="shared" si="18"/>
        <v>木</v>
      </c>
      <c r="D219" s="43" t="str">
        <f t="shared" si="21"/>
        <v/>
      </c>
      <c r="E219" s="161"/>
      <c r="F219" s="162" t="str">
        <f t="shared" si="22"/>
        <v>　　</v>
      </c>
      <c r="G219" s="161"/>
      <c r="H219" s="162" t="str">
        <f t="shared" si="23"/>
        <v>　　</v>
      </c>
      <c r="I219" t="str">
        <f t="shared" si="19"/>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c r="B220" s="7">
        <f t="shared" si="20"/>
        <v>46325</v>
      </c>
      <c r="C220" s="34" t="str">
        <f t="shared" si="18"/>
        <v>金</v>
      </c>
      <c r="D220" s="43" t="str">
        <f t="shared" si="21"/>
        <v/>
      </c>
      <c r="E220" s="161"/>
      <c r="F220" s="162" t="str">
        <f t="shared" si="22"/>
        <v>　　</v>
      </c>
      <c r="G220" s="161"/>
      <c r="H220" s="162" t="str">
        <f t="shared" si="23"/>
        <v>　　</v>
      </c>
      <c r="I220" t="str">
        <f t="shared" si="19"/>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c r="B221" s="7">
        <f t="shared" si="20"/>
        <v>46326</v>
      </c>
      <c r="C221" s="34" t="str">
        <f t="shared" si="18"/>
        <v>土</v>
      </c>
      <c r="D221" s="43" t="str">
        <f t="shared" si="21"/>
        <v>休日</v>
      </c>
      <c r="E221" s="161"/>
      <c r="F221" s="162" t="str">
        <f t="shared" si="22"/>
        <v>現場閉所</v>
      </c>
      <c r="G221" s="161"/>
      <c r="H221" s="162" t="str">
        <f t="shared" si="23"/>
        <v>現場閉所</v>
      </c>
      <c r="I221" t="str">
        <f t="shared" si="19"/>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c r="B222" s="7">
        <f t="shared" si="20"/>
        <v>46327</v>
      </c>
      <c r="C222" s="34" t="str">
        <f t="shared" si="18"/>
        <v>日</v>
      </c>
      <c r="D222" s="43" t="str">
        <f t="shared" si="21"/>
        <v>休日</v>
      </c>
      <c r="E222" s="161"/>
      <c r="F222" s="162" t="str">
        <f t="shared" si="22"/>
        <v>現場閉所</v>
      </c>
      <c r="G222" s="161"/>
      <c r="H222" s="162" t="str">
        <f t="shared" si="23"/>
        <v>現場閉所</v>
      </c>
      <c r="I222" t="str">
        <f t="shared" si="19"/>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c r="B223" s="7">
        <f t="shared" si="20"/>
        <v>46328</v>
      </c>
      <c r="C223" s="34" t="str">
        <f t="shared" si="18"/>
        <v>月</v>
      </c>
      <c r="D223" s="43" t="str">
        <f t="shared" si="21"/>
        <v/>
      </c>
      <c r="E223" s="161"/>
      <c r="F223" s="162" t="str">
        <f t="shared" si="22"/>
        <v>　　</v>
      </c>
      <c r="G223" s="161"/>
      <c r="H223" s="162" t="str">
        <f t="shared" si="23"/>
        <v>　　</v>
      </c>
      <c r="I223" t="str">
        <f t="shared" si="19"/>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c r="B224" s="7">
        <f t="shared" si="20"/>
        <v>46329</v>
      </c>
      <c r="C224" s="34" t="str">
        <f t="shared" si="18"/>
        <v>火</v>
      </c>
      <c r="D224" s="43" t="str">
        <f t="shared" si="21"/>
        <v/>
      </c>
      <c r="E224" s="161"/>
      <c r="F224" s="162" t="str">
        <f t="shared" si="22"/>
        <v>　　</v>
      </c>
      <c r="G224" s="161"/>
      <c r="H224" s="162" t="str">
        <f t="shared" si="23"/>
        <v>　　</v>
      </c>
      <c r="I224" t="str">
        <f t="shared" si="19"/>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c r="B225" s="7">
        <f t="shared" si="20"/>
        <v>46330</v>
      </c>
      <c r="C225" s="34" t="str">
        <f t="shared" si="18"/>
        <v>水</v>
      </c>
      <c r="D225" s="43" t="str">
        <f t="shared" si="21"/>
        <v/>
      </c>
      <c r="E225" s="161"/>
      <c r="F225" s="162" t="str">
        <f t="shared" si="22"/>
        <v>　　</v>
      </c>
      <c r="G225" s="161"/>
      <c r="H225" s="162" t="str">
        <f t="shared" si="23"/>
        <v>　　</v>
      </c>
      <c r="I225" t="str">
        <f t="shared" si="19"/>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c r="B226" s="7">
        <f t="shared" si="20"/>
        <v>46331</v>
      </c>
      <c r="C226" s="34" t="str">
        <f t="shared" si="18"/>
        <v>木</v>
      </c>
      <c r="D226" s="43" t="str">
        <f t="shared" si="21"/>
        <v/>
      </c>
      <c r="E226" s="161"/>
      <c r="F226" s="162" t="str">
        <f t="shared" si="22"/>
        <v>　　</v>
      </c>
      <c r="G226" s="161"/>
      <c r="H226" s="162" t="str">
        <f t="shared" si="23"/>
        <v>　　</v>
      </c>
      <c r="I226" t="str">
        <f t="shared" si="19"/>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c r="B227" s="7">
        <f t="shared" si="20"/>
        <v>46332</v>
      </c>
      <c r="C227" s="34" t="str">
        <f t="shared" si="18"/>
        <v>金</v>
      </c>
      <c r="D227" s="43" t="str">
        <f t="shared" si="21"/>
        <v/>
      </c>
      <c r="E227" s="161"/>
      <c r="F227" s="162" t="str">
        <f t="shared" si="22"/>
        <v>　　</v>
      </c>
      <c r="G227" s="161"/>
      <c r="H227" s="162" t="str">
        <f t="shared" si="23"/>
        <v>　　</v>
      </c>
      <c r="I227" t="str">
        <f t="shared" si="19"/>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c r="B228" s="7">
        <f t="shared" si="20"/>
        <v>46333</v>
      </c>
      <c r="C228" s="34" t="str">
        <f t="shared" si="18"/>
        <v>土</v>
      </c>
      <c r="D228" s="43" t="str">
        <f t="shared" si="21"/>
        <v>休日</v>
      </c>
      <c r="E228" s="161"/>
      <c r="F228" s="162" t="str">
        <f t="shared" si="22"/>
        <v>現場閉所</v>
      </c>
      <c r="G228" s="161"/>
      <c r="H228" s="162" t="str">
        <f t="shared" si="23"/>
        <v>現場閉所</v>
      </c>
      <c r="I228" t="str">
        <f t="shared" si="19"/>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c r="B229" s="7">
        <f t="shared" si="20"/>
        <v>46334</v>
      </c>
      <c r="C229" s="34" t="str">
        <f t="shared" si="18"/>
        <v>日</v>
      </c>
      <c r="D229" s="43" t="str">
        <f t="shared" si="21"/>
        <v>休日</v>
      </c>
      <c r="E229" s="161"/>
      <c r="F229" s="162" t="str">
        <f t="shared" si="22"/>
        <v>現場閉所</v>
      </c>
      <c r="G229" s="161"/>
      <c r="H229" s="162" t="str">
        <f t="shared" si="23"/>
        <v>現場閉所</v>
      </c>
      <c r="I229" t="str">
        <f t="shared" si="19"/>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c r="B230" s="7">
        <f t="shared" si="20"/>
        <v>46335</v>
      </c>
      <c r="C230" s="34" t="str">
        <f t="shared" si="18"/>
        <v>月</v>
      </c>
      <c r="D230" s="43" t="str">
        <f t="shared" si="21"/>
        <v/>
      </c>
      <c r="E230" s="161"/>
      <c r="F230" s="162" t="str">
        <f t="shared" si="22"/>
        <v>　　</v>
      </c>
      <c r="G230" s="161"/>
      <c r="H230" s="162" t="str">
        <f t="shared" si="23"/>
        <v>　　</v>
      </c>
      <c r="I230" t="str">
        <f t="shared" si="19"/>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c r="B231" s="7">
        <f t="shared" si="20"/>
        <v>46336</v>
      </c>
      <c r="C231" s="34" t="str">
        <f t="shared" si="18"/>
        <v>火</v>
      </c>
      <c r="D231" s="43" t="str">
        <f t="shared" si="21"/>
        <v/>
      </c>
      <c r="E231" s="161"/>
      <c r="F231" s="162" t="str">
        <f t="shared" si="22"/>
        <v>　　</v>
      </c>
      <c r="G231" s="161"/>
      <c r="H231" s="162" t="str">
        <f t="shared" si="23"/>
        <v>　　</v>
      </c>
      <c r="I231" t="str">
        <f t="shared" si="19"/>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c r="B232" s="7">
        <f t="shared" si="20"/>
        <v>46337</v>
      </c>
      <c r="C232" s="34" t="str">
        <f t="shared" si="18"/>
        <v>水</v>
      </c>
      <c r="D232" s="43" t="str">
        <f t="shared" si="21"/>
        <v/>
      </c>
      <c r="E232" s="161"/>
      <c r="F232" s="162" t="str">
        <f t="shared" si="22"/>
        <v>　　</v>
      </c>
      <c r="G232" s="161"/>
      <c r="H232" s="162" t="str">
        <f t="shared" si="23"/>
        <v>　　</v>
      </c>
      <c r="I232" t="str">
        <f t="shared" si="19"/>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c r="B233" s="7">
        <f t="shared" si="20"/>
        <v>46338</v>
      </c>
      <c r="C233" s="34" t="str">
        <f t="shared" si="18"/>
        <v>木</v>
      </c>
      <c r="D233" s="43" t="str">
        <f t="shared" si="21"/>
        <v/>
      </c>
      <c r="E233" s="161"/>
      <c r="F233" s="162" t="str">
        <f t="shared" si="22"/>
        <v>　　</v>
      </c>
      <c r="G233" s="161"/>
      <c r="H233" s="162" t="str">
        <f t="shared" si="23"/>
        <v>　　</v>
      </c>
      <c r="I233" t="str">
        <f t="shared" si="19"/>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c r="B234" s="7">
        <f t="shared" si="20"/>
        <v>46339</v>
      </c>
      <c r="C234" s="34" t="str">
        <f t="shared" si="18"/>
        <v>金</v>
      </c>
      <c r="D234" s="43" t="str">
        <f t="shared" si="21"/>
        <v/>
      </c>
      <c r="E234" s="161"/>
      <c r="F234" s="162" t="str">
        <f t="shared" si="22"/>
        <v>　　</v>
      </c>
      <c r="G234" s="161"/>
      <c r="H234" s="162" t="str">
        <f t="shared" si="23"/>
        <v>　　</v>
      </c>
      <c r="I234" t="str">
        <f t="shared" si="19"/>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c r="B235" s="7">
        <f t="shared" si="20"/>
        <v>46340</v>
      </c>
      <c r="C235" s="34" t="str">
        <f t="shared" si="18"/>
        <v>土</v>
      </c>
      <c r="D235" s="43" t="str">
        <f t="shared" si="21"/>
        <v>休日</v>
      </c>
      <c r="E235" s="161"/>
      <c r="F235" s="162" t="str">
        <f t="shared" si="22"/>
        <v>現場閉所</v>
      </c>
      <c r="G235" s="161"/>
      <c r="H235" s="162" t="str">
        <f t="shared" si="23"/>
        <v>現場閉所</v>
      </c>
      <c r="I235" t="str">
        <f t="shared" si="19"/>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c r="B236" s="7">
        <f t="shared" si="20"/>
        <v>46341</v>
      </c>
      <c r="C236" s="34" t="str">
        <f t="shared" si="18"/>
        <v>日</v>
      </c>
      <c r="D236" s="43" t="str">
        <f t="shared" si="21"/>
        <v>休日</v>
      </c>
      <c r="E236" s="161"/>
      <c r="F236" s="162" t="str">
        <f t="shared" si="22"/>
        <v>現場閉所</v>
      </c>
      <c r="G236" s="161"/>
      <c r="H236" s="162" t="str">
        <f t="shared" si="23"/>
        <v>現場閉所</v>
      </c>
      <c r="I236" t="str">
        <f t="shared" si="19"/>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c r="B237" s="7">
        <f t="shared" si="20"/>
        <v>46342</v>
      </c>
      <c r="C237" s="34" t="str">
        <f t="shared" si="18"/>
        <v>月</v>
      </c>
      <c r="D237" s="43" t="str">
        <f t="shared" si="21"/>
        <v/>
      </c>
      <c r="E237" s="161"/>
      <c r="F237" s="162" t="str">
        <f t="shared" si="22"/>
        <v>　　</v>
      </c>
      <c r="G237" s="161"/>
      <c r="H237" s="162" t="str">
        <f t="shared" si="23"/>
        <v>　　</v>
      </c>
      <c r="I237" t="str">
        <f t="shared" si="19"/>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c r="B238" s="7">
        <f t="shared" si="20"/>
        <v>46343</v>
      </c>
      <c r="C238" s="34" t="str">
        <f t="shared" si="18"/>
        <v>火</v>
      </c>
      <c r="D238" s="43" t="str">
        <f t="shared" si="21"/>
        <v/>
      </c>
      <c r="E238" s="161"/>
      <c r="F238" s="162" t="str">
        <f t="shared" si="22"/>
        <v>　　</v>
      </c>
      <c r="G238" s="161"/>
      <c r="H238" s="162" t="str">
        <f t="shared" si="23"/>
        <v>　　</v>
      </c>
      <c r="I238" t="str">
        <f t="shared" si="19"/>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c r="B239" s="7">
        <f t="shared" si="20"/>
        <v>46344</v>
      </c>
      <c r="C239" s="34" t="str">
        <f t="shared" si="18"/>
        <v>水</v>
      </c>
      <c r="D239" s="43" t="str">
        <f t="shared" si="21"/>
        <v/>
      </c>
      <c r="E239" s="161"/>
      <c r="F239" s="162" t="str">
        <f t="shared" si="22"/>
        <v>　　</v>
      </c>
      <c r="G239" s="161"/>
      <c r="H239" s="162" t="str">
        <f t="shared" si="23"/>
        <v>　　</v>
      </c>
      <c r="I239" t="str">
        <f t="shared" si="19"/>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c r="B240" s="7">
        <f t="shared" si="20"/>
        <v>46345</v>
      </c>
      <c r="C240" s="34" t="str">
        <f t="shared" si="18"/>
        <v>木</v>
      </c>
      <c r="D240" s="43" t="str">
        <f t="shared" si="21"/>
        <v/>
      </c>
      <c r="E240" s="161"/>
      <c r="F240" s="162" t="str">
        <f t="shared" si="22"/>
        <v>　　</v>
      </c>
      <c r="G240" s="161"/>
      <c r="H240" s="162" t="str">
        <f t="shared" si="23"/>
        <v>　　</v>
      </c>
      <c r="I240" t="str">
        <f t="shared" si="19"/>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c r="B241" s="7">
        <f t="shared" si="20"/>
        <v>46346</v>
      </c>
      <c r="C241" s="34" t="str">
        <f t="shared" si="18"/>
        <v>金</v>
      </c>
      <c r="D241" s="43" t="str">
        <f t="shared" si="21"/>
        <v/>
      </c>
      <c r="E241" s="161"/>
      <c r="F241" s="162" t="str">
        <f t="shared" si="22"/>
        <v>　　</v>
      </c>
      <c r="G241" s="161"/>
      <c r="H241" s="162" t="str">
        <f t="shared" si="23"/>
        <v>　　</v>
      </c>
      <c r="I241" t="str">
        <f t="shared" si="19"/>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c r="B242" s="7">
        <f t="shared" si="20"/>
        <v>46347</v>
      </c>
      <c r="C242" s="34" t="str">
        <f t="shared" si="18"/>
        <v>土</v>
      </c>
      <c r="D242" s="43" t="str">
        <f t="shared" si="21"/>
        <v>休日</v>
      </c>
      <c r="E242" s="161"/>
      <c r="F242" s="162" t="str">
        <f t="shared" si="22"/>
        <v>現場閉所</v>
      </c>
      <c r="G242" s="161"/>
      <c r="H242" s="162" t="str">
        <f t="shared" si="23"/>
        <v>現場閉所</v>
      </c>
      <c r="I242" t="str">
        <f t="shared" si="19"/>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c r="B243" s="7">
        <f t="shared" si="20"/>
        <v>46348</v>
      </c>
      <c r="C243" s="34" t="str">
        <f t="shared" si="18"/>
        <v>日</v>
      </c>
      <c r="D243" s="43" t="str">
        <f t="shared" si="21"/>
        <v>休日</v>
      </c>
      <c r="E243" s="161"/>
      <c r="F243" s="162" t="str">
        <f t="shared" si="22"/>
        <v>現場閉所</v>
      </c>
      <c r="G243" s="161"/>
      <c r="H243" s="162" t="str">
        <f t="shared" si="23"/>
        <v>現場閉所</v>
      </c>
      <c r="I243" t="str">
        <f t="shared" si="19"/>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c r="B244" s="7">
        <f t="shared" si="20"/>
        <v>46349</v>
      </c>
      <c r="C244" s="34" t="str">
        <f t="shared" si="18"/>
        <v>月</v>
      </c>
      <c r="D244" s="43" t="str">
        <f t="shared" si="21"/>
        <v/>
      </c>
      <c r="E244" s="161"/>
      <c r="F244" s="162" t="str">
        <f t="shared" si="22"/>
        <v>　　</v>
      </c>
      <c r="G244" s="161"/>
      <c r="H244" s="162" t="str">
        <f t="shared" si="23"/>
        <v>　　</v>
      </c>
      <c r="I244" t="str">
        <f t="shared" si="19"/>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c r="B245" s="7">
        <f t="shared" si="20"/>
        <v>46350</v>
      </c>
      <c r="C245" s="34" t="str">
        <f t="shared" si="18"/>
        <v>火</v>
      </c>
      <c r="D245" s="43" t="str">
        <f t="shared" si="21"/>
        <v/>
      </c>
      <c r="E245" s="161"/>
      <c r="F245" s="162" t="str">
        <f t="shared" si="22"/>
        <v>　　</v>
      </c>
      <c r="G245" s="161"/>
      <c r="H245" s="162" t="str">
        <f t="shared" si="23"/>
        <v>　　</v>
      </c>
      <c r="I245" t="str">
        <f t="shared" si="19"/>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c r="B246" s="7">
        <f t="shared" si="20"/>
        <v>46351</v>
      </c>
      <c r="C246" s="34" t="str">
        <f t="shared" si="18"/>
        <v>水</v>
      </c>
      <c r="D246" s="43" t="str">
        <f t="shared" si="21"/>
        <v/>
      </c>
      <c r="E246" s="161"/>
      <c r="F246" s="162" t="str">
        <f t="shared" si="22"/>
        <v>　　</v>
      </c>
      <c r="G246" s="161"/>
      <c r="H246" s="162" t="str">
        <f t="shared" si="23"/>
        <v>　　</v>
      </c>
      <c r="I246" t="str">
        <f t="shared" si="19"/>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c r="B247" s="7">
        <f t="shared" si="20"/>
        <v>46352</v>
      </c>
      <c r="C247" s="34" t="str">
        <f t="shared" si="18"/>
        <v>木</v>
      </c>
      <c r="D247" s="43" t="str">
        <f t="shared" si="21"/>
        <v/>
      </c>
      <c r="E247" s="161"/>
      <c r="F247" s="162" t="str">
        <f t="shared" si="22"/>
        <v>　　</v>
      </c>
      <c r="G247" s="161"/>
      <c r="H247" s="162" t="str">
        <f t="shared" si="23"/>
        <v>　　</v>
      </c>
      <c r="I247" t="str">
        <f t="shared" si="19"/>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c r="B248" s="7">
        <f t="shared" si="20"/>
        <v>46353</v>
      </c>
      <c r="C248" s="34" t="str">
        <f t="shared" si="18"/>
        <v>金</v>
      </c>
      <c r="D248" s="43" t="str">
        <f t="shared" si="21"/>
        <v/>
      </c>
      <c r="E248" s="161"/>
      <c r="F248" s="162" t="str">
        <f t="shared" si="22"/>
        <v>　　</v>
      </c>
      <c r="G248" s="161"/>
      <c r="H248" s="162" t="str">
        <f t="shared" si="23"/>
        <v>　　</v>
      </c>
      <c r="I248" t="str">
        <f t="shared" si="19"/>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c r="B249" s="7">
        <f t="shared" si="20"/>
        <v>46354</v>
      </c>
      <c r="C249" s="34" t="str">
        <f t="shared" si="18"/>
        <v>土</v>
      </c>
      <c r="D249" s="43" t="str">
        <f t="shared" si="21"/>
        <v>休日</v>
      </c>
      <c r="E249" s="161"/>
      <c r="F249" s="162" t="str">
        <f t="shared" si="22"/>
        <v>現場閉所</v>
      </c>
      <c r="G249" s="161"/>
      <c r="H249" s="162" t="str">
        <f t="shared" si="23"/>
        <v>現場閉所</v>
      </c>
      <c r="I249" t="str">
        <f t="shared" si="19"/>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c r="B250" s="7">
        <f t="shared" si="20"/>
        <v>46355</v>
      </c>
      <c r="C250" s="34" t="str">
        <f t="shared" si="18"/>
        <v>日</v>
      </c>
      <c r="D250" s="43" t="str">
        <f t="shared" si="21"/>
        <v>休日</v>
      </c>
      <c r="E250" s="161"/>
      <c r="F250" s="162" t="str">
        <f t="shared" si="22"/>
        <v>現場閉所</v>
      </c>
      <c r="G250" s="161"/>
      <c r="H250" s="162" t="str">
        <f t="shared" si="23"/>
        <v>現場閉所</v>
      </c>
      <c r="I250" t="str">
        <f t="shared" si="19"/>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c r="B251" s="7">
        <f t="shared" si="20"/>
        <v>46356</v>
      </c>
      <c r="C251" s="34" t="str">
        <f t="shared" si="18"/>
        <v>月</v>
      </c>
      <c r="D251" s="43" t="str">
        <f t="shared" si="21"/>
        <v/>
      </c>
      <c r="E251" s="161"/>
      <c r="F251" s="162" t="str">
        <f t="shared" si="22"/>
        <v>　　</v>
      </c>
      <c r="G251" s="161"/>
      <c r="H251" s="162" t="str">
        <f t="shared" si="23"/>
        <v>　　</v>
      </c>
      <c r="I251" t="str">
        <f t="shared" si="19"/>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c r="B252" s="7">
        <f t="shared" si="20"/>
        <v>46357</v>
      </c>
      <c r="C252" s="34" t="str">
        <f t="shared" si="18"/>
        <v>火</v>
      </c>
      <c r="D252" s="43" t="str">
        <f t="shared" si="21"/>
        <v/>
      </c>
      <c r="E252" s="161"/>
      <c r="F252" s="162" t="str">
        <f t="shared" si="22"/>
        <v>　　</v>
      </c>
      <c r="G252" s="161"/>
      <c r="H252" s="162" t="str">
        <f t="shared" si="23"/>
        <v>　　</v>
      </c>
      <c r="I252" t="str">
        <f t="shared" si="19"/>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c r="B253" s="7">
        <f t="shared" si="20"/>
        <v>46358</v>
      </c>
      <c r="C253" s="34" t="str">
        <f t="shared" si="18"/>
        <v>水</v>
      </c>
      <c r="D253" s="43" t="str">
        <f t="shared" si="21"/>
        <v/>
      </c>
      <c r="E253" s="161"/>
      <c r="F253" s="162" t="str">
        <f t="shared" si="22"/>
        <v>　　</v>
      </c>
      <c r="G253" s="161"/>
      <c r="H253" s="162" t="str">
        <f t="shared" si="23"/>
        <v>　　</v>
      </c>
      <c r="I253" t="str">
        <f t="shared" si="19"/>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c r="B254" s="7">
        <f t="shared" si="20"/>
        <v>46359</v>
      </c>
      <c r="C254" s="34" t="str">
        <f t="shared" si="18"/>
        <v>木</v>
      </c>
      <c r="D254" s="43" t="str">
        <f t="shared" si="21"/>
        <v/>
      </c>
      <c r="E254" s="161"/>
      <c r="F254" s="162" t="str">
        <f t="shared" si="22"/>
        <v>　　</v>
      </c>
      <c r="G254" s="161"/>
      <c r="H254" s="162" t="str">
        <f t="shared" si="23"/>
        <v>　　</v>
      </c>
      <c r="I254" t="str">
        <f t="shared" si="19"/>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c r="B255" s="7">
        <f t="shared" si="20"/>
        <v>46360</v>
      </c>
      <c r="C255" s="34" t="str">
        <f t="shared" si="18"/>
        <v>金</v>
      </c>
      <c r="D255" s="43" t="str">
        <f t="shared" si="21"/>
        <v/>
      </c>
      <c r="E255" s="161"/>
      <c r="F255" s="162" t="str">
        <f t="shared" si="22"/>
        <v>　　</v>
      </c>
      <c r="G255" s="161"/>
      <c r="H255" s="162" t="str">
        <f t="shared" si="23"/>
        <v>　　</v>
      </c>
      <c r="I255" t="str">
        <f t="shared" si="19"/>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c r="B256" s="7">
        <f t="shared" si="20"/>
        <v>46361</v>
      </c>
      <c r="C256" s="34" t="str">
        <f t="shared" si="18"/>
        <v>土</v>
      </c>
      <c r="D256" s="43" t="str">
        <f t="shared" si="21"/>
        <v>休日</v>
      </c>
      <c r="E256" s="161"/>
      <c r="F256" s="162" t="str">
        <f t="shared" si="22"/>
        <v>現場閉所</v>
      </c>
      <c r="G256" s="161"/>
      <c r="H256" s="162" t="str">
        <f t="shared" si="23"/>
        <v>現場閉所</v>
      </c>
      <c r="I256" t="str">
        <f t="shared" si="19"/>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c r="B257" s="7">
        <f t="shared" si="20"/>
        <v>46362</v>
      </c>
      <c r="C257" s="34" t="str">
        <f t="shared" si="18"/>
        <v>日</v>
      </c>
      <c r="D257" s="43" t="str">
        <f t="shared" si="21"/>
        <v>休日</v>
      </c>
      <c r="E257" s="161"/>
      <c r="F257" s="162" t="str">
        <f t="shared" si="22"/>
        <v>現場閉所</v>
      </c>
      <c r="G257" s="161"/>
      <c r="H257" s="162" t="str">
        <f t="shared" si="23"/>
        <v>現場閉所</v>
      </c>
      <c r="I257" t="str">
        <f t="shared" si="19"/>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c r="B258" s="7">
        <f t="shared" si="20"/>
        <v>46363</v>
      </c>
      <c r="C258" s="34" t="str">
        <f t="shared" si="18"/>
        <v>月</v>
      </c>
      <c r="D258" s="43" t="str">
        <f t="shared" si="21"/>
        <v/>
      </c>
      <c r="E258" s="161"/>
      <c r="F258" s="162" t="str">
        <f t="shared" si="22"/>
        <v>　　</v>
      </c>
      <c r="G258" s="161"/>
      <c r="H258" s="162" t="str">
        <f t="shared" si="23"/>
        <v>　　</v>
      </c>
      <c r="I258" t="str">
        <f t="shared" si="19"/>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c r="B259" s="7">
        <f t="shared" si="20"/>
        <v>46364</v>
      </c>
      <c r="C259" s="34" t="str">
        <f t="shared" si="18"/>
        <v>火</v>
      </c>
      <c r="D259" s="43" t="str">
        <f t="shared" si="21"/>
        <v/>
      </c>
      <c r="E259" s="161"/>
      <c r="F259" s="162" t="str">
        <f t="shared" si="22"/>
        <v>　　</v>
      </c>
      <c r="G259" s="161"/>
      <c r="H259" s="162" t="str">
        <f t="shared" si="23"/>
        <v>　　</v>
      </c>
      <c r="I259" t="str">
        <f t="shared" si="19"/>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c r="B260" s="7">
        <f t="shared" si="20"/>
        <v>46365</v>
      </c>
      <c r="C260" s="34" t="str">
        <f t="shared" si="18"/>
        <v>水</v>
      </c>
      <c r="D260" s="43" t="str">
        <f t="shared" si="21"/>
        <v/>
      </c>
      <c r="E260" s="161"/>
      <c r="F260" s="162" t="str">
        <f t="shared" si="22"/>
        <v>　　</v>
      </c>
      <c r="G260" s="161"/>
      <c r="H260" s="162" t="str">
        <f t="shared" si="23"/>
        <v>　　</v>
      </c>
      <c r="I260" t="str">
        <f t="shared" si="19"/>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c r="B261" s="7">
        <f t="shared" si="20"/>
        <v>46366</v>
      </c>
      <c r="C261" s="34" t="str">
        <f t="shared" si="18"/>
        <v>木</v>
      </c>
      <c r="D261" s="43" t="str">
        <f t="shared" si="21"/>
        <v/>
      </c>
      <c r="E261" s="161"/>
      <c r="F261" s="162" t="str">
        <f t="shared" si="22"/>
        <v>　　</v>
      </c>
      <c r="G261" s="161"/>
      <c r="H261" s="162" t="str">
        <f t="shared" si="23"/>
        <v>　　</v>
      </c>
      <c r="I261" t="str">
        <f t="shared" si="19"/>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c r="B262" s="7">
        <f t="shared" si="20"/>
        <v>46367</v>
      </c>
      <c r="C262" s="34" t="str">
        <f t="shared" si="18"/>
        <v>金</v>
      </c>
      <c r="D262" s="43" t="str">
        <f t="shared" si="21"/>
        <v/>
      </c>
      <c r="E262" s="161"/>
      <c r="F262" s="162" t="str">
        <f t="shared" si="22"/>
        <v>　　</v>
      </c>
      <c r="G262" s="161"/>
      <c r="H262" s="162" t="str">
        <f t="shared" si="23"/>
        <v>　　</v>
      </c>
      <c r="I262" t="str">
        <f t="shared" si="19"/>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c r="B263" s="7">
        <f t="shared" si="20"/>
        <v>46368</v>
      </c>
      <c r="C263" s="34" t="str">
        <f t="shared" si="18"/>
        <v>土</v>
      </c>
      <c r="D263" s="43" t="str">
        <f t="shared" si="21"/>
        <v>休日</v>
      </c>
      <c r="E263" s="161"/>
      <c r="F263" s="162" t="str">
        <f t="shared" si="22"/>
        <v>現場閉所</v>
      </c>
      <c r="G263" s="161"/>
      <c r="H263" s="162" t="str">
        <f t="shared" si="23"/>
        <v>現場閉所</v>
      </c>
      <c r="I263" t="str">
        <f t="shared" si="19"/>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c r="B264" s="7">
        <f t="shared" si="20"/>
        <v>46369</v>
      </c>
      <c r="C264" s="34" t="str">
        <f t="shared" ref="C264:C327" si="24">TEXT(B264,"aaa")</f>
        <v>日</v>
      </c>
      <c r="D264" s="43" t="str">
        <f t="shared" si="21"/>
        <v>休日</v>
      </c>
      <c r="E264" s="161"/>
      <c r="F264" s="162" t="str">
        <f t="shared" si="22"/>
        <v>現場閉所</v>
      </c>
      <c r="G264" s="161"/>
      <c r="H264" s="162" t="str">
        <f t="shared" si="23"/>
        <v>現場閉所</v>
      </c>
      <c r="I264" t="str">
        <f t="shared" ref="I264:I327" si="25">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c r="B265" s="7">
        <f t="shared" ref="B265:B328" si="26">B264+1</f>
        <v>46370</v>
      </c>
      <c r="C265" s="34" t="str">
        <f t="shared" si="24"/>
        <v>月</v>
      </c>
      <c r="D265" s="43" t="str">
        <f t="shared" ref="D265:D328" si="27">IF(WEEKDAY(B265,2)&gt;5,"休日","")</f>
        <v/>
      </c>
      <c r="E265" s="161"/>
      <c r="F265" s="162" t="str">
        <f t="shared" ref="F265:F328" si="28">IF(OR(E265="夏季休暇",E265="年末年始休暇",E265="一時中止",E265="工場制作",E265="発注者指示",E265="その他",D265="休日"),"現場閉所","　　")</f>
        <v>　　</v>
      </c>
      <c r="G265" s="161"/>
      <c r="H265" s="162" t="str">
        <f t="shared" ref="H265:H328" si="29">IF(OR(G265="夏季休暇",G265="年末年始休暇",G265="一時中止",G265="工場制作",G265="発注者指示",G265="その他",D265="休日"),"現場閉所","　　")</f>
        <v>　　</v>
      </c>
      <c r="I265" t="str">
        <f t="shared" si="25"/>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c r="B266" s="7">
        <f t="shared" si="26"/>
        <v>46371</v>
      </c>
      <c r="C266" s="34" t="str">
        <f t="shared" si="24"/>
        <v>火</v>
      </c>
      <c r="D266" s="43" t="str">
        <f t="shared" si="27"/>
        <v/>
      </c>
      <c r="E266" s="161"/>
      <c r="F266" s="162" t="str">
        <f t="shared" si="28"/>
        <v>　　</v>
      </c>
      <c r="G266" s="161"/>
      <c r="H266" s="162" t="str">
        <f t="shared" si="29"/>
        <v>　　</v>
      </c>
      <c r="I266" t="str">
        <f t="shared" si="25"/>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c r="B267" s="7">
        <f t="shared" si="26"/>
        <v>46372</v>
      </c>
      <c r="C267" s="34" t="str">
        <f t="shared" si="24"/>
        <v>水</v>
      </c>
      <c r="D267" s="43" t="str">
        <f t="shared" si="27"/>
        <v/>
      </c>
      <c r="E267" s="161"/>
      <c r="F267" s="162" t="str">
        <f t="shared" si="28"/>
        <v>　　</v>
      </c>
      <c r="G267" s="161"/>
      <c r="H267" s="162" t="str">
        <f t="shared" si="29"/>
        <v>　　</v>
      </c>
      <c r="I267" t="str">
        <f t="shared" si="25"/>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c r="B268" s="7">
        <f t="shared" si="26"/>
        <v>46373</v>
      </c>
      <c r="C268" s="34" t="str">
        <f t="shared" si="24"/>
        <v>木</v>
      </c>
      <c r="D268" s="43" t="str">
        <f t="shared" si="27"/>
        <v/>
      </c>
      <c r="E268" s="161"/>
      <c r="F268" s="162" t="str">
        <f t="shared" si="28"/>
        <v>　　</v>
      </c>
      <c r="G268" s="161"/>
      <c r="H268" s="162" t="str">
        <f t="shared" si="29"/>
        <v>　　</v>
      </c>
      <c r="I268" t="str">
        <f t="shared" si="25"/>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c r="B269" s="7">
        <f t="shared" si="26"/>
        <v>46374</v>
      </c>
      <c r="C269" s="34" t="str">
        <f t="shared" si="24"/>
        <v>金</v>
      </c>
      <c r="D269" s="43" t="str">
        <f t="shared" si="27"/>
        <v/>
      </c>
      <c r="E269" s="161"/>
      <c r="F269" s="162" t="str">
        <f t="shared" si="28"/>
        <v>　　</v>
      </c>
      <c r="G269" s="161"/>
      <c r="H269" s="162" t="str">
        <f t="shared" si="29"/>
        <v>　　</v>
      </c>
      <c r="I269" t="str">
        <f t="shared" si="25"/>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c r="B270" s="7">
        <f t="shared" si="26"/>
        <v>46375</v>
      </c>
      <c r="C270" s="34" t="str">
        <f t="shared" si="24"/>
        <v>土</v>
      </c>
      <c r="D270" s="43" t="str">
        <f t="shared" si="27"/>
        <v>休日</v>
      </c>
      <c r="E270" s="161"/>
      <c r="F270" s="162" t="str">
        <f t="shared" si="28"/>
        <v>現場閉所</v>
      </c>
      <c r="G270" s="161"/>
      <c r="H270" s="162" t="str">
        <f t="shared" si="29"/>
        <v>現場閉所</v>
      </c>
      <c r="I270" t="str">
        <f t="shared" si="25"/>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c r="B271" s="7">
        <f t="shared" si="26"/>
        <v>46376</v>
      </c>
      <c r="C271" s="34" t="str">
        <f t="shared" si="24"/>
        <v>日</v>
      </c>
      <c r="D271" s="43" t="str">
        <f t="shared" si="27"/>
        <v>休日</v>
      </c>
      <c r="E271" s="161"/>
      <c r="F271" s="162" t="str">
        <f t="shared" si="28"/>
        <v>現場閉所</v>
      </c>
      <c r="G271" s="161"/>
      <c r="H271" s="162" t="str">
        <f t="shared" si="29"/>
        <v>現場閉所</v>
      </c>
      <c r="I271" t="str">
        <f t="shared" si="25"/>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c r="B272" s="7">
        <f t="shared" si="26"/>
        <v>46377</v>
      </c>
      <c r="C272" s="34" t="str">
        <f t="shared" si="24"/>
        <v>月</v>
      </c>
      <c r="D272" s="43" t="str">
        <f t="shared" si="27"/>
        <v/>
      </c>
      <c r="E272" s="161"/>
      <c r="F272" s="162" t="str">
        <f t="shared" si="28"/>
        <v>　　</v>
      </c>
      <c r="G272" s="161"/>
      <c r="H272" s="162" t="str">
        <f t="shared" si="29"/>
        <v>　　</v>
      </c>
      <c r="I272" t="str">
        <f t="shared" si="25"/>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c r="B273" s="7">
        <f t="shared" si="26"/>
        <v>46378</v>
      </c>
      <c r="C273" s="34" t="str">
        <f t="shared" si="24"/>
        <v>火</v>
      </c>
      <c r="D273" s="43" t="str">
        <f t="shared" si="27"/>
        <v/>
      </c>
      <c r="E273" s="161"/>
      <c r="F273" s="162" t="str">
        <f t="shared" si="28"/>
        <v>　　</v>
      </c>
      <c r="G273" s="161"/>
      <c r="H273" s="162" t="str">
        <f t="shared" si="29"/>
        <v>　　</v>
      </c>
      <c r="I273" t="str">
        <f t="shared" si="25"/>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c r="B274" s="7">
        <f t="shared" si="26"/>
        <v>46379</v>
      </c>
      <c r="C274" s="34" t="str">
        <f t="shared" si="24"/>
        <v>水</v>
      </c>
      <c r="D274" s="43" t="str">
        <f t="shared" si="27"/>
        <v/>
      </c>
      <c r="E274" s="161"/>
      <c r="F274" s="162" t="str">
        <f t="shared" si="28"/>
        <v>　　</v>
      </c>
      <c r="G274" s="161"/>
      <c r="H274" s="162" t="str">
        <f t="shared" si="29"/>
        <v>　　</v>
      </c>
      <c r="I274" t="str">
        <f t="shared" si="25"/>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c r="B275" s="7">
        <f t="shared" si="26"/>
        <v>46380</v>
      </c>
      <c r="C275" s="34" t="str">
        <f t="shared" si="24"/>
        <v>木</v>
      </c>
      <c r="D275" s="43" t="str">
        <f t="shared" si="27"/>
        <v/>
      </c>
      <c r="E275" s="161"/>
      <c r="F275" s="162" t="str">
        <f t="shared" si="28"/>
        <v>　　</v>
      </c>
      <c r="G275" s="161"/>
      <c r="H275" s="162" t="str">
        <f t="shared" si="29"/>
        <v>　　</v>
      </c>
      <c r="I275" t="str">
        <f t="shared" si="25"/>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c r="B276" s="7">
        <f t="shared" si="26"/>
        <v>46381</v>
      </c>
      <c r="C276" s="34" t="str">
        <f t="shared" si="24"/>
        <v>金</v>
      </c>
      <c r="D276" s="43" t="str">
        <f t="shared" si="27"/>
        <v/>
      </c>
      <c r="E276" s="161"/>
      <c r="F276" s="162" t="str">
        <f t="shared" si="28"/>
        <v>　　</v>
      </c>
      <c r="G276" s="161"/>
      <c r="H276" s="162" t="str">
        <f t="shared" si="29"/>
        <v>　　</v>
      </c>
      <c r="I276" t="str">
        <f t="shared" si="25"/>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c r="B277" s="7">
        <f t="shared" si="26"/>
        <v>46382</v>
      </c>
      <c r="C277" s="34" t="str">
        <f t="shared" si="24"/>
        <v>土</v>
      </c>
      <c r="D277" s="43" t="str">
        <f t="shared" si="27"/>
        <v>休日</v>
      </c>
      <c r="E277" s="161"/>
      <c r="F277" s="162" t="str">
        <f t="shared" si="28"/>
        <v>現場閉所</v>
      </c>
      <c r="G277" s="161"/>
      <c r="H277" s="162" t="str">
        <f t="shared" si="29"/>
        <v>現場閉所</v>
      </c>
      <c r="I277" t="str">
        <f t="shared" si="25"/>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c r="B278" s="7">
        <f t="shared" si="26"/>
        <v>46383</v>
      </c>
      <c r="C278" s="34" t="str">
        <f t="shared" si="24"/>
        <v>日</v>
      </c>
      <c r="D278" s="43" t="str">
        <f t="shared" si="27"/>
        <v>休日</v>
      </c>
      <c r="E278" s="161"/>
      <c r="F278" s="162" t="str">
        <f t="shared" si="28"/>
        <v>現場閉所</v>
      </c>
      <c r="G278" s="161"/>
      <c r="H278" s="162" t="str">
        <f t="shared" si="29"/>
        <v>現場閉所</v>
      </c>
      <c r="I278" t="str">
        <f t="shared" si="25"/>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c r="B279" s="7">
        <f t="shared" si="26"/>
        <v>46384</v>
      </c>
      <c r="C279" s="34" t="str">
        <f t="shared" si="24"/>
        <v>月</v>
      </c>
      <c r="D279" s="43" t="str">
        <f t="shared" si="27"/>
        <v/>
      </c>
      <c r="E279" s="161"/>
      <c r="F279" s="162" t="str">
        <f t="shared" si="28"/>
        <v>　　</v>
      </c>
      <c r="G279" s="161"/>
      <c r="H279" s="162" t="str">
        <f t="shared" si="29"/>
        <v>　　</v>
      </c>
      <c r="I279" t="str">
        <f t="shared" si="25"/>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c r="B280" s="7">
        <f t="shared" si="26"/>
        <v>46385</v>
      </c>
      <c r="C280" s="34" t="str">
        <f t="shared" si="24"/>
        <v>火</v>
      </c>
      <c r="D280" s="43" t="str">
        <f t="shared" si="27"/>
        <v/>
      </c>
      <c r="E280" s="161"/>
      <c r="F280" s="162" t="str">
        <f t="shared" si="28"/>
        <v>　　</v>
      </c>
      <c r="G280" s="161"/>
      <c r="H280" s="162" t="str">
        <f t="shared" si="29"/>
        <v>　　</v>
      </c>
      <c r="I280" t="str">
        <f t="shared" si="25"/>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c r="B281" s="7">
        <f t="shared" si="26"/>
        <v>46386</v>
      </c>
      <c r="C281" s="34" t="str">
        <f t="shared" si="24"/>
        <v>水</v>
      </c>
      <c r="D281" s="43" t="str">
        <f t="shared" si="27"/>
        <v/>
      </c>
      <c r="E281" s="161"/>
      <c r="F281" s="162" t="str">
        <f t="shared" si="28"/>
        <v>　　</v>
      </c>
      <c r="G281" s="161"/>
      <c r="H281" s="162" t="str">
        <f t="shared" si="29"/>
        <v>　　</v>
      </c>
      <c r="I281" t="str">
        <f t="shared" si="25"/>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c r="B282" s="7">
        <f t="shared" si="26"/>
        <v>46387</v>
      </c>
      <c r="C282" s="34" t="str">
        <f t="shared" si="24"/>
        <v>木</v>
      </c>
      <c r="D282" s="43" t="str">
        <f t="shared" si="27"/>
        <v/>
      </c>
      <c r="E282" s="161"/>
      <c r="F282" s="162" t="str">
        <f t="shared" si="28"/>
        <v>　　</v>
      </c>
      <c r="G282" s="161"/>
      <c r="H282" s="162" t="str">
        <f t="shared" si="29"/>
        <v>　　</v>
      </c>
      <c r="I282" t="str">
        <f t="shared" si="25"/>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c r="B283" s="7">
        <f t="shared" si="26"/>
        <v>46388</v>
      </c>
      <c r="C283" s="34" t="str">
        <f t="shared" si="24"/>
        <v>金</v>
      </c>
      <c r="D283" s="43" t="str">
        <f t="shared" si="27"/>
        <v/>
      </c>
      <c r="E283" s="161"/>
      <c r="F283" s="162" t="str">
        <f t="shared" si="28"/>
        <v>　　</v>
      </c>
      <c r="G283" s="161"/>
      <c r="H283" s="162" t="str">
        <f t="shared" si="29"/>
        <v>　　</v>
      </c>
      <c r="I283" t="str">
        <f t="shared" si="25"/>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c r="B284" s="7">
        <f t="shared" si="26"/>
        <v>46389</v>
      </c>
      <c r="C284" s="34" t="str">
        <f t="shared" si="24"/>
        <v>土</v>
      </c>
      <c r="D284" s="43" t="str">
        <f t="shared" si="27"/>
        <v>休日</v>
      </c>
      <c r="E284" s="161"/>
      <c r="F284" s="162" t="str">
        <f t="shared" si="28"/>
        <v>現場閉所</v>
      </c>
      <c r="G284" s="161"/>
      <c r="H284" s="162" t="str">
        <f t="shared" si="29"/>
        <v>現場閉所</v>
      </c>
      <c r="I284" t="str">
        <f t="shared" si="25"/>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c r="B285" s="7">
        <f t="shared" si="26"/>
        <v>46390</v>
      </c>
      <c r="C285" s="34" t="str">
        <f t="shared" si="24"/>
        <v>日</v>
      </c>
      <c r="D285" s="43" t="str">
        <f t="shared" si="27"/>
        <v>休日</v>
      </c>
      <c r="E285" s="161"/>
      <c r="F285" s="162" t="str">
        <f t="shared" si="28"/>
        <v>現場閉所</v>
      </c>
      <c r="G285" s="161"/>
      <c r="H285" s="162" t="str">
        <f t="shared" si="29"/>
        <v>現場閉所</v>
      </c>
      <c r="I285" t="str">
        <f t="shared" si="25"/>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c r="B286" s="7">
        <f t="shared" si="26"/>
        <v>46391</v>
      </c>
      <c r="C286" s="34" t="str">
        <f t="shared" si="24"/>
        <v>月</v>
      </c>
      <c r="D286" s="43" t="str">
        <f t="shared" si="27"/>
        <v/>
      </c>
      <c r="E286" s="161"/>
      <c r="F286" s="162" t="str">
        <f t="shared" si="28"/>
        <v>　　</v>
      </c>
      <c r="G286" s="161"/>
      <c r="H286" s="162" t="str">
        <f t="shared" si="29"/>
        <v>　　</v>
      </c>
      <c r="I286" t="str">
        <f t="shared" si="25"/>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c r="B287" s="7">
        <f t="shared" si="26"/>
        <v>46392</v>
      </c>
      <c r="C287" s="34" t="str">
        <f t="shared" si="24"/>
        <v>火</v>
      </c>
      <c r="D287" s="43" t="str">
        <f t="shared" si="27"/>
        <v/>
      </c>
      <c r="E287" s="161"/>
      <c r="F287" s="162" t="str">
        <f t="shared" si="28"/>
        <v>　　</v>
      </c>
      <c r="G287" s="161"/>
      <c r="H287" s="162" t="str">
        <f t="shared" si="29"/>
        <v>　　</v>
      </c>
      <c r="I287" t="str">
        <f t="shared" si="25"/>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c r="B288" s="7">
        <f t="shared" si="26"/>
        <v>46393</v>
      </c>
      <c r="C288" s="34" t="str">
        <f t="shared" si="24"/>
        <v>水</v>
      </c>
      <c r="D288" s="43" t="str">
        <f t="shared" si="27"/>
        <v/>
      </c>
      <c r="E288" s="161"/>
      <c r="F288" s="162" t="str">
        <f t="shared" si="28"/>
        <v>　　</v>
      </c>
      <c r="G288" s="161"/>
      <c r="H288" s="162" t="str">
        <f t="shared" si="29"/>
        <v>　　</v>
      </c>
      <c r="I288" t="str">
        <f t="shared" si="25"/>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c r="B289" s="7">
        <f t="shared" si="26"/>
        <v>46394</v>
      </c>
      <c r="C289" s="34" t="str">
        <f t="shared" si="24"/>
        <v>木</v>
      </c>
      <c r="D289" s="43" t="str">
        <f t="shared" si="27"/>
        <v/>
      </c>
      <c r="E289" s="161"/>
      <c r="F289" s="162" t="str">
        <f t="shared" si="28"/>
        <v>　　</v>
      </c>
      <c r="G289" s="161"/>
      <c r="H289" s="162" t="str">
        <f t="shared" si="29"/>
        <v>　　</v>
      </c>
      <c r="I289" t="str">
        <f t="shared" si="25"/>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c r="B290" s="7">
        <f t="shared" si="26"/>
        <v>46395</v>
      </c>
      <c r="C290" s="34" t="str">
        <f t="shared" si="24"/>
        <v>金</v>
      </c>
      <c r="D290" s="43" t="str">
        <f t="shared" si="27"/>
        <v/>
      </c>
      <c r="E290" s="161"/>
      <c r="F290" s="162" t="str">
        <f t="shared" si="28"/>
        <v>　　</v>
      </c>
      <c r="G290" s="161"/>
      <c r="H290" s="162" t="str">
        <f t="shared" si="29"/>
        <v>　　</v>
      </c>
      <c r="I290" t="str">
        <f t="shared" si="25"/>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c r="B291" s="7">
        <f t="shared" si="26"/>
        <v>46396</v>
      </c>
      <c r="C291" s="34" t="str">
        <f t="shared" si="24"/>
        <v>土</v>
      </c>
      <c r="D291" s="43" t="str">
        <f t="shared" si="27"/>
        <v>休日</v>
      </c>
      <c r="E291" s="161"/>
      <c r="F291" s="162" t="str">
        <f t="shared" si="28"/>
        <v>現場閉所</v>
      </c>
      <c r="G291" s="161"/>
      <c r="H291" s="162" t="str">
        <f t="shared" si="29"/>
        <v>現場閉所</v>
      </c>
      <c r="I291" t="str">
        <f t="shared" si="25"/>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c r="B292" s="7">
        <f t="shared" si="26"/>
        <v>46397</v>
      </c>
      <c r="C292" s="34" t="str">
        <f t="shared" si="24"/>
        <v>日</v>
      </c>
      <c r="D292" s="43" t="str">
        <f t="shared" si="27"/>
        <v>休日</v>
      </c>
      <c r="E292" s="161"/>
      <c r="F292" s="162" t="str">
        <f t="shared" si="28"/>
        <v>現場閉所</v>
      </c>
      <c r="G292" s="161"/>
      <c r="H292" s="162" t="str">
        <f t="shared" si="29"/>
        <v>現場閉所</v>
      </c>
      <c r="I292" t="str">
        <f t="shared" si="25"/>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c r="B293" s="7">
        <f t="shared" si="26"/>
        <v>46398</v>
      </c>
      <c r="C293" s="34" t="str">
        <f t="shared" si="24"/>
        <v>月</v>
      </c>
      <c r="D293" s="43" t="str">
        <f t="shared" si="27"/>
        <v/>
      </c>
      <c r="E293" s="161"/>
      <c r="F293" s="162" t="str">
        <f t="shared" si="28"/>
        <v>　　</v>
      </c>
      <c r="G293" s="161"/>
      <c r="H293" s="162" t="str">
        <f t="shared" si="29"/>
        <v>　　</v>
      </c>
      <c r="I293" t="str">
        <f t="shared" si="25"/>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c r="B294" s="7">
        <f t="shared" si="26"/>
        <v>46399</v>
      </c>
      <c r="C294" s="34" t="str">
        <f t="shared" si="24"/>
        <v>火</v>
      </c>
      <c r="D294" s="43" t="str">
        <f t="shared" si="27"/>
        <v/>
      </c>
      <c r="E294" s="161"/>
      <c r="F294" s="162" t="str">
        <f t="shared" si="28"/>
        <v>　　</v>
      </c>
      <c r="G294" s="161"/>
      <c r="H294" s="162" t="str">
        <f t="shared" si="29"/>
        <v>　　</v>
      </c>
      <c r="I294" t="str">
        <f t="shared" si="25"/>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c r="B295" s="7">
        <f t="shared" si="26"/>
        <v>46400</v>
      </c>
      <c r="C295" s="34" t="str">
        <f t="shared" si="24"/>
        <v>水</v>
      </c>
      <c r="D295" s="43" t="str">
        <f t="shared" si="27"/>
        <v/>
      </c>
      <c r="E295" s="161"/>
      <c r="F295" s="162" t="str">
        <f t="shared" si="28"/>
        <v>　　</v>
      </c>
      <c r="G295" s="161"/>
      <c r="H295" s="162" t="str">
        <f t="shared" si="29"/>
        <v>　　</v>
      </c>
      <c r="I295" t="str">
        <f t="shared" si="25"/>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c r="B296" s="7">
        <f t="shared" si="26"/>
        <v>46401</v>
      </c>
      <c r="C296" s="34" t="str">
        <f t="shared" si="24"/>
        <v>木</v>
      </c>
      <c r="D296" s="43" t="str">
        <f t="shared" si="27"/>
        <v/>
      </c>
      <c r="E296" s="161"/>
      <c r="F296" s="162" t="str">
        <f t="shared" si="28"/>
        <v>　　</v>
      </c>
      <c r="G296" s="161"/>
      <c r="H296" s="162" t="str">
        <f t="shared" si="29"/>
        <v>　　</v>
      </c>
      <c r="I296" t="str">
        <f t="shared" si="25"/>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c r="B297" s="7">
        <f t="shared" si="26"/>
        <v>46402</v>
      </c>
      <c r="C297" s="34" t="str">
        <f t="shared" si="24"/>
        <v>金</v>
      </c>
      <c r="D297" s="43" t="str">
        <f t="shared" si="27"/>
        <v/>
      </c>
      <c r="E297" s="161"/>
      <c r="F297" s="162" t="str">
        <f t="shared" si="28"/>
        <v>　　</v>
      </c>
      <c r="G297" s="161"/>
      <c r="H297" s="162" t="str">
        <f t="shared" si="29"/>
        <v>　　</v>
      </c>
      <c r="I297" t="str">
        <f t="shared" si="25"/>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c r="B298" s="7">
        <f t="shared" si="26"/>
        <v>46403</v>
      </c>
      <c r="C298" s="34" t="str">
        <f t="shared" si="24"/>
        <v>土</v>
      </c>
      <c r="D298" s="43" t="str">
        <f t="shared" si="27"/>
        <v>休日</v>
      </c>
      <c r="E298" s="161"/>
      <c r="F298" s="162" t="str">
        <f t="shared" si="28"/>
        <v>現場閉所</v>
      </c>
      <c r="G298" s="161"/>
      <c r="H298" s="162" t="str">
        <f t="shared" si="29"/>
        <v>現場閉所</v>
      </c>
      <c r="I298" t="str">
        <f t="shared" si="25"/>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c r="B299" s="7">
        <f t="shared" si="26"/>
        <v>46404</v>
      </c>
      <c r="C299" s="34" t="str">
        <f t="shared" si="24"/>
        <v>日</v>
      </c>
      <c r="D299" s="43" t="str">
        <f t="shared" si="27"/>
        <v>休日</v>
      </c>
      <c r="E299" s="161"/>
      <c r="F299" s="162" t="str">
        <f t="shared" si="28"/>
        <v>現場閉所</v>
      </c>
      <c r="G299" s="161"/>
      <c r="H299" s="162" t="str">
        <f t="shared" si="29"/>
        <v>現場閉所</v>
      </c>
      <c r="I299" t="str">
        <f t="shared" si="25"/>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c r="B300" s="7">
        <f t="shared" si="26"/>
        <v>46405</v>
      </c>
      <c r="C300" s="34" t="str">
        <f t="shared" si="24"/>
        <v>月</v>
      </c>
      <c r="D300" s="43" t="str">
        <f t="shared" si="27"/>
        <v/>
      </c>
      <c r="E300" s="161"/>
      <c r="F300" s="162" t="str">
        <f t="shared" si="28"/>
        <v>　　</v>
      </c>
      <c r="G300" s="161"/>
      <c r="H300" s="162" t="str">
        <f t="shared" si="29"/>
        <v>　　</v>
      </c>
      <c r="I300" t="str">
        <f t="shared" si="25"/>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c r="B301" s="7">
        <f t="shared" si="26"/>
        <v>46406</v>
      </c>
      <c r="C301" s="34" t="str">
        <f t="shared" si="24"/>
        <v>火</v>
      </c>
      <c r="D301" s="43" t="str">
        <f t="shared" si="27"/>
        <v/>
      </c>
      <c r="E301" s="161"/>
      <c r="F301" s="162" t="str">
        <f t="shared" si="28"/>
        <v>　　</v>
      </c>
      <c r="G301" s="161"/>
      <c r="H301" s="162" t="str">
        <f t="shared" si="29"/>
        <v>　　</v>
      </c>
      <c r="I301" t="str">
        <f t="shared" si="25"/>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c r="B302" s="7">
        <f t="shared" si="26"/>
        <v>46407</v>
      </c>
      <c r="C302" s="34" t="str">
        <f t="shared" si="24"/>
        <v>水</v>
      </c>
      <c r="D302" s="43" t="str">
        <f t="shared" si="27"/>
        <v/>
      </c>
      <c r="E302" s="161"/>
      <c r="F302" s="162" t="str">
        <f t="shared" si="28"/>
        <v>　　</v>
      </c>
      <c r="G302" s="161"/>
      <c r="H302" s="162" t="str">
        <f t="shared" si="29"/>
        <v>　　</v>
      </c>
      <c r="I302" t="str">
        <f t="shared" si="25"/>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c r="B303" s="7">
        <f t="shared" si="26"/>
        <v>46408</v>
      </c>
      <c r="C303" s="34" t="str">
        <f t="shared" si="24"/>
        <v>木</v>
      </c>
      <c r="D303" s="43" t="str">
        <f t="shared" si="27"/>
        <v/>
      </c>
      <c r="E303" s="161"/>
      <c r="F303" s="162" t="str">
        <f t="shared" si="28"/>
        <v>　　</v>
      </c>
      <c r="G303" s="161"/>
      <c r="H303" s="162" t="str">
        <f t="shared" si="29"/>
        <v>　　</v>
      </c>
      <c r="I303" t="str">
        <f t="shared" si="25"/>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c r="B304" s="7">
        <f t="shared" si="26"/>
        <v>46409</v>
      </c>
      <c r="C304" s="34" t="str">
        <f t="shared" si="24"/>
        <v>金</v>
      </c>
      <c r="D304" s="43" t="str">
        <f t="shared" si="27"/>
        <v/>
      </c>
      <c r="E304" s="161"/>
      <c r="F304" s="162" t="str">
        <f t="shared" si="28"/>
        <v>　　</v>
      </c>
      <c r="G304" s="161"/>
      <c r="H304" s="162" t="str">
        <f t="shared" si="29"/>
        <v>　　</v>
      </c>
      <c r="I304" t="str">
        <f t="shared" si="25"/>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c r="B305" s="7">
        <f t="shared" si="26"/>
        <v>46410</v>
      </c>
      <c r="C305" s="34" t="str">
        <f t="shared" si="24"/>
        <v>土</v>
      </c>
      <c r="D305" s="43" t="str">
        <f t="shared" si="27"/>
        <v>休日</v>
      </c>
      <c r="E305" s="161"/>
      <c r="F305" s="162" t="str">
        <f t="shared" si="28"/>
        <v>現場閉所</v>
      </c>
      <c r="G305" s="161"/>
      <c r="H305" s="162" t="str">
        <f t="shared" si="29"/>
        <v>現場閉所</v>
      </c>
      <c r="I305" t="str">
        <f t="shared" si="25"/>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c r="B306" s="7">
        <f t="shared" si="26"/>
        <v>46411</v>
      </c>
      <c r="C306" s="34" t="str">
        <f t="shared" si="24"/>
        <v>日</v>
      </c>
      <c r="D306" s="43" t="str">
        <f t="shared" si="27"/>
        <v>休日</v>
      </c>
      <c r="E306" s="161"/>
      <c r="F306" s="162" t="str">
        <f t="shared" si="28"/>
        <v>現場閉所</v>
      </c>
      <c r="G306" s="161"/>
      <c r="H306" s="162" t="str">
        <f t="shared" si="29"/>
        <v>現場閉所</v>
      </c>
      <c r="I306" t="str">
        <f t="shared" si="25"/>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c r="B307" s="7">
        <f t="shared" si="26"/>
        <v>46412</v>
      </c>
      <c r="C307" s="34" t="str">
        <f t="shared" si="24"/>
        <v>月</v>
      </c>
      <c r="D307" s="43" t="str">
        <f t="shared" si="27"/>
        <v/>
      </c>
      <c r="E307" s="161"/>
      <c r="F307" s="162" t="str">
        <f t="shared" si="28"/>
        <v>　　</v>
      </c>
      <c r="G307" s="161"/>
      <c r="H307" s="162" t="str">
        <f t="shared" si="29"/>
        <v>　　</v>
      </c>
      <c r="I307" t="str">
        <f t="shared" si="25"/>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c r="B308" s="7">
        <f t="shared" si="26"/>
        <v>46413</v>
      </c>
      <c r="C308" s="34" t="str">
        <f t="shared" si="24"/>
        <v>火</v>
      </c>
      <c r="D308" s="43" t="str">
        <f t="shared" si="27"/>
        <v/>
      </c>
      <c r="E308" s="161"/>
      <c r="F308" s="162" t="str">
        <f t="shared" si="28"/>
        <v>　　</v>
      </c>
      <c r="G308" s="161"/>
      <c r="H308" s="162" t="str">
        <f t="shared" si="29"/>
        <v>　　</v>
      </c>
      <c r="I308" t="str">
        <f t="shared" si="25"/>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c r="B309" s="7">
        <f t="shared" si="26"/>
        <v>46414</v>
      </c>
      <c r="C309" s="34" t="str">
        <f t="shared" si="24"/>
        <v>水</v>
      </c>
      <c r="D309" s="43" t="str">
        <f t="shared" si="27"/>
        <v/>
      </c>
      <c r="E309" s="161"/>
      <c r="F309" s="162" t="str">
        <f t="shared" si="28"/>
        <v>　　</v>
      </c>
      <c r="G309" s="161"/>
      <c r="H309" s="162" t="str">
        <f t="shared" si="29"/>
        <v>　　</v>
      </c>
      <c r="I309" t="str">
        <f t="shared" si="25"/>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c r="B310" s="7">
        <f t="shared" si="26"/>
        <v>46415</v>
      </c>
      <c r="C310" s="34" t="str">
        <f t="shared" si="24"/>
        <v>木</v>
      </c>
      <c r="D310" s="43" t="str">
        <f t="shared" si="27"/>
        <v/>
      </c>
      <c r="E310" s="161"/>
      <c r="F310" s="162" t="str">
        <f t="shared" si="28"/>
        <v>　　</v>
      </c>
      <c r="G310" s="161"/>
      <c r="H310" s="162" t="str">
        <f t="shared" si="29"/>
        <v>　　</v>
      </c>
      <c r="I310" t="str">
        <f t="shared" si="25"/>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c r="B311" s="7">
        <f t="shared" si="26"/>
        <v>46416</v>
      </c>
      <c r="C311" s="34" t="str">
        <f t="shared" si="24"/>
        <v>金</v>
      </c>
      <c r="D311" s="43" t="str">
        <f t="shared" si="27"/>
        <v/>
      </c>
      <c r="E311" s="161"/>
      <c r="F311" s="162" t="str">
        <f t="shared" si="28"/>
        <v>　　</v>
      </c>
      <c r="G311" s="161"/>
      <c r="H311" s="162" t="str">
        <f t="shared" si="29"/>
        <v>　　</v>
      </c>
      <c r="I311" t="str">
        <f t="shared" si="25"/>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c r="B312" s="7">
        <f t="shared" si="26"/>
        <v>46417</v>
      </c>
      <c r="C312" s="34" t="str">
        <f t="shared" si="24"/>
        <v>土</v>
      </c>
      <c r="D312" s="43" t="str">
        <f t="shared" si="27"/>
        <v>休日</v>
      </c>
      <c r="E312" s="161"/>
      <c r="F312" s="162" t="str">
        <f t="shared" si="28"/>
        <v>現場閉所</v>
      </c>
      <c r="G312" s="161"/>
      <c r="H312" s="162" t="str">
        <f t="shared" si="29"/>
        <v>現場閉所</v>
      </c>
      <c r="I312" t="str">
        <f t="shared" si="25"/>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c r="B313" s="7">
        <f t="shared" si="26"/>
        <v>46418</v>
      </c>
      <c r="C313" s="34" t="str">
        <f t="shared" si="24"/>
        <v>日</v>
      </c>
      <c r="D313" s="43" t="str">
        <f t="shared" si="27"/>
        <v>休日</v>
      </c>
      <c r="E313" s="161"/>
      <c r="F313" s="162" t="str">
        <f t="shared" si="28"/>
        <v>現場閉所</v>
      </c>
      <c r="G313" s="161"/>
      <c r="H313" s="162" t="str">
        <f t="shared" si="29"/>
        <v>現場閉所</v>
      </c>
      <c r="I313" t="str">
        <f t="shared" si="25"/>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c r="B314" s="7">
        <f t="shared" si="26"/>
        <v>46419</v>
      </c>
      <c r="C314" s="34" t="str">
        <f t="shared" si="24"/>
        <v>月</v>
      </c>
      <c r="D314" s="43" t="str">
        <f t="shared" si="27"/>
        <v/>
      </c>
      <c r="E314" s="161"/>
      <c r="F314" s="162" t="str">
        <f t="shared" si="28"/>
        <v>　　</v>
      </c>
      <c r="G314" s="161"/>
      <c r="H314" s="162" t="str">
        <f t="shared" si="29"/>
        <v>　　</v>
      </c>
      <c r="I314" t="str">
        <f t="shared" si="25"/>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c r="B315" s="7">
        <f t="shared" si="26"/>
        <v>46420</v>
      </c>
      <c r="C315" s="34" t="str">
        <f t="shared" si="24"/>
        <v>火</v>
      </c>
      <c r="D315" s="43" t="str">
        <f t="shared" si="27"/>
        <v/>
      </c>
      <c r="E315" s="161"/>
      <c r="F315" s="162" t="str">
        <f t="shared" si="28"/>
        <v>　　</v>
      </c>
      <c r="G315" s="161"/>
      <c r="H315" s="162" t="str">
        <f t="shared" si="29"/>
        <v>　　</v>
      </c>
      <c r="I315" t="str">
        <f t="shared" si="25"/>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c r="B316" s="7">
        <f t="shared" si="26"/>
        <v>46421</v>
      </c>
      <c r="C316" s="34" t="str">
        <f t="shared" si="24"/>
        <v>水</v>
      </c>
      <c r="D316" s="43" t="str">
        <f t="shared" si="27"/>
        <v/>
      </c>
      <c r="E316" s="161"/>
      <c r="F316" s="162" t="str">
        <f t="shared" si="28"/>
        <v>　　</v>
      </c>
      <c r="G316" s="161"/>
      <c r="H316" s="162" t="str">
        <f t="shared" si="29"/>
        <v>　　</v>
      </c>
      <c r="I316" t="str">
        <f t="shared" si="25"/>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c r="B317" s="7">
        <f t="shared" si="26"/>
        <v>46422</v>
      </c>
      <c r="C317" s="34" t="str">
        <f t="shared" si="24"/>
        <v>木</v>
      </c>
      <c r="D317" s="43" t="str">
        <f t="shared" si="27"/>
        <v/>
      </c>
      <c r="E317" s="161"/>
      <c r="F317" s="162" t="str">
        <f t="shared" si="28"/>
        <v>　　</v>
      </c>
      <c r="G317" s="161"/>
      <c r="H317" s="162" t="str">
        <f t="shared" si="29"/>
        <v>　　</v>
      </c>
      <c r="I317" t="str">
        <f t="shared" si="25"/>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c r="B318" s="7">
        <f t="shared" si="26"/>
        <v>46423</v>
      </c>
      <c r="C318" s="34" t="str">
        <f t="shared" si="24"/>
        <v>金</v>
      </c>
      <c r="D318" s="43" t="str">
        <f t="shared" si="27"/>
        <v/>
      </c>
      <c r="E318" s="161"/>
      <c r="F318" s="162" t="str">
        <f t="shared" si="28"/>
        <v>　　</v>
      </c>
      <c r="G318" s="161"/>
      <c r="H318" s="162" t="str">
        <f t="shared" si="29"/>
        <v>　　</v>
      </c>
      <c r="I318" t="str">
        <f t="shared" si="25"/>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c r="B319" s="7">
        <f t="shared" si="26"/>
        <v>46424</v>
      </c>
      <c r="C319" s="34" t="str">
        <f t="shared" si="24"/>
        <v>土</v>
      </c>
      <c r="D319" s="43" t="str">
        <f t="shared" si="27"/>
        <v>休日</v>
      </c>
      <c r="E319" s="161"/>
      <c r="F319" s="162" t="str">
        <f t="shared" si="28"/>
        <v>現場閉所</v>
      </c>
      <c r="G319" s="161"/>
      <c r="H319" s="162" t="str">
        <f t="shared" si="29"/>
        <v>現場閉所</v>
      </c>
      <c r="I319" t="str">
        <f t="shared" si="25"/>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c r="B320" s="7">
        <f t="shared" si="26"/>
        <v>46425</v>
      </c>
      <c r="C320" s="34" t="str">
        <f t="shared" si="24"/>
        <v>日</v>
      </c>
      <c r="D320" s="43" t="str">
        <f t="shared" si="27"/>
        <v>休日</v>
      </c>
      <c r="E320" s="161"/>
      <c r="F320" s="162" t="str">
        <f t="shared" si="28"/>
        <v>現場閉所</v>
      </c>
      <c r="G320" s="161"/>
      <c r="H320" s="162" t="str">
        <f t="shared" si="29"/>
        <v>現場閉所</v>
      </c>
      <c r="I320" t="str">
        <f t="shared" si="25"/>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c r="B321" s="7">
        <f t="shared" si="26"/>
        <v>46426</v>
      </c>
      <c r="C321" s="34" t="str">
        <f t="shared" si="24"/>
        <v>月</v>
      </c>
      <c r="D321" s="43" t="str">
        <f t="shared" si="27"/>
        <v/>
      </c>
      <c r="E321" s="161"/>
      <c r="F321" s="162" t="str">
        <f t="shared" si="28"/>
        <v>　　</v>
      </c>
      <c r="G321" s="161"/>
      <c r="H321" s="162" t="str">
        <f t="shared" si="29"/>
        <v>　　</v>
      </c>
      <c r="I321" t="str">
        <f t="shared" si="25"/>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c r="B322" s="7">
        <f t="shared" si="26"/>
        <v>46427</v>
      </c>
      <c r="C322" s="34" t="str">
        <f t="shared" si="24"/>
        <v>火</v>
      </c>
      <c r="D322" s="43" t="str">
        <f t="shared" si="27"/>
        <v/>
      </c>
      <c r="E322" s="161"/>
      <c r="F322" s="162" t="str">
        <f t="shared" si="28"/>
        <v>　　</v>
      </c>
      <c r="G322" s="161"/>
      <c r="H322" s="162" t="str">
        <f t="shared" si="29"/>
        <v>　　</v>
      </c>
      <c r="I322" t="str">
        <f t="shared" si="25"/>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c r="B323" s="7">
        <f t="shared" si="26"/>
        <v>46428</v>
      </c>
      <c r="C323" s="34" t="str">
        <f t="shared" si="24"/>
        <v>水</v>
      </c>
      <c r="D323" s="43" t="str">
        <f t="shared" si="27"/>
        <v/>
      </c>
      <c r="E323" s="161"/>
      <c r="F323" s="162" t="str">
        <f t="shared" si="28"/>
        <v>　　</v>
      </c>
      <c r="G323" s="161"/>
      <c r="H323" s="162" t="str">
        <f t="shared" si="29"/>
        <v>　　</v>
      </c>
      <c r="I323" t="str">
        <f t="shared" si="25"/>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c r="B324" s="7">
        <f t="shared" si="26"/>
        <v>46429</v>
      </c>
      <c r="C324" s="34" t="str">
        <f t="shared" si="24"/>
        <v>木</v>
      </c>
      <c r="D324" s="43" t="str">
        <f t="shared" si="27"/>
        <v/>
      </c>
      <c r="E324" s="161"/>
      <c r="F324" s="162" t="str">
        <f t="shared" si="28"/>
        <v>　　</v>
      </c>
      <c r="G324" s="161"/>
      <c r="H324" s="162" t="str">
        <f t="shared" si="29"/>
        <v>　　</v>
      </c>
      <c r="I324" t="str">
        <f t="shared" si="25"/>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c r="B325" s="7">
        <f t="shared" si="26"/>
        <v>46430</v>
      </c>
      <c r="C325" s="34" t="str">
        <f t="shared" si="24"/>
        <v>金</v>
      </c>
      <c r="D325" s="43" t="str">
        <f t="shared" si="27"/>
        <v/>
      </c>
      <c r="E325" s="161"/>
      <c r="F325" s="162" t="str">
        <f t="shared" si="28"/>
        <v>　　</v>
      </c>
      <c r="G325" s="161"/>
      <c r="H325" s="162" t="str">
        <f t="shared" si="29"/>
        <v>　　</v>
      </c>
      <c r="I325" t="str">
        <f t="shared" si="25"/>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c r="B326" s="7">
        <f t="shared" si="26"/>
        <v>46431</v>
      </c>
      <c r="C326" s="34" t="str">
        <f t="shared" si="24"/>
        <v>土</v>
      </c>
      <c r="D326" s="43" t="str">
        <f t="shared" si="27"/>
        <v>休日</v>
      </c>
      <c r="E326" s="161"/>
      <c r="F326" s="162" t="str">
        <f t="shared" si="28"/>
        <v>現場閉所</v>
      </c>
      <c r="G326" s="161"/>
      <c r="H326" s="162" t="str">
        <f t="shared" si="29"/>
        <v>現場閉所</v>
      </c>
      <c r="I326" t="str">
        <f t="shared" si="25"/>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c r="B327" s="7">
        <f t="shared" si="26"/>
        <v>46432</v>
      </c>
      <c r="C327" s="34" t="str">
        <f t="shared" si="24"/>
        <v>日</v>
      </c>
      <c r="D327" s="43" t="str">
        <f t="shared" si="27"/>
        <v>休日</v>
      </c>
      <c r="E327" s="161"/>
      <c r="F327" s="162" t="str">
        <f t="shared" si="28"/>
        <v>現場閉所</v>
      </c>
      <c r="G327" s="161"/>
      <c r="H327" s="162" t="str">
        <f t="shared" si="29"/>
        <v>現場閉所</v>
      </c>
      <c r="I327" t="str">
        <f t="shared" si="25"/>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c r="B328" s="7">
        <f t="shared" si="26"/>
        <v>46433</v>
      </c>
      <c r="C328" s="34" t="str">
        <f t="shared" ref="C328:C374" si="30">TEXT(B328,"aaa")</f>
        <v>月</v>
      </c>
      <c r="D328" s="43" t="str">
        <f t="shared" si="27"/>
        <v/>
      </c>
      <c r="E328" s="161"/>
      <c r="F328" s="162" t="str">
        <f t="shared" si="28"/>
        <v>　　</v>
      </c>
      <c r="G328" s="161"/>
      <c r="H328" s="162" t="str">
        <f t="shared" si="29"/>
        <v>　　</v>
      </c>
      <c r="I328" t="str">
        <f t="shared" ref="I328:I372" si="31">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c r="B329" s="7">
        <f t="shared" ref="B329:B374" si="32">B328+1</f>
        <v>46434</v>
      </c>
      <c r="C329" s="34" t="str">
        <f t="shared" si="30"/>
        <v>火</v>
      </c>
      <c r="D329" s="43" t="str">
        <f t="shared" ref="D329:D374" si="33">IF(WEEKDAY(B329,2)&gt;5,"休日","")</f>
        <v/>
      </c>
      <c r="E329" s="161"/>
      <c r="F329" s="162" t="str">
        <f t="shared" ref="F329:F374" si="34">IF(OR(E329="夏季休暇",E329="年末年始休暇",E329="一時中止",E329="工場制作",E329="発注者指示",E329="その他",D329="休日"),"現場閉所","　　")</f>
        <v>　　</v>
      </c>
      <c r="G329" s="161"/>
      <c r="H329" s="162" t="str">
        <f t="shared" ref="H329:H374" si="35">IF(OR(G329="夏季休暇",G329="年末年始休暇",G329="一時中止",G329="工場制作",G329="発注者指示",G329="その他",D329="休日"),"現場閉所","　　")</f>
        <v>　　</v>
      </c>
      <c r="I329" t="str">
        <f t="shared" si="31"/>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c r="B330" s="7">
        <f t="shared" si="32"/>
        <v>46435</v>
      </c>
      <c r="C330" s="34" t="str">
        <f t="shared" si="30"/>
        <v>水</v>
      </c>
      <c r="D330" s="43" t="str">
        <f t="shared" si="33"/>
        <v/>
      </c>
      <c r="E330" s="161"/>
      <c r="F330" s="162" t="str">
        <f t="shared" si="34"/>
        <v>　　</v>
      </c>
      <c r="G330" s="161"/>
      <c r="H330" s="162" t="str">
        <f t="shared" si="35"/>
        <v>　　</v>
      </c>
      <c r="I330" t="str">
        <f t="shared" si="31"/>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c r="B331" s="7">
        <f t="shared" si="32"/>
        <v>46436</v>
      </c>
      <c r="C331" s="34" t="str">
        <f t="shared" si="30"/>
        <v>木</v>
      </c>
      <c r="D331" s="43" t="str">
        <f t="shared" si="33"/>
        <v/>
      </c>
      <c r="E331" s="161"/>
      <c r="F331" s="162" t="str">
        <f t="shared" si="34"/>
        <v>　　</v>
      </c>
      <c r="G331" s="161"/>
      <c r="H331" s="162" t="str">
        <f t="shared" si="35"/>
        <v>　　</v>
      </c>
      <c r="I331" t="str">
        <f t="shared" si="31"/>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c r="B332" s="7">
        <f t="shared" si="32"/>
        <v>46437</v>
      </c>
      <c r="C332" s="34" t="str">
        <f t="shared" si="30"/>
        <v>金</v>
      </c>
      <c r="D332" s="43" t="str">
        <f t="shared" si="33"/>
        <v/>
      </c>
      <c r="E332" s="161"/>
      <c r="F332" s="162" t="str">
        <f t="shared" si="34"/>
        <v>　　</v>
      </c>
      <c r="G332" s="161"/>
      <c r="H332" s="162" t="str">
        <f t="shared" si="35"/>
        <v>　　</v>
      </c>
      <c r="I332" t="str">
        <f t="shared" si="31"/>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c r="B333" s="7">
        <f t="shared" si="32"/>
        <v>46438</v>
      </c>
      <c r="C333" s="34" t="str">
        <f t="shared" si="30"/>
        <v>土</v>
      </c>
      <c r="D333" s="43" t="str">
        <f t="shared" si="33"/>
        <v>休日</v>
      </c>
      <c r="E333" s="161"/>
      <c r="F333" s="162" t="str">
        <f t="shared" si="34"/>
        <v>現場閉所</v>
      </c>
      <c r="G333" s="161"/>
      <c r="H333" s="162" t="str">
        <f t="shared" si="35"/>
        <v>現場閉所</v>
      </c>
      <c r="I333" t="str">
        <f t="shared" si="31"/>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c r="B334" s="7">
        <f t="shared" si="32"/>
        <v>46439</v>
      </c>
      <c r="C334" s="34" t="str">
        <f t="shared" si="30"/>
        <v>日</v>
      </c>
      <c r="D334" s="43" t="str">
        <f t="shared" si="33"/>
        <v>休日</v>
      </c>
      <c r="E334" s="161"/>
      <c r="F334" s="162" t="str">
        <f t="shared" si="34"/>
        <v>現場閉所</v>
      </c>
      <c r="G334" s="161"/>
      <c r="H334" s="162" t="str">
        <f t="shared" si="35"/>
        <v>現場閉所</v>
      </c>
      <c r="I334" t="str">
        <f t="shared" si="31"/>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c r="B335" s="7">
        <f t="shared" si="32"/>
        <v>46440</v>
      </c>
      <c r="C335" s="34" t="str">
        <f t="shared" si="30"/>
        <v>月</v>
      </c>
      <c r="D335" s="43" t="str">
        <f t="shared" si="33"/>
        <v/>
      </c>
      <c r="E335" s="161"/>
      <c r="F335" s="162" t="str">
        <f t="shared" si="34"/>
        <v>　　</v>
      </c>
      <c r="G335" s="161"/>
      <c r="H335" s="162" t="str">
        <f t="shared" si="35"/>
        <v>　　</v>
      </c>
      <c r="I335" t="str">
        <f t="shared" si="31"/>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c r="B336" s="7">
        <f t="shared" si="32"/>
        <v>46441</v>
      </c>
      <c r="C336" s="34" t="str">
        <f t="shared" si="30"/>
        <v>火</v>
      </c>
      <c r="D336" s="43" t="str">
        <f t="shared" si="33"/>
        <v/>
      </c>
      <c r="E336" s="161"/>
      <c r="F336" s="162" t="str">
        <f t="shared" si="34"/>
        <v>　　</v>
      </c>
      <c r="G336" s="161"/>
      <c r="H336" s="162" t="str">
        <f t="shared" si="35"/>
        <v>　　</v>
      </c>
      <c r="I336" t="str">
        <f t="shared" si="31"/>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c r="B337" s="7">
        <f t="shared" si="32"/>
        <v>46442</v>
      </c>
      <c r="C337" s="34" t="str">
        <f t="shared" si="30"/>
        <v>水</v>
      </c>
      <c r="D337" s="43" t="str">
        <f t="shared" si="33"/>
        <v/>
      </c>
      <c r="E337" s="161"/>
      <c r="F337" s="162" t="str">
        <f t="shared" si="34"/>
        <v>　　</v>
      </c>
      <c r="G337" s="161"/>
      <c r="H337" s="162" t="str">
        <f t="shared" si="35"/>
        <v>　　</v>
      </c>
      <c r="I337" t="str">
        <f t="shared" si="31"/>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c r="B338" s="7">
        <f t="shared" si="32"/>
        <v>46443</v>
      </c>
      <c r="C338" s="34" t="str">
        <f t="shared" si="30"/>
        <v>木</v>
      </c>
      <c r="D338" s="43" t="str">
        <f t="shared" si="33"/>
        <v/>
      </c>
      <c r="E338" s="161"/>
      <c r="F338" s="162" t="str">
        <f t="shared" si="34"/>
        <v>　　</v>
      </c>
      <c r="G338" s="161"/>
      <c r="H338" s="162" t="str">
        <f t="shared" si="35"/>
        <v>　　</v>
      </c>
      <c r="I338" t="str">
        <f t="shared" si="31"/>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c r="B339" s="7">
        <f t="shared" si="32"/>
        <v>46444</v>
      </c>
      <c r="C339" s="34" t="str">
        <f t="shared" si="30"/>
        <v>金</v>
      </c>
      <c r="D339" s="43" t="str">
        <f t="shared" si="33"/>
        <v/>
      </c>
      <c r="E339" s="161"/>
      <c r="F339" s="162" t="str">
        <f t="shared" si="34"/>
        <v>　　</v>
      </c>
      <c r="G339" s="161"/>
      <c r="H339" s="162" t="str">
        <f t="shared" si="35"/>
        <v>　　</v>
      </c>
      <c r="I339" t="str">
        <f t="shared" si="31"/>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c r="B340" s="7">
        <f t="shared" si="32"/>
        <v>46445</v>
      </c>
      <c r="C340" s="34" t="str">
        <f t="shared" si="30"/>
        <v>土</v>
      </c>
      <c r="D340" s="43" t="str">
        <f t="shared" si="33"/>
        <v>休日</v>
      </c>
      <c r="E340" s="161"/>
      <c r="F340" s="162" t="str">
        <f t="shared" si="34"/>
        <v>現場閉所</v>
      </c>
      <c r="G340" s="161"/>
      <c r="H340" s="162" t="str">
        <f t="shared" si="35"/>
        <v>現場閉所</v>
      </c>
      <c r="I340" t="str">
        <f t="shared" si="31"/>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c r="B341" s="7">
        <f t="shared" si="32"/>
        <v>46446</v>
      </c>
      <c r="C341" s="34" t="str">
        <f t="shared" si="30"/>
        <v>日</v>
      </c>
      <c r="D341" s="43" t="str">
        <f t="shared" si="33"/>
        <v>休日</v>
      </c>
      <c r="E341" s="161"/>
      <c r="F341" s="162" t="str">
        <f t="shared" si="34"/>
        <v>現場閉所</v>
      </c>
      <c r="G341" s="161"/>
      <c r="H341" s="162" t="str">
        <f t="shared" si="35"/>
        <v>現場閉所</v>
      </c>
      <c r="I341" t="str">
        <f t="shared" si="31"/>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c r="B342" s="7">
        <f t="shared" si="32"/>
        <v>46447</v>
      </c>
      <c r="C342" s="34" t="str">
        <f t="shared" si="30"/>
        <v>月</v>
      </c>
      <c r="D342" s="43" t="str">
        <f t="shared" si="33"/>
        <v/>
      </c>
      <c r="E342" s="161"/>
      <c r="F342" s="162" t="str">
        <f t="shared" si="34"/>
        <v>　　</v>
      </c>
      <c r="G342" s="161"/>
      <c r="H342" s="162" t="str">
        <f t="shared" si="35"/>
        <v>　　</v>
      </c>
      <c r="I342" t="str">
        <f t="shared" si="31"/>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c r="B343" s="7">
        <f t="shared" si="32"/>
        <v>46448</v>
      </c>
      <c r="C343" s="34" t="str">
        <f t="shared" si="30"/>
        <v>火</v>
      </c>
      <c r="D343" s="43" t="str">
        <f t="shared" si="33"/>
        <v/>
      </c>
      <c r="E343" s="161"/>
      <c r="F343" s="162" t="str">
        <f t="shared" si="34"/>
        <v>　　</v>
      </c>
      <c r="G343" s="161"/>
      <c r="H343" s="162" t="str">
        <f t="shared" si="35"/>
        <v>　　</v>
      </c>
      <c r="I343" t="str">
        <f t="shared" si="31"/>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c r="B344" s="7">
        <f t="shared" si="32"/>
        <v>46449</v>
      </c>
      <c r="C344" s="34" t="str">
        <f t="shared" si="30"/>
        <v>水</v>
      </c>
      <c r="D344" s="43" t="str">
        <f t="shared" si="33"/>
        <v/>
      </c>
      <c r="E344" s="161"/>
      <c r="F344" s="162" t="str">
        <f t="shared" si="34"/>
        <v>　　</v>
      </c>
      <c r="G344" s="161"/>
      <c r="H344" s="162" t="str">
        <f t="shared" si="35"/>
        <v>　　</v>
      </c>
      <c r="I344" t="str">
        <f t="shared" si="31"/>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c r="B345" s="7">
        <f t="shared" si="32"/>
        <v>46450</v>
      </c>
      <c r="C345" s="34" t="str">
        <f t="shared" si="30"/>
        <v>木</v>
      </c>
      <c r="D345" s="43" t="str">
        <f t="shared" si="33"/>
        <v/>
      </c>
      <c r="E345" s="161"/>
      <c r="F345" s="162" t="str">
        <f t="shared" si="34"/>
        <v>　　</v>
      </c>
      <c r="G345" s="161"/>
      <c r="H345" s="162" t="str">
        <f t="shared" si="35"/>
        <v>　　</v>
      </c>
      <c r="I345" t="str">
        <f t="shared" si="31"/>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c r="B346" s="7">
        <f t="shared" si="32"/>
        <v>46451</v>
      </c>
      <c r="C346" s="34" t="str">
        <f t="shared" si="30"/>
        <v>金</v>
      </c>
      <c r="D346" s="43" t="str">
        <f t="shared" si="33"/>
        <v/>
      </c>
      <c r="E346" s="161"/>
      <c r="F346" s="162" t="str">
        <f t="shared" si="34"/>
        <v>　　</v>
      </c>
      <c r="G346" s="161"/>
      <c r="H346" s="162" t="str">
        <f t="shared" si="35"/>
        <v>　　</v>
      </c>
      <c r="I346" t="str">
        <f t="shared" si="31"/>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c r="B347" s="7">
        <f t="shared" si="32"/>
        <v>46452</v>
      </c>
      <c r="C347" s="34" t="str">
        <f t="shared" si="30"/>
        <v>土</v>
      </c>
      <c r="D347" s="43" t="str">
        <f t="shared" si="33"/>
        <v>休日</v>
      </c>
      <c r="E347" s="161"/>
      <c r="F347" s="162" t="str">
        <f t="shared" si="34"/>
        <v>現場閉所</v>
      </c>
      <c r="G347" s="161"/>
      <c r="H347" s="162" t="str">
        <f t="shared" si="35"/>
        <v>現場閉所</v>
      </c>
      <c r="I347" t="str">
        <f t="shared" si="31"/>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c r="B348" s="7">
        <f t="shared" si="32"/>
        <v>46453</v>
      </c>
      <c r="C348" s="34" t="str">
        <f t="shared" si="30"/>
        <v>日</v>
      </c>
      <c r="D348" s="43" t="str">
        <f t="shared" si="33"/>
        <v>休日</v>
      </c>
      <c r="E348" s="161"/>
      <c r="F348" s="162" t="str">
        <f t="shared" si="34"/>
        <v>現場閉所</v>
      </c>
      <c r="G348" s="161"/>
      <c r="H348" s="162" t="str">
        <f t="shared" si="35"/>
        <v>現場閉所</v>
      </c>
      <c r="I348" t="str">
        <f t="shared" si="31"/>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c r="B349" s="7">
        <f t="shared" si="32"/>
        <v>46454</v>
      </c>
      <c r="C349" s="34" t="str">
        <f t="shared" si="30"/>
        <v>月</v>
      </c>
      <c r="D349" s="43" t="str">
        <f t="shared" si="33"/>
        <v/>
      </c>
      <c r="E349" s="161"/>
      <c r="F349" s="162" t="str">
        <f t="shared" si="34"/>
        <v>　　</v>
      </c>
      <c r="G349" s="161"/>
      <c r="H349" s="162" t="str">
        <f t="shared" si="35"/>
        <v>　　</v>
      </c>
      <c r="I349" t="str">
        <f t="shared" si="31"/>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c r="B350" s="7">
        <f t="shared" si="32"/>
        <v>46455</v>
      </c>
      <c r="C350" s="34" t="str">
        <f t="shared" si="30"/>
        <v>火</v>
      </c>
      <c r="D350" s="43" t="str">
        <f t="shared" si="33"/>
        <v/>
      </c>
      <c r="E350" s="161"/>
      <c r="F350" s="162" t="str">
        <f t="shared" si="34"/>
        <v>　　</v>
      </c>
      <c r="G350" s="161"/>
      <c r="H350" s="162" t="str">
        <f t="shared" si="35"/>
        <v>　　</v>
      </c>
      <c r="I350" t="str">
        <f t="shared" si="31"/>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c r="B351" s="7">
        <f t="shared" si="32"/>
        <v>46456</v>
      </c>
      <c r="C351" s="34" t="str">
        <f t="shared" si="30"/>
        <v>水</v>
      </c>
      <c r="D351" s="43" t="str">
        <f t="shared" si="33"/>
        <v/>
      </c>
      <c r="E351" s="161"/>
      <c r="F351" s="162" t="str">
        <f t="shared" si="34"/>
        <v>　　</v>
      </c>
      <c r="G351" s="161"/>
      <c r="H351" s="162" t="str">
        <f t="shared" si="35"/>
        <v>　　</v>
      </c>
      <c r="I351" t="str">
        <f t="shared" si="31"/>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c r="B352" s="7">
        <f t="shared" si="32"/>
        <v>46457</v>
      </c>
      <c r="C352" s="34" t="str">
        <f t="shared" si="30"/>
        <v>木</v>
      </c>
      <c r="D352" s="43" t="str">
        <f t="shared" si="33"/>
        <v/>
      </c>
      <c r="E352" s="161"/>
      <c r="F352" s="162" t="str">
        <f t="shared" si="34"/>
        <v>　　</v>
      </c>
      <c r="G352" s="161"/>
      <c r="H352" s="162" t="str">
        <f t="shared" si="35"/>
        <v>　　</v>
      </c>
      <c r="I352" t="str">
        <f t="shared" si="31"/>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c r="B353" s="7">
        <f t="shared" si="32"/>
        <v>46458</v>
      </c>
      <c r="C353" s="34" t="str">
        <f t="shared" si="30"/>
        <v>金</v>
      </c>
      <c r="D353" s="43" t="str">
        <f t="shared" si="33"/>
        <v/>
      </c>
      <c r="E353" s="161"/>
      <c r="F353" s="162" t="str">
        <f t="shared" si="34"/>
        <v>　　</v>
      </c>
      <c r="G353" s="161"/>
      <c r="H353" s="162" t="str">
        <f t="shared" si="35"/>
        <v>　　</v>
      </c>
      <c r="I353" t="str">
        <f t="shared" si="31"/>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c r="B354" s="7">
        <f t="shared" si="32"/>
        <v>46459</v>
      </c>
      <c r="C354" s="34" t="str">
        <f t="shared" si="30"/>
        <v>土</v>
      </c>
      <c r="D354" s="43" t="str">
        <f t="shared" si="33"/>
        <v>休日</v>
      </c>
      <c r="E354" s="161"/>
      <c r="F354" s="162" t="str">
        <f t="shared" si="34"/>
        <v>現場閉所</v>
      </c>
      <c r="G354" s="161"/>
      <c r="H354" s="162" t="str">
        <f t="shared" si="35"/>
        <v>現場閉所</v>
      </c>
      <c r="I354" t="str">
        <f t="shared" si="31"/>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c r="B355" s="7">
        <f t="shared" si="32"/>
        <v>46460</v>
      </c>
      <c r="C355" s="34" t="str">
        <f t="shared" si="30"/>
        <v>日</v>
      </c>
      <c r="D355" s="43" t="str">
        <f t="shared" si="33"/>
        <v>休日</v>
      </c>
      <c r="E355" s="161"/>
      <c r="F355" s="162" t="str">
        <f t="shared" si="34"/>
        <v>現場閉所</v>
      </c>
      <c r="G355" s="161"/>
      <c r="H355" s="162" t="str">
        <f t="shared" si="35"/>
        <v>現場閉所</v>
      </c>
      <c r="I355" t="str">
        <f t="shared" si="31"/>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c r="B356" s="7">
        <f t="shared" si="32"/>
        <v>46461</v>
      </c>
      <c r="C356" s="34" t="str">
        <f t="shared" si="30"/>
        <v>月</v>
      </c>
      <c r="D356" s="43" t="str">
        <f t="shared" si="33"/>
        <v/>
      </c>
      <c r="E356" s="161"/>
      <c r="F356" s="162" t="str">
        <f t="shared" si="34"/>
        <v>　　</v>
      </c>
      <c r="G356" s="161"/>
      <c r="H356" s="162" t="str">
        <f t="shared" si="35"/>
        <v>　　</v>
      </c>
      <c r="I356" t="str">
        <f t="shared" si="31"/>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c r="B357" s="7">
        <f t="shared" si="32"/>
        <v>46462</v>
      </c>
      <c r="C357" s="34" t="str">
        <f t="shared" si="30"/>
        <v>火</v>
      </c>
      <c r="D357" s="43" t="str">
        <f t="shared" si="33"/>
        <v/>
      </c>
      <c r="E357" s="161"/>
      <c r="F357" s="162" t="str">
        <f t="shared" si="34"/>
        <v>　　</v>
      </c>
      <c r="G357" s="161"/>
      <c r="H357" s="162" t="str">
        <f t="shared" si="35"/>
        <v>　　</v>
      </c>
      <c r="I357" t="str">
        <f t="shared" si="31"/>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c r="B358" s="7">
        <f t="shared" si="32"/>
        <v>46463</v>
      </c>
      <c r="C358" s="34" t="str">
        <f t="shared" si="30"/>
        <v>水</v>
      </c>
      <c r="D358" s="43" t="str">
        <f t="shared" si="33"/>
        <v/>
      </c>
      <c r="E358" s="161"/>
      <c r="F358" s="162" t="str">
        <f t="shared" si="34"/>
        <v>　　</v>
      </c>
      <c r="G358" s="161"/>
      <c r="H358" s="162" t="str">
        <f t="shared" si="35"/>
        <v>　　</v>
      </c>
      <c r="I358" t="str">
        <f t="shared" si="31"/>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c r="B359" s="7">
        <f t="shared" si="32"/>
        <v>46464</v>
      </c>
      <c r="C359" s="34" t="str">
        <f t="shared" si="30"/>
        <v>木</v>
      </c>
      <c r="D359" s="43" t="str">
        <f t="shared" si="33"/>
        <v/>
      </c>
      <c r="E359" s="161"/>
      <c r="F359" s="162" t="str">
        <f t="shared" si="34"/>
        <v>　　</v>
      </c>
      <c r="G359" s="161"/>
      <c r="H359" s="162" t="str">
        <f t="shared" si="35"/>
        <v>　　</v>
      </c>
      <c r="I359" t="str">
        <f t="shared" si="31"/>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c r="B360" s="7">
        <f t="shared" si="32"/>
        <v>46465</v>
      </c>
      <c r="C360" s="34" t="str">
        <f t="shared" si="30"/>
        <v>金</v>
      </c>
      <c r="D360" s="43" t="str">
        <f t="shared" si="33"/>
        <v/>
      </c>
      <c r="E360" s="161"/>
      <c r="F360" s="162" t="str">
        <f t="shared" si="34"/>
        <v>　　</v>
      </c>
      <c r="G360" s="161"/>
      <c r="H360" s="162" t="str">
        <f t="shared" si="35"/>
        <v>　　</v>
      </c>
      <c r="I360" t="str">
        <f t="shared" si="31"/>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c r="B361" s="7">
        <f t="shared" si="32"/>
        <v>46466</v>
      </c>
      <c r="C361" s="34" t="str">
        <f t="shared" si="30"/>
        <v>土</v>
      </c>
      <c r="D361" s="43" t="str">
        <f t="shared" si="33"/>
        <v>休日</v>
      </c>
      <c r="E361" s="161"/>
      <c r="F361" s="162" t="str">
        <f t="shared" si="34"/>
        <v>現場閉所</v>
      </c>
      <c r="G361" s="161"/>
      <c r="H361" s="162" t="str">
        <f t="shared" si="35"/>
        <v>現場閉所</v>
      </c>
      <c r="I361" t="str">
        <f t="shared" si="31"/>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c r="B362" s="7">
        <f t="shared" si="32"/>
        <v>46467</v>
      </c>
      <c r="C362" s="34" t="str">
        <f t="shared" si="30"/>
        <v>日</v>
      </c>
      <c r="D362" s="43" t="str">
        <f t="shared" si="33"/>
        <v>休日</v>
      </c>
      <c r="E362" s="161"/>
      <c r="F362" s="162" t="str">
        <f t="shared" si="34"/>
        <v>現場閉所</v>
      </c>
      <c r="G362" s="161"/>
      <c r="H362" s="162" t="str">
        <f t="shared" si="35"/>
        <v>現場閉所</v>
      </c>
      <c r="I362" t="str">
        <f t="shared" si="31"/>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c r="B363" s="7">
        <f t="shared" si="32"/>
        <v>46468</v>
      </c>
      <c r="C363" s="34" t="str">
        <f t="shared" si="30"/>
        <v>月</v>
      </c>
      <c r="D363" s="43" t="str">
        <f t="shared" si="33"/>
        <v/>
      </c>
      <c r="E363" s="161"/>
      <c r="F363" s="162" t="str">
        <f t="shared" si="34"/>
        <v>　　</v>
      </c>
      <c r="G363" s="161"/>
      <c r="H363" s="162" t="str">
        <f t="shared" si="35"/>
        <v>　　</v>
      </c>
      <c r="I363" t="str">
        <f t="shared" si="31"/>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c r="B364" s="7">
        <f t="shared" si="32"/>
        <v>46469</v>
      </c>
      <c r="C364" s="34" t="str">
        <f t="shared" si="30"/>
        <v>火</v>
      </c>
      <c r="D364" s="43" t="str">
        <f t="shared" si="33"/>
        <v/>
      </c>
      <c r="E364" s="161"/>
      <c r="F364" s="162" t="str">
        <f t="shared" si="34"/>
        <v>　　</v>
      </c>
      <c r="G364" s="161"/>
      <c r="H364" s="162" t="str">
        <f t="shared" si="35"/>
        <v>　　</v>
      </c>
      <c r="I364" t="str">
        <f t="shared" si="31"/>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c r="B365" s="7">
        <f t="shared" si="32"/>
        <v>46470</v>
      </c>
      <c r="C365" s="34" t="str">
        <f t="shared" si="30"/>
        <v>水</v>
      </c>
      <c r="D365" s="43" t="str">
        <f t="shared" si="33"/>
        <v/>
      </c>
      <c r="E365" s="161"/>
      <c r="F365" s="162" t="str">
        <f t="shared" si="34"/>
        <v>　　</v>
      </c>
      <c r="G365" s="161"/>
      <c r="H365" s="162" t="str">
        <f t="shared" si="35"/>
        <v>　　</v>
      </c>
      <c r="I365" t="str">
        <f t="shared" si="31"/>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c r="B366" s="7">
        <f t="shared" si="32"/>
        <v>46471</v>
      </c>
      <c r="C366" s="34" t="str">
        <f t="shared" si="30"/>
        <v>木</v>
      </c>
      <c r="D366" s="43" t="str">
        <f t="shared" si="33"/>
        <v/>
      </c>
      <c r="E366" s="161"/>
      <c r="F366" s="162" t="str">
        <f t="shared" si="34"/>
        <v>　　</v>
      </c>
      <c r="G366" s="161"/>
      <c r="H366" s="162" t="str">
        <f t="shared" si="35"/>
        <v>　　</v>
      </c>
      <c r="I366" t="str">
        <f t="shared" si="31"/>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c r="B367" s="7">
        <f t="shared" si="32"/>
        <v>46472</v>
      </c>
      <c r="C367" s="34" t="str">
        <f t="shared" si="30"/>
        <v>金</v>
      </c>
      <c r="D367" s="43" t="str">
        <f t="shared" si="33"/>
        <v/>
      </c>
      <c r="E367" s="161"/>
      <c r="F367" s="162" t="str">
        <f t="shared" si="34"/>
        <v>　　</v>
      </c>
      <c r="G367" s="161"/>
      <c r="H367" s="162" t="str">
        <f t="shared" si="35"/>
        <v>　　</v>
      </c>
      <c r="I367" t="str">
        <f t="shared" si="31"/>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c r="B368" s="7">
        <f t="shared" si="32"/>
        <v>46473</v>
      </c>
      <c r="C368" s="34" t="str">
        <f t="shared" si="30"/>
        <v>土</v>
      </c>
      <c r="D368" s="43" t="str">
        <f t="shared" si="33"/>
        <v>休日</v>
      </c>
      <c r="E368" s="161"/>
      <c r="F368" s="162" t="str">
        <f t="shared" si="34"/>
        <v>現場閉所</v>
      </c>
      <c r="G368" s="161"/>
      <c r="H368" s="162" t="str">
        <f t="shared" si="35"/>
        <v>現場閉所</v>
      </c>
      <c r="I368" t="str">
        <f t="shared" si="31"/>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c r="B369" s="7">
        <f t="shared" si="32"/>
        <v>46474</v>
      </c>
      <c r="C369" s="34" t="str">
        <f t="shared" si="30"/>
        <v>日</v>
      </c>
      <c r="D369" s="43" t="str">
        <f t="shared" si="33"/>
        <v>休日</v>
      </c>
      <c r="E369" s="161"/>
      <c r="F369" s="162" t="str">
        <f t="shared" si="34"/>
        <v>現場閉所</v>
      </c>
      <c r="G369" s="161"/>
      <c r="H369" s="162" t="str">
        <f t="shared" si="35"/>
        <v>現場閉所</v>
      </c>
      <c r="I369" t="str">
        <f t="shared" si="31"/>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c r="B370" s="7">
        <f t="shared" si="32"/>
        <v>46475</v>
      </c>
      <c r="C370" s="34" t="str">
        <f t="shared" si="30"/>
        <v>月</v>
      </c>
      <c r="D370" s="43" t="str">
        <f t="shared" si="33"/>
        <v/>
      </c>
      <c r="E370" s="161"/>
      <c r="F370" s="162" t="str">
        <f t="shared" si="34"/>
        <v>　　</v>
      </c>
      <c r="G370" s="161"/>
      <c r="H370" s="162" t="str">
        <f t="shared" si="35"/>
        <v>　　</v>
      </c>
      <c r="I370" t="str">
        <f t="shared" si="31"/>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c r="B371" s="7">
        <f t="shared" si="32"/>
        <v>46476</v>
      </c>
      <c r="C371" s="34" t="str">
        <f t="shared" si="30"/>
        <v>火</v>
      </c>
      <c r="D371" s="43" t="str">
        <f t="shared" si="33"/>
        <v/>
      </c>
      <c r="E371" s="161"/>
      <c r="F371" s="162" t="str">
        <f t="shared" si="34"/>
        <v>　　</v>
      </c>
      <c r="G371" s="161"/>
      <c r="H371" s="162" t="str">
        <f t="shared" si="35"/>
        <v>　　</v>
      </c>
      <c r="I371" t="str">
        <f t="shared" si="31"/>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c r="B372" s="7">
        <f t="shared" si="32"/>
        <v>46477</v>
      </c>
      <c r="C372" s="34" t="str">
        <f t="shared" si="30"/>
        <v>水</v>
      </c>
      <c r="D372" s="43" t="str">
        <f t="shared" si="33"/>
        <v/>
      </c>
      <c r="E372" s="161"/>
      <c r="F372" s="162" t="str">
        <f t="shared" si="34"/>
        <v>　　</v>
      </c>
      <c r="G372" s="161"/>
      <c r="H372" s="162" t="str">
        <f t="shared" si="35"/>
        <v>　　</v>
      </c>
      <c r="I372" t="str">
        <f t="shared" si="31"/>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c r="B373" s="7">
        <f t="shared" si="32"/>
        <v>46478</v>
      </c>
      <c r="C373" s="34" t="str">
        <f t="shared" si="30"/>
        <v>木</v>
      </c>
      <c r="D373" s="43" t="str">
        <f t="shared" si="33"/>
        <v/>
      </c>
      <c r="E373" s="161"/>
      <c r="F373" s="162" t="str">
        <f t="shared" si="34"/>
        <v>　　</v>
      </c>
      <c r="G373" s="161"/>
      <c r="H373" s="162" t="str">
        <f t="shared" si="35"/>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c r="B374" s="9">
        <f t="shared" si="32"/>
        <v>46479</v>
      </c>
      <c r="C374" s="35" t="str">
        <f t="shared" si="30"/>
        <v>金</v>
      </c>
      <c r="D374" s="43" t="str">
        <f t="shared" si="33"/>
        <v/>
      </c>
      <c r="E374" s="165"/>
      <c r="F374" s="162" t="str">
        <f t="shared" si="34"/>
        <v>　　</v>
      </c>
      <c r="G374" s="165"/>
      <c r="H374" s="162" t="str">
        <f t="shared" si="35"/>
        <v>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protectedRanges>
    <protectedRange sqref="E8:F374 H8:H374" name="入力項目"/>
    <protectedRange sqref="G8:G374" name="入力項目_1"/>
  </protectedRanges>
  <autoFilter ref="B7:I372" xr:uid="{9F9DCB2D-57D4-4297-9C29-F512D05DA2F4}"/>
  <mergeCells count="3">
    <mergeCell ref="B5:C5"/>
    <mergeCell ref="E6:F6"/>
    <mergeCell ref="G6:H6"/>
  </mergeCells>
  <phoneticPr fontId="1"/>
  <conditionalFormatting sqref="B8:D374">
    <cfRule type="expression" dxfId="668" priority="1">
      <formula>$C8="日"</formula>
    </cfRule>
    <cfRule type="expression" dxfId="667" priority="2">
      <formula>$C8="土"</formula>
    </cfRule>
    <cfRule type="expression" dxfId="666" priority="3">
      <formula>$D8="休日"</formula>
    </cfRule>
  </conditionalFormatting>
  <conditionalFormatting sqref="E8:F374">
    <cfRule type="expression" dxfId="665" priority="6">
      <formula>$J8="-"</formula>
    </cfRule>
    <cfRule type="expression" dxfId="664" priority="7">
      <formula>$J8="×"</formula>
    </cfRule>
    <cfRule type="expression" dxfId="663" priority="10">
      <formula>$E8&lt;&gt;""</formula>
    </cfRule>
    <cfRule type="expression" dxfId="662" priority="13">
      <formula>$F8="現場閉所"</formula>
    </cfRule>
  </conditionalFormatting>
  <conditionalFormatting sqref="E8:H374">
    <cfRule type="expression" dxfId="659" priority="14">
      <formula>$C8="日"</formula>
    </cfRule>
    <cfRule type="expression" dxfId="658" priority="15">
      <formula>$C8="土"</formula>
    </cfRule>
    <cfRule type="expression" dxfId="657" priority="16">
      <formula>$D8="休日"</formula>
    </cfRule>
  </conditionalFormatting>
  <conditionalFormatting sqref="G8:H374">
    <cfRule type="expression" dxfId="654" priority="8">
      <formula>$K8="-"</formula>
    </cfRule>
    <cfRule type="expression" dxfId="653" priority="9">
      <formula>$K8="×"</formula>
    </cfRule>
    <cfRule type="expression" dxfId="652" priority="11">
      <formula>$G8&lt;&gt;""</formula>
    </cfRule>
    <cfRule type="expression" dxfId="651" priority="12">
      <formula>$H8="現場閉所"</formula>
    </cfRule>
  </conditionalFormatting>
  <dataValidations count="3">
    <dataValidation type="list" allowBlank="1" showInputMessage="1" showErrorMessage="1" sqref="G9:G375 E8:E375" xr:uid="{9D8DB16D-E545-425E-A3FD-4396CAF39D0E}">
      <formula1>"夏季休暇,年末年始休暇,一時中止,工場制作,発注者指示,その他"</formula1>
    </dataValidation>
    <dataValidation type="list" allowBlank="1" showInputMessage="1" showErrorMessage="1" sqref="H8:H374 F8:F374" xr:uid="{A9ABE1BD-FA9B-4F5B-A838-9009B6CC3D8D}">
      <formula1>"現場閉所,　　,"</formula1>
    </dataValidation>
    <dataValidation type="list" allowBlank="1" showInputMessage="1" showErrorMessage="1" sqref="G8" xr:uid="{A9C9920F-364F-409D-8305-D382E02CD235}">
      <formula1>"夏季休暇,年末年始休暇,一時中止,工場制作,発注者指示,その他,　,"</formula1>
    </dataValidation>
  </dataValidations>
  <pageMargins left="0.7" right="0.7" top="0.75" bottom="0.75" header="0.3" footer="0.3"/>
  <pageSetup paperSize="9" scale="9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7" id="{2FC15836-BD36-43EF-823D-07AFC4BC574C}">
            <xm:f>$B8=基本情報!$E$9</xm:f>
            <x14:dxf>
              <fill>
                <patternFill>
                  <bgColor rgb="FFFFC000"/>
                </patternFill>
              </fill>
            </x14:dxf>
          </x14:cfRule>
          <x14:cfRule type="expression" priority="18" id="{08457A75-57D5-4309-8231-66F013A10A0F}">
            <xm:f>$B8=基本情報!$C$9</xm:f>
            <x14:dxf>
              <fill>
                <patternFill>
                  <bgColor rgb="FFFFC000"/>
                </patternFill>
              </fill>
            </x14:dxf>
          </x14:cfRule>
          <xm:sqref>E8:F374</xm:sqref>
        </x14:conditionalFormatting>
        <x14:conditionalFormatting xmlns:xm="http://schemas.microsoft.com/office/excel/2006/main">
          <x14:cfRule type="expression" priority="4" id="{0C6FD2E1-6046-4571-8EF2-1B3D43C34ED7}">
            <xm:f>$B8=基本情報!$C$13</xm:f>
            <x14:dxf>
              <fill>
                <patternFill>
                  <bgColor rgb="FFFFC000"/>
                </patternFill>
              </fill>
            </x14:dxf>
          </x14:cfRule>
          <x14:cfRule type="expression" priority="5" id="{BE607915-3C81-4F52-92D0-0855E6F37D85}">
            <xm:f>$B8=基本情報!$E$13</xm:f>
            <x14:dxf>
              <fill>
                <patternFill>
                  <bgColor rgb="FFFFC000"/>
                </patternFill>
              </fill>
            </x14:dxf>
          </x14:cfRule>
          <xm:sqref>G8:H374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44ACE-CDDF-40F3-A1D0-1C7E13598BAD}">
  <sheetPr codeName="Sheet6">
    <tabColor theme="5" tint="0.59999389629810485"/>
    <pageSetUpPr fitToPage="1"/>
  </sheetPr>
  <dimension ref="A1:M374"/>
  <sheetViews>
    <sheetView showZeros="0" workbookViewId="0">
      <pane xSplit="1" ySplit="7" topLeftCell="B8" activePane="bottomRight" state="frozen"/>
      <selection activeCell="P155" sqref="P155"/>
      <selection pane="topRight" activeCell="P155" sqref="P155"/>
      <selection pane="bottomLeft" activeCell="P155" sqref="P155"/>
      <selection pane="bottomRight" activeCell="F13" sqref="F13"/>
    </sheetView>
  </sheetViews>
  <sheetFormatPr defaultRowHeight="18.75" outlineLevelCol="1"/>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1:13">
      <c r="A1" s="3"/>
      <c r="B1" s="14" t="s">
        <v>34</v>
      </c>
      <c r="C1" s="14" t="str">
        <f>基本情報!C2</f>
        <v>道路改良工事</v>
      </c>
      <c r="D1" s="14"/>
      <c r="E1" s="14"/>
      <c r="F1" s="14"/>
      <c r="G1" s="14"/>
      <c r="H1" s="14"/>
      <c r="I1" s="14"/>
    </row>
    <row r="2" spans="1:13">
      <c r="B2" s="15" t="s">
        <v>37</v>
      </c>
      <c r="C2" s="15" t="str">
        <f>基本情報!C4</f>
        <v>〇〇建設</v>
      </c>
      <c r="D2" s="27"/>
      <c r="E2" s="15"/>
      <c r="F2" s="15"/>
      <c r="G2" s="15"/>
      <c r="H2" s="15"/>
      <c r="I2" s="15"/>
    </row>
    <row r="3" spans="1:13">
      <c r="B3" s="15" t="s">
        <v>38</v>
      </c>
      <c r="C3" s="15" t="str">
        <f>基本情報!C5</f>
        <v>△△建設事務所</v>
      </c>
      <c r="D3" s="27"/>
      <c r="E3" s="15"/>
      <c r="F3" s="15"/>
      <c r="G3" s="15"/>
      <c r="H3" s="15"/>
      <c r="I3" s="15"/>
    </row>
    <row r="4" spans="1:13" ht="9" customHeight="1">
      <c r="L4" s="1"/>
    </row>
    <row r="5" spans="1:13" ht="19.5" thickBot="1">
      <c r="B5" s="262" t="s">
        <v>25</v>
      </c>
      <c r="C5" s="262"/>
      <c r="D5" s="36"/>
      <c r="E5" s="28" t="s">
        <v>28</v>
      </c>
      <c r="F5" s="28" t="s">
        <v>28</v>
      </c>
      <c r="G5" s="28" t="s">
        <v>28</v>
      </c>
      <c r="H5" s="28" t="s">
        <v>28</v>
      </c>
      <c r="I5" s="10"/>
      <c r="J5" s="10"/>
    </row>
    <row r="6" spans="1:13" ht="19.5" thickBot="1">
      <c r="B6" s="6"/>
      <c r="C6" s="31"/>
      <c r="D6" s="44"/>
      <c r="E6" s="263" t="s">
        <v>51</v>
      </c>
      <c r="F6" s="264"/>
      <c r="G6" s="262" t="s">
        <v>52</v>
      </c>
      <c r="H6" s="262"/>
      <c r="I6" s="29" t="s">
        <v>39</v>
      </c>
      <c r="J6" t="s">
        <v>15</v>
      </c>
    </row>
    <row r="7" spans="1:13" ht="19.5" thickBot="1">
      <c r="B7" s="5"/>
      <c r="C7" s="32" t="s">
        <v>0</v>
      </c>
      <c r="D7" s="45"/>
      <c r="E7" s="33" t="s">
        <v>110</v>
      </c>
      <c r="F7" s="30" t="s">
        <v>83</v>
      </c>
      <c r="G7" s="33" t="s">
        <v>110</v>
      </c>
      <c r="H7" s="38" t="s">
        <v>83</v>
      </c>
      <c r="J7" t="s">
        <v>31</v>
      </c>
      <c r="K7" t="s">
        <v>30</v>
      </c>
      <c r="M7" s="2"/>
    </row>
    <row r="8" spans="1:13">
      <c r="B8" s="7">
        <f>DATE(YEAR(基本情報!C3)+2,4,1)</f>
        <v>46478</v>
      </c>
      <c r="C8" s="34" t="str">
        <f t="shared" ref="C8:C71" si="0">TEXT(B8,"aaa")</f>
        <v>木</v>
      </c>
      <c r="D8" s="43" t="str">
        <f>IF(WEEKDAY(B8,2)&gt;5,"休日","")</f>
        <v/>
      </c>
      <c r="E8" s="161"/>
      <c r="F8" s="162" t="str">
        <f>IF(OR(E8="夏季休暇",E8="年末年始休暇",E8="一時中止",E8="工場制作",E8="発注者指示",E8="その他",D8="休日"),"現場閉所","　　")</f>
        <v>　　</v>
      </c>
      <c r="G8" s="163"/>
      <c r="H8" s="162" t="str">
        <f>IF(OR(G8="夏季休暇",G8="年末年始休暇",G8="一時中止",G8="工場制作",G8="発注者指示",G8="その他",D8="休日"),"現場閉所","　　")</f>
        <v>　　</v>
      </c>
      <c r="I8" t="str">
        <f t="shared" ref="I8:I71" si="1">IF(F8=H8,"○","")</f>
        <v>○</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3">
      <c r="B9" s="7">
        <f t="shared" ref="B9:B72" si="2">B8+1</f>
        <v>46479</v>
      </c>
      <c r="C9" s="34" t="str">
        <f t="shared" si="0"/>
        <v>金</v>
      </c>
      <c r="D9" s="43" t="str">
        <f t="shared" ref="D9:D72" si="3">IF(WEEKDAY(B9,2)&gt;5,"休日","")</f>
        <v/>
      </c>
      <c r="E9" s="164"/>
      <c r="F9" s="162" t="str">
        <f t="shared" ref="F9:F72" si="4">IF(OR(E9="夏季休暇",E9="年末年始休暇",E9="一時中止",E9="工場制作",E9="発注者指示",E9="その他",D9="休日"),"現場閉所","　　")</f>
        <v>　　</v>
      </c>
      <c r="G9" s="164"/>
      <c r="H9" s="162" t="str">
        <f t="shared" ref="H9:H72" si="5">IF(OR(G9="夏季休暇",G9="年末年始休暇",G9="一時中止",G9="工場制作",G9="発注者指示",G9="その他",D9="休日"),"現場閉所","　　")</f>
        <v>　　</v>
      </c>
      <c r="I9" t="str">
        <f t="shared" si="1"/>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3">
      <c r="B10" s="7">
        <f t="shared" si="2"/>
        <v>46480</v>
      </c>
      <c r="C10" s="34" t="str">
        <f t="shared" si="0"/>
        <v>土</v>
      </c>
      <c r="D10" s="43" t="str">
        <f t="shared" si="3"/>
        <v>休日</v>
      </c>
      <c r="E10" s="164"/>
      <c r="F10" s="162" t="str">
        <f t="shared" si="4"/>
        <v>現場閉所</v>
      </c>
      <c r="G10" s="164"/>
      <c r="H10" s="162" t="str">
        <f t="shared" si="5"/>
        <v>現場閉所</v>
      </c>
      <c r="I10" t="str">
        <f t="shared" si="1"/>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3">
      <c r="B11" s="7">
        <f t="shared" si="2"/>
        <v>46481</v>
      </c>
      <c r="C11" s="34" t="str">
        <f t="shared" si="0"/>
        <v>日</v>
      </c>
      <c r="D11" s="43" t="str">
        <f t="shared" si="3"/>
        <v>休日</v>
      </c>
      <c r="E11" s="164"/>
      <c r="F11" s="162" t="str">
        <f t="shared" si="4"/>
        <v>現場閉所</v>
      </c>
      <c r="G11" s="164"/>
      <c r="H11" s="162" t="str">
        <f t="shared" si="5"/>
        <v>現場閉所</v>
      </c>
      <c r="I11" t="str">
        <f t="shared" si="1"/>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3">
      <c r="B12" s="7">
        <f t="shared" si="2"/>
        <v>46482</v>
      </c>
      <c r="C12" s="34" t="str">
        <f t="shared" si="0"/>
        <v>月</v>
      </c>
      <c r="D12" s="43" t="str">
        <f t="shared" si="3"/>
        <v/>
      </c>
      <c r="E12" s="164"/>
      <c r="F12" s="162" t="str">
        <f t="shared" si="4"/>
        <v>　　</v>
      </c>
      <c r="G12" s="164"/>
      <c r="H12" s="162" t="str">
        <f t="shared" si="5"/>
        <v>　　</v>
      </c>
      <c r="I12" t="str">
        <f t="shared" si="1"/>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3">
      <c r="B13" s="7">
        <f t="shared" si="2"/>
        <v>46483</v>
      </c>
      <c r="C13" s="34" t="str">
        <f t="shared" si="0"/>
        <v>火</v>
      </c>
      <c r="D13" s="43" t="str">
        <f t="shared" si="3"/>
        <v/>
      </c>
      <c r="E13" s="164"/>
      <c r="F13" s="162" t="str">
        <f t="shared" si="4"/>
        <v>　　</v>
      </c>
      <c r="G13" s="164"/>
      <c r="H13" s="162" t="str">
        <f t="shared" si="5"/>
        <v>　　</v>
      </c>
      <c r="I13" t="str">
        <f t="shared" si="1"/>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3">
      <c r="B14" s="7">
        <f t="shared" si="2"/>
        <v>46484</v>
      </c>
      <c r="C14" s="34" t="str">
        <f t="shared" si="0"/>
        <v>水</v>
      </c>
      <c r="D14" s="43" t="str">
        <f t="shared" si="3"/>
        <v/>
      </c>
      <c r="E14" s="164"/>
      <c r="F14" s="162" t="str">
        <f t="shared" si="4"/>
        <v>　　</v>
      </c>
      <c r="G14" s="164"/>
      <c r="H14" s="162" t="str">
        <f t="shared" si="5"/>
        <v>　　</v>
      </c>
      <c r="I14" t="str">
        <f t="shared" si="1"/>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3">
      <c r="B15" s="7">
        <f t="shared" si="2"/>
        <v>46485</v>
      </c>
      <c r="C15" s="34" t="str">
        <f t="shared" si="0"/>
        <v>木</v>
      </c>
      <c r="D15" s="43" t="str">
        <f t="shared" si="3"/>
        <v/>
      </c>
      <c r="E15" s="164"/>
      <c r="F15" s="162" t="str">
        <f t="shared" si="4"/>
        <v>　　</v>
      </c>
      <c r="G15" s="164"/>
      <c r="H15" s="162" t="str">
        <f t="shared" si="5"/>
        <v>　　</v>
      </c>
      <c r="I15" t="str">
        <f t="shared" si="1"/>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3">
      <c r="B16" s="7">
        <f t="shared" si="2"/>
        <v>46486</v>
      </c>
      <c r="C16" s="34" t="str">
        <f t="shared" si="0"/>
        <v>金</v>
      </c>
      <c r="D16" s="43" t="str">
        <f t="shared" si="3"/>
        <v/>
      </c>
      <c r="E16" s="164"/>
      <c r="F16" s="162" t="str">
        <f t="shared" si="4"/>
        <v>　　</v>
      </c>
      <c r="G16" s="164"/>
      <c r="H16" s="162" t="str">
        <f t="shared" si="5"/>
        <v>　　</v>
      </c>
      <c r="I16" t="str">
        <f t="shared" si="1"/>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c r="B17" s="7">
        <f t="shared" si="2"/>
        <v>46487</v>
      </c>
      <c r="C17" s="34" t="str">
        <f t="shared" si="0"/>
        <v>土</v>
      </c>
      <c r="D17" s="43" t="str">
        <f t="shared" si="3"/>
        <v>休日</v>
      </c>
      <c r="E17" s="164"/>
      <c r="F17" s="162" t="str">
        <f t="shared" si="4"/>
        <v>現場閉所</v>
      </c>
      <c r="G17" s="164"/>
      <c r="H17" s="162" t="str">
        <f t="shared" si="5"/>
        <v>現場閉所</v>
      </c>
      <c r="I17" t="str">
        <f t="shared" si="1"/>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c r="B18" s="7">
        <f t="shared" si="2"/>
        <v>46488</v>
      </c>
      <c r="C18" s="34" t="str">
        <f t="shared" si="0"/>
        <v>日</v>
      </c>
      <c r="D18" s="43" t="str">
        <f t="shared" si="3"/>
        <v>休日</v>
      </c>
      <c r="E18" s="164"/>
      <c r="F18" s="162" t="str">
        <f t="shared" si="4"/>
        <v>現場閉所</v>
      </c>
      <c r="G18" s="164"/>
      <c r="H18" s="162" t="str">
        <f t="shared" si="5"/>
        <v>現場閉所</v>
      </c>
      <c r="I18" t="str">
        <f t="shared" si="1"/>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c r="B19" s="7">
        <f t="shared" si="2"/>
        <v>46489</v>
      </c>
      <c r="C19" s="34" t="str">
        <f t="shared" si="0"/>
        <v>月</v>
      </c>
      <c r="D19" s="43" t="str">
        <f t="shared" si="3"/>
        <v/>
      </c>
      <c r="E19" s="164"/>
      <c r="F19" s="162" t="str">
        <f t="shared" si="4"/>
        <v>　　</v>
      </c>
      <c r="G19" s="164"/>
      <c r="H19" s="162" t="str">
        <f t="shared" si="5"/>
        <v>　　</v>
      </c>
      <c r="I19" t="str">
        <f t="shared" si="1"/>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c r="B20" s="7">
        <f t="shared" si="2"/>
        <v>46490</v>
      </c>
      <c r="C20" s="34" t="str">
        <f t="shared" si="0"/>
        <v>火</v>
      </c>
      <c r="D20" s="43" t="str">
        <f t="shared" si="3"/>
        <v/>
      </c>
      <c r="E20" s="164"/>
      <c r="F20" s="162" t="str">
        <f t="shared" si="4"/>
        <v>　　</v>
      </c>
      <c r="G20" s="164"/>
      <c r="H20" s="162" t="str">
        <f t="shared" si="5"/>
        <v>　　</v>
      </c>
      <c r="I20" t="str">
        <f t="shared" si="1"/>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c r="B21" s="7">
        <f t="shared" si="2"/>
        <v>46491</v>
      </c>
      <c r="C21" s="34" t="str">
        <f t="shared" si="0"/>
        <v>水</v>
      </c>
      <c r="D21" s="43" t="str">
        <f t="shared" si="3"/>
        <v/>
      </c>
      <c r="E21" s="164"/>
      <c r="F21" s="162" t="str">
        <f t="shared" si="4"/>
        <v>　　</v>
      </c>
      <c r="G21" s="164"/>
      <c r="H21" s="162" t="str">
        <f t="shared" si="5"/>
        <v>　　</v>
      </c>
      <c r="I21" t="str">
        <f t="shared" si="1"/>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c r="B22" s="7">
        <f t="shared" si="2"/>
        <v>46492</v>
      </c>
      <c r="C22" s="34" t="str">
        <f t="shared" si="0"/>
        <v>木</v>
      </c>
      <c r="D22" s="43" t="str">
        <f t="shared" si="3"/>
        <v/>
      </c>
      <c r="E22" s="164"/>
      <c r="F22" s="162" t="str">
        <f t="shared" si="4"/>
        <v>　　</v>
      </c>
      <c r="G22" s="164"/>
      <c r="H22" s="162" t="str">
        <f t="shared" si="5"/>
        <v>　　</v>
      </c>
      <c r="I22" t="str">
        <f t="shared" si="1"/>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c r="B23" s="7">
        <f t="shared" si="2"/>
        <v>46493</v>
      </c>
      <c r="C23" s="34" t="str">
        <f t="shared" si="0"/>
        <v>金</v>
      </c>
      <c r="D23" s="43" t="str">
        <f t="shared" si="3"/>
        <v/>
      </c>
      <c r="E23" s="164"/>
      <c r="F23" s="162" t="str">
        <f t="shared" si="4"/>
        <v>　　</v>
      </c>
      <c r="G23" s="164"/>
      <c r="H23" s="162" t="str">
        <f t="shared" si="5"/>
        <v>　　</v>
      </c>
      <c r="I23" t="str">
        <f t="shared" si="1"/>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c r="B24" s="7">
        <f t="shared" si="2"/>
        <v>46494</v>
      </c>
      <c r="C24" s="34" t="str">
        <f t="shared" si="0"/>
        <v>土</v>
      </c>
      <c r="D24" s="43" t="str">
        <f t="shared" si="3"/>
        <v>休日</v>
      </c>
      <c r="E24" s="164"/>
      <c r="F24" s="162" t="str">
        <f t="shared" si="4"/>
        <v>現場閉所</v>
      </c>
      <c r="G24" s="164"/>
      <c r="H24" s="162" t="str">
        <f t="shared" si="5"/>
        <v>現場閉所</v>
      </c>
      <c r="I24" t="str">
        <f t="shared" si="1"/>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c r="B25" s="7">
        <f t="shared" si="2"/>
        <v>46495</v>
      </c>
      <c r="C25" s="34" t="str">
        <f t="shared" si="0"/>
        <v>日</v>
      </c>
      <c r="D25" s="43" t="str">
        <f t="shared" si="3"/>
        <v>休日</v>
      </c>
      <c r="E25" s="164"/>
      <c r="F25" s="162" t="str">
        <f t="shared" si="4"/>
        <v>現場閉所</v>
      </c>
      <c r="G25" s="164"/>
      <c r="H25" s="162" t="str">
        <f t="shared" si="5"/>
        <v>現場閉所</v>
      </c>
      <c r="I25" t="str">
        <f t="shared" si="1"/>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c r="B26" s="7">
        <f t="shared" si="2"/>
        <v>46496</v>
      </c>
      <c r="C26" s="34" t="str">
        <f t="shared" si="0"/>
        <v>月</v>
      </c>
      <c r="D26" s="43" t="str">
        <f t="shared" si="3"/>
        <v/>
      </c>
      <c r="E26" s="164"/>
      <c r="F26" s="162" t="str">
        <f t="shared" si="4"/>
        <v>　　</v>
      </c>
      <c r="G26" s="164"/>
      <c r="H26" s="162" t="str">
        <f t="shared" si="5"/>
        <v>　　</v>
      </c>
      <c r="I26" t="str">
        <f t="shared" si="1"/>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c r="B27" s="7">
        <f t="shared" si="2"/>
        <v>46497</v>
      </c>
      <c r="C27" s="34" t="str">
        <f t="shared" si="0"/>
        <v>火</v>
      </c>
      <c r="D27" s="43" t="str">
        <f t="shared" si="3"/>
        <v/>
      </c>
      <c r="E27" s="164"/>
      <c r="F27" s="162" t="str">
        <f t="shared" si="4"/>
        <v>　　</v>
      </c>
      <c r="G27" s="164"/>
      <c r="H27" s="162" t="str">
        <f t="shared" si="5"/>
        <v>　　</v>
      </c>
      <c r="I27" t="str">
        <f t="shared" si="1"/>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c r="B28" s="7">
        <f t="shared" si="2"/>
        <v>46498</v>
      </c>
      <c r="C28" s="34" t="str">
        <f t="shared" si="0"/>
        <v>水</v>
      </c>
      <c r="D28" s="43" t="str">
        <f t="shared" si="3"/>
        <v/>
      </c>
      <c r="E28" s="164"/>
      <c r="F28" s="162" t="str">
        <f t="shared" si="4"/>
        <v>　　</v>
      </c>
      <c r="G28" s="164"/>
      <c r="H28" s="162" t="str">
        <f t="shared" si="5"/>
        <v>　　</v>
      </c>
      <c r="I28" t="str">
        <f t="shared" si="1"/>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c r="B29" s="7">
        <f t="shared" si="2"/>
        <v>46499</v>
      </c>
      <c r="C29" s="34" t="str">
        <f t="shared" si="0"/>
        <v>木</v>
      </c>
      <c r="D29" s="43" t="str">
        <f t="shared" si="3"/>
        <v/>
      </c>
      <c r="E29" s="164"/>
      <c r="F29" s="162" t="str">
        <f t="shared" si="4"/>
        <v>　　</v>
      </c>
      <c r="G29" s="164"/>
      <c r="H29" s="162" t="str">
        <f t="shared" si="5"/>
        <v>　　</v>
      </c>
      <c r="I29" t="str">
        <f t="shared" si="1"/>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c r="B30" s="7">
        <f t="shared" si="2"/>
        <v>46500</v>
      </c>
      <c r="C30" s="34" t="str">
        <f t="shared" si="0"/>
        <v>金</v>
      </c>
      <c r="D30" s="43" t="str">
        <f t="shared" si="3"/>
        <v/>
      </c>
      <c r="E30" s="164"/>
      <c r="F30" s="162" t="str">
        <f t="shared" si="4"/>
        <v>　　</v>
      </c>
      <c r="G30" s="164"/>
      <c r="H30" s="162" t="str">
        <f t="shared" si="5"/>
        <v>　　</v>
      </c>
      <c r="I30" t="str">
        <f t="shared" si="1"/>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c r="B31" s="7">
        <f t="shared" si="2"/>
        <v>46501</v>
      </c>
      <c r="C31" s="34" t="str">
        <f t="shared" si="0"/>
        <v>土</v>
      </c>
      <c r="D31" s="43" t="str">
        <f t="shared" si="3"/>
        <v>休日</v>
      </c>
      <c r="E31" s="164"/>
      <c r="F31" s="162" t="str">
        <f t="shared" si="4"/>
        <v>現場閉所</v>
      </c>
      <c r="G31" s="164"/>
      <c r="H31" s="162" t="str">
        <f t="shared" si="5"/>
        <v>現場閉所</v>
      </c>
      <c r="I31" t="str">
        <f t="shared" si="1"/>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c r="B32" s="7">
        <f t="shared" si="2"/>
        <v>46502</v>
      </c>
      <c r="C32" s="34" t="str">
        <f t="shared" si="0"/>
        <v>日</v>
      </c>
      <c r="D32" s="43" t="str">
        <f t="shared" si="3"/>
        <v>休日</v>
      </c>
      <c r="E32" s="164"/>
      <c r="F32" s="162" t="str">
        <f t="shared" si="4"/>
        <v>現場閉所</v>
      </c>
      <c r="G32" s="164"/>
      <c r="H32" s="162" t="str">
        <f t="shared" si="5"/>
        <v>現場閉所</v>
      </c>
      <c r="I32" t="str">
        <f t="shared" si="1"/>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c r="B33" s="7">
        <f t="shared" si="2"/>
        <v>46503</v>
      </c>
      <c r="C33" s="34" t="str">
        <f t="shared" si="0"/>
        <v>月</v>
      </c>
      <c r="D33" s="43" t="str">
        <f t="shared" si="3"/>
        <v/>
      </c>
      <c r="E33" s="164"/>
      <c r="F33" s="162" t="str">
        <f t="shared" si="4"/>
        <v>　　</v>
      </c>
      <c r="G33" s="164"/>
      <c r="H33" s="162" t="str">
        <f t="shared" si="5"/>
        <v>　　</v>
      </c>
      <c r="I33" t="str">
        <f t="shared" si="1"/>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c r="B34" s="7">
        <f t="shared" si="2"/>
        <v>46504</v>
      </c>
      <c r="C34" s="34" t="str">
        <f t="shared" si="0"/>
        <v>火</v>
      </c>
      <c r="D34" s="43" t="str">
        <f t="shared" si="3"/>
        <v/>
      </c>
      <c r="E34" s="164"/>
      <c r="F34" s="162" t="str">
        <f t="shared" si="4"/>
        <v>　　</v>
      </c>
      <c r="G34" s="164"/>
      <c r="H34" s="162" t="str">
        <f t="shared" si="5"/>
        <v>　　</v>
      </c>
      <c r="I34" t="str">
        <f t="shared" si="1"/>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c r="B35" s="7">
        <f t="shared" si="2"/>
        <v>46505</v>
      </c>
      <c r="C35" s="34" t="str">
        <f t="shared" si="0"/>
        <v>水</v>
      </c>
      <c r="D35" s="43" t="str">
        <f t="shared" si="3"/>
        <v/>
      </c>
      <c r="E35" s="164"/>
      <c r="F35" s="162" t="str">
        <f t="shared" si="4"/>
        <v>　　</v>
      </c>
      <c r="G35" s="164"/>
      <c r="H35" s="162" t="str">
        <f t="shared" si="5"/>
        <v>　　</v>
      </c>
      <c r="I35" t="str">
        <f t="shared" si="1"/>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c r="B36" s="7">
        <f t="shared" si="2"/>
        <v>46506</v>
      </c>
      <c r="C36" s="34" t="str">
        <f t="shared" si="0"/>
        <v>木</v>
      </c>
      <c r="D36" s="43" t="str">
        <f t="shared" si="3"/>
        <v/>
      </c>
      <c r="E36" s="164"/>
      <c r="F36" s="162" t="str">
        <f t="shared" si="4"/>
        <v>　　</v>
      </c>
      <c r="G36" s="164"/>
      <c r="H36" s="162" t="str">
        <f t="shared" si="5"/>
        <v>　　</v>
      </c>
      <c r="I36" t="str">
        <f t="shared" si="1"/>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c r="B37" s="7">
        <f t="shared" si="2"/>
        <v>46507</v>
      </c>
      <c r="C37" s="34" t="str">
        <f t="shared" si="0"/>
        <v>金</v>
      </c>
      <c r="D37" s="43" t="str">
        <f t="shared" si="3"/>
        <v/>
      </c>
      <c r="E37" s="164"/>
      <c r="F37" s="162" t="str">
        <f t="shared" si="4"/>
        <v>　　</v>
      </c>
      <c r="G37" s="164"/>
      <c r="H37" s="162" t="str">
        <f t="shared" si="5"/>
        <v>　　</v>
      </c>
      <c r="I37" t="str">
        <f t="shared" si="1"/>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c r="B38" s="7">
        <f t="shared" si="2"/>
        <v>46508</v>
      </c>
      <c r="C38" s="34" t="str">
        <f t="shared" si="0"/>
        <v>土</v>
      </c>
      <c r="D38" s="43" t="str">
        <f t="shared" si="3"/>
        <v>休日</v>
      </c>
      <c r="E38" s="164"/>
      <c r="F38" s="162" t="str">
        <f t="shared" si="4"/>
        <v>現場閉所</v>
      </c>
      <c r="G38" s="164"/>
      <c r="H38" s="162" t="str">
        <f t="shared" si="5"/>
        <v>現場閉所</v>
      </c>
      <c r="I38" t="str">
        <f t="shared" si="1"/>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c r="B39" s="7">
        <f t="shared" si="2"/>
        <v>46509</v>
      </c>
      <c r="C39" s="34" t="str">
        <f t="shared" si="0"/>
        <v>日</v>
      </c>
      <c r="D39" s="43" t="str">
        <f t="shared" si="3"/>
        <v>休日</v>
      </c>
      <c r="E39" s="164"/>
      <c r="F39" s="162" t="str">
        <f t="shared" si="4"/>
        <v>現場閉所</v>
      </c>
      <c r="G39" s="164"/>
      <c r="H39" s="162" t="str">
        <f t="shared" si="5"/>
        <v>現場閉所</v>
      </c>
      <c r="I39" t="str">
        <f t="shared" si="1"/>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c r="B40" s="7">
        <f t="shared" si="2"/>
        <v>46510</v>
      </c>
      <c r="C40" s="34" t="str">
        <f t="shared" si="0"/>
        <v>月</v>
      </c>
      <c r="D40" s="43" t="str">
        <f t="shared" si="3"/>
        <v/>
      </c>
      <c r="E40" s="164"/>
      <c r="F40" s="162" t="str">
        <f t="shared" si="4"/>
        <v>　　</v>
      </c>
      <c r="G40" s="164"/>
      <c r="H40" s="162" t="str">
        <f t="shared" si="5"/>
        <v>　　</v>
      </c>
      <c r="I40" t="str">
        <f t="shared" si="1"/>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c r="B41" s="7">
        <f t="shared" si="2"/>
        <v>46511</v>
      </c>
      <c r="C41" s="34" t="str">
        <f t="shared" si="0"/>
        <v>火</v>
      </c>
      <c r="D41" s="43" t="str">
        <f t="shared" si="3"/>
        <v/>
      </c>
      <c r="E41" s="164"/>
      <c r="F41" s="162" t="str">
        <f t="shared" si="4"/>
        <v>　　</v>
      </c>
      <c r="G41" s="164"/>
      <c r="H41" s="162" t="str">
        <f t="shared" si="5"/>
        <v>　　</v>
      </c>
      <c r="I41" t="str">
        <f t="shared" si="1"/>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c r="B42" s="7">
        <f t="shared" si="2"/>
        <v>46512</v>
      </c>
      <c r="C42" s="34" t="str">
        <f t="shared" si="0"/>
        <v>水</v>
      </c>
      <c r="D42" s="43" t="str">
        <f t="shared" si="3"/>
        <v/>
      </c>
      <c r="E42" s="164"/>
      <c r="F42" s="162" t="str">
        <f t="shared" si="4"/>
        <v>　　</v>
      </c>
      <c r="G42" s="164"/>
      <c r="H42" s="162" t="str">
        <f t="shared" si="5"/>
        <v>　　</v>
      </c>
      <c r="I42" t="str">
        <f t="shared" si="1"/>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c r="B43" s="7">
        <f t="shared" si="2"/>
        <v>46513</v>
      </c>
      <c r="C43" s="34" t="str">
        <f t="shared" si="0"/>
        <v>木</v>
      </c>
      <c r="D43" s="43" t="str">
        <f t="shared" si="3"/>
        <v/>
      </c>
      <c r="E43" s="164"/>
      <c r="F43" s="162" t="str">
        <f t="shared" si="4"/>
        <v>　　</v>
      </c>
      <c r="G43" s="164"/>
      <c r="H43" s="162" t="str">
        <f t="shared" si="5"/>
        <v>　　</v>
      </c>
      <c r="I43" t="str">
        <f t="shared" si="1"/>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c r="B44" s="7">
        <f t="shared" si="2"/>
        <v>46514</v>
      </c>
      <c r="C44" s="34" t="str">
        <f t="shared" si="0"/>
        <v>金</v>
      </c>
      <c r="D44" s="43" t="str">
        <f t="shared" si="3"/>
        <v/>
      </c>
      <c r="E44" s="164"/>
      <c r="F44" s="162" t="str">
        <f t="shared" si="4"/>
        <v>　　</v>
      </c>
      <c r="G44" s="164"/>
      <c r="H44" s="162" t="str">
        <f t="shared" si="5"/>
        <v>　　</v>
      </c>
      <c r="I44" t="str">
        <f t="shared" si="1"/>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c r="B45" s="7">
        <f t="shared" si="2"/>
        <v>46515</v>
      </c>
      <c r="C45" s="34" t="str">
        <f t="shared" si="0"/>
        <v>土</v>
      </c>
      <c r="D45" s="43" t="str">
        <f t="shared" si="3"/>
        <v>休日</v>
      </c>
      <c r="E45" s="164"/>
      <c r="F45" s="162" t="str">
        <f t="shared" si="4"/>
        <v>現場閉所</v>
      </c>
      <c r="G45" s="164"/>
      <c r="H45" s="162" t="str">
        <f t="shared" si="5"/>
        <v>現場閉所</v>
      </c>
      <c r="I45" t="str">
        <f t="shared" si="1"/>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c r="B46" s="7">
        <f t="shared" si="2"/>
        <v>46516</v>
      </c>
      <c r="C46" s="34" t="str">
        <f t="shared" si="0"/>
        <v>日</v>
      </c>
      <c r="D46" s="43" t="str">
        <f t="shared" si="3"/>
        <v>休日</v>
      </c>
      <c r="E46" s="164"/>
      <c r="F46" s="162" t="str">
        <f t="shared" si="4"/>
        <v>現場閉所</v>
      </c>
      <c r="G46" s="164"/>
      <c r="H46" s="162" t="str">
        <f t="shared" si="5"/>
        <v>現場閉所</v>
      </c>
      <c r="I46" t="str">
        <f t="shared" si="1"/>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c r="B47" s="7">
        <f t="shared" si="2"/>
        <v>46517</v>
      </c>
      <c r="C47" s="34" t="str">
        <f t="shared" si="0"/>
        <v>月</v>
      </c>
      <c r="D47" s="43" t="str">
        <f t="shared" si="3"/>
        <v/>
      </c>
      <c r="E47" s="164"/>
      <c r="F47" s="162" t="str">
        <f t="shared" si="4"/>
        <v>　　</v>
      </c>
      <c r="G47" s="164"/>
      <c r="H47" s="162" t="str">
        <f t="shared" si="5"/>
        <v>　　</v>
      </c>
      <c r="I47" t="str">
        <f t="shared" si="1"/>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c r="B48" s="7">
        <f t="shared" si="2"/>
        <v>46518</v>
      </c>
      <c r="C48" s="34" t="str">
        <f t="shared" si="0"/>
        <v>火</v>
      </c>
      <c r="D48" s="43" t="str">
        <f t="shared" si="3"/>
        <v/>
      </c>
      <c r="E48" s="164"/>
      <c r="F48" s="162" t="str">
        <f t="shared" si="4"/>
        <v>　　</v>
      </c>
      <c r="G48" s="164"/>
      <c r="H48" s="162" t="str">
        <f t="shared" si="5"/>
        <v>　　</v>
      </c>
      <c r="I48" t="str">
        <f t="shared" si="1"/>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c r="B49" s="7">
        <f t="shared" si="2"/>
        <v>46519</v>
      </c>
      <c r="C49" s="34" t="str">
        <f t="shared" si="0"/>
        <v>水</v>
      </c>
      <c r="D49" s="43" t="str">
        <f t="shared" si="3"/>
        <v/>
      </c>
      <c r="E49" s="164"/>
      <c r="F49" s="162" t="str">
        <f t="shared" si="4"/>
        <v>　　</v>
      </c>
      <c r="G49" s="164"/>
      <c r="H49" s="162" t="str">
        <f t="shared" si="5"/>
        <v>　　</v>
      </c>
      <c r="I49" t="str">
        <f t="shared" si="1"/>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c r="B50" s="7">
        <f t="shared" si="2"/>
        <v>46520</v>
      </c>
      <c r="C50" s="34" t="str">
        <f t="shared" si="0"/>
        <v>木</v>
      </c>
      <c r="D50" s="43" t="str">
        <f t="shared" si="3"/>
        <v/>
      </c>
      <c r="E50" s="164"/>
      <c r="F50" s="162" t="str">
        <f t="shared" si="4"/>
        <v>　　</v>
      </c>
      <c r="G50" s="164"/>
      <c r="H50" s="162" t="str">
        <f t="shared" si="5"/>
        <v>　　</v>
      </c>
      <c r="I50" t="str">
        <f t="shared" si="1"/>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c r="B51" s="7">
        <f t="shared" si="2"/>
        <v>46521</v>
      </c>
      <c r="C51" s="34" t="str">
        <f t="shared" si="0"/>
        <v>金</v>
      </c>
      <c r="D51" s="43" t="str">
        <f t="shared" si="3"/>
        <v/>
      </c>
      <c r="E51" s="164"/>
      <c r="F51" s="162" t="str">
        <f t="shared" si="4"/>
        <v>　　</v>
      </c>
      <c r="G51" s="164"/>
      <c r="H51" s="162" t="str">
        <f t="shared" si="5"/>
        <v>　　</v>
      </c>
      <c r="I51" t="str">
        <f t="shared" si="1"/>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c r="B52" s="7">
        <f t="shared" si="2"/>
        <v>46522</v>
      </c>
      <c r="C52" s="34" t="str">
        <f t="shared" si="0"/>
        <v>土</v>
      </c>
      <c r="D52" s="43" t="str">
        <f t="shared" si="3"/>
        <v>休日</v>
      </c>
      <c r="E52" s="164"/>
      <c r="F52" s="162" t="str">
        <f t="shared" si="4"/>
        <v>現場閉所</v>
      </c>
      <c r="G52" s="164"/>
      <c r="H52" s="162" t="str">
        <f t="shared" si="5"/>
        <v>現場閉所</v>
      </c>
      <c r="I52" t="str">
        <f t="shared" si="1"/>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c r="B53" s="7">
        <f t="shared" si="2"/>
        <v>46523</v>
      </c>
      <c r="C53" s="34" t="str">
        <f t="shared" si="0"/>
        <v>日</v>
      </c>
      <c r="D53" s="43" t="str">
        <f t="shared" si="3"/>
        <v>休日</v>
      </c>
      <c r="E53" s="164"/>
      <c r="F53" s="162" t="str">
        <f t="shared" si="4"/>
        <v>現場閉所</v>
      </c>
      <c r="G53" s="164"/>
      <c r="H53" s="162" t="str">
        <f t="shared" si="5"/>
        <v>現場閉所</v>
      </c>
      <c r="I53" t="str">
        <f t="shared" si="1"/>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c r="B54" s="7">
        <f t="shared" si="2"/>
        <v>46524</v>
      </c>
      <c r="C54" s="34" t="str">
        <f t="shared" si="0"/>
        <v>月</v>
      </c>
      <c r="D54" s="43" t="str">
        <f t="shared" si="3"/>
        <v/>
      </c>
      <c r="E54" s="164"/>
      <c r="F54" s="162" t="str">
        <f t="shared" si="4"/>
        <v>　　</v>
      </c>
      <c r="G54" s="164"/>
      <c r="H54" s="162" t="str">
        <f t="shared" si="5"/>
        <v>　　</v>
      </c>
      <c r="I54" t="str">
        <f t="shared" si="1"/>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c r="B55" s="7">
        <f t="shared" si="2"/>
        <v>46525</v>
      </c>
      <c r="C55" s="34" t="str">
        <f t="shared" si="0"/>
        <v>火</v>
      </c>
      <c r="D55" s="43" t="str">
        <f t="shared" si="3"/>
        <v/>
      </c>
      <c r="E55" s="164"/>
      <c r="F55" s="162" t="str">
        <f t="shared" si="4"/>
        <v>　　</v>
      </c>
      <c r="G55" s="164"/>
      <c r="H55" s="162" t="str">
        <f t="shared" si="5"/>
        <v>　　</v>
      </c>
      <c r="I55" t="str">
        <f t="shared" si="1"/>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c r="B56" s="7">
        <f t="shared" si="2"/>
        <v>46526</v>
      </c>
      <c r="C56" s="34" t="str">
        <f t="shared" si="0"/>
        <v>水</v>
      </c>
      <c r="D56" s="43" t="str">
        <f t="shared" si="3"/>
        <v/>
      </c>
      <c r="E56" s="164"/>
      <c r="F56" s="162" t="str">
        <f t="shared" si="4"/>
        <v>　　</v>
      </c>
      <c r="G56" s="164"/>
      <c r="H56" s="162" t="str">
        <f t="shared" si="5"/>
        <v>　　</v>
      </c>
      <c r="I56" t="str">
        <f t="shared" si="1"/>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c r="B57" s="7">
        <f t="shared" si="2"/>
        <v>46527</v>
      </c>
      <c r="C57" s="34" t="str">
        <f t="shared" si="0"/>
        <v>木</v>
      </c>
      <c r="D57" s="43" t="str">
        <f t="shared" si="3"/>
        <v/>
      </c>
      <c r="E57" s="164"/>
      <c r="F57" s="162" t="str">
        <f t="shared" si="4"/>
        <v>　　</v>
      </c>
      <c r="G57" s="164"/>
      <c r="H57" s="162" t="str">
        <f t="shared" si="5"/>
        <v>　　</v>
      </c>
      <c r="I57" t="str">
        <f t="shared" si="1"/>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c r="B58" s="7">
        <f t="shared" si="2"/>
        <v>46528</v>
      </c>
      <c r="C58" s="34" t="str">
        <f t="shared" si="0"/>
        <v>金</v>
      </c>
      <c r="D58" s="43" t="str">
        <f t="shared" si="3"/>
        <v/>
      </c>
      <c r="E58" s="164"/>
      <c r="F58" s="162" t="str">
        <f t="shared" si="4"/>
        <v>　　</v>
      </c>
      <c r="G58" s="164"/>
      <c r="H58" s="162" t="str">
        <f t="shared" si="5"/>
        <v>　　</v>
      </c>
      <c r="I58" t="str">
        <f t="shared" si="1"/>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c r="B59" s="7">
        <f t="shared" si="2"/>
        <v>46529</v>
      </c>
      <c r="C59" s="34" t="str">
        <f t="shared" si="0"/>
        <v>土</v>
      </c>
      <c r="D59" s="43" t="str">
        <f t="shared" si="3"/>
        <v>休日</v>
      </c>
      <c r="E59" s="164"/>
      <c r="F59" s="162" t="str">
        <f t="shared" si="4"/>
        <v>現場閉所</v>
      </c>
      <c r="G59" s="164"/>
      <c r="H59" s="162" t="str">
        <f t="shared" si="5"/>
        <v>現場閉所</v>
      </c>
      <c r="I59" t="str">
        <f t="shared" si="1"/>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c r="B60" s="7">
        <f t="shared" si="2"/>
        <v>46530</v>
      </c>
      <c r="C60" s="34" t="str">
        <f t="shared" si="0"/>
        <v>日</v>
      </c>
      <c r="D60" s="43" t="str">
        <f t="shared" si="3"/>
        <v>休日</v>
      </c>
      <c r="E60" s="164"/>
      <c r="F60" s="162" t="str">
        <f t="shared" si="4"/>
        <v>現場閉所</v>
      </c>
      <c r="G60" s="164"/>
      <c r="H60" s="162" t="str">
        <f t="shared" si="5"/>
        <v>現場閉所</v>
      </c>
      <c r="I60" t="str">
        <f t="shared" si="1"/>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c r="B61" s="7">
        <f t="shared" si="2"/>
        <v>46531</v>
      </c>
      <c r="C61" s="34" t="str">
        <f t="shared" si="0"/>
        <v>月</v>
      </c>
      <c r="D61" s="43" t="str">
        <f t="shared" si="3"/>
        <v/>
      </c>
      <c r="E61" s="164"/>
      <c r="F61" s="162" t="str">
        <f t="shared" si="4"/>
        <v>　　</v>
      </c>
      <c r="G61" s="164"/>
      <c r="H61" s="162" t="str">
        <f t="shared" si="5"/>
        <v>　　</v>
      </c>
      <c r="I61" t="str">
        <f t="shared" si="1"/>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c r="B62" s="7">
        <f t="shared" si="2"/>
        <v>46532</v>
      </c>
      <c r="C62" s="34" t="str">
        <f t="shared" si="0"/>
        <v>火</v>
      </c>
      <c r="D62" s="43" t="str">
        <f t="shared" si="3"/>
        <v/>
      </c>
      <c r="E62" s="164"/>
      <c r="F62" s="162" t="str">
        <f t="shared" si="4"/>
        <v>　　</v>
      </c>
      <c r="G62" s="164"/>
      <c r="H62" s="162" t="str">
        <f t="shared" si="5"/>
        <v>　　</v>
      </c>
      <c r="I62" t="str">
        <f t="shared" si="1"/>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c r="B63" s="7">
        <f t="shared" si="2"/>
        <v>46533</v>
      </c>
      <c r="C63" s="34" t="str">
        <f t="shared" si="0"/>
        <v>水</v>
      </c>
      <c r="D63" s="43" t="str">
        <f t="shared" si="3"/>
        <v/>
      </c>
      <c r="E63" s="164"/>
      <c r="F63" s="162" t="str">
        <f t="shared" si="4"/>
        <v>　　</v>
      </c>
      <c r="G63" s="164"/>
      <c r="H63" s="162" t="str">
        <f t="shared" si="5"/>
        <v>　　</v>
      </c>
      <c r="I63" t="str">
        <f t="shared" si="1"/>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c r="B64" s="7">
        <f t="shared" si="2"/>
        <v>46534</v>
      </c>
      <c r="C64" s="34" t="str">
        <f t="shared" si="0"/>
        <v>木</v>
      </c>
      <c r="D64" s="43" t="str">
        <f t="shared" si="3"/>
        <v/>
      </c>
      <c r="E64" s="164"/>
      <c r="F64" s="162" t="str">
        <f t="shared" si="4"/>
        <v>　　</v>
      </c>
      <c r="G64" s="164"/>
      <c r="H64" s="162" t="str">
        <f t="shared" si="5"/>
        <v>　　</v>
      </c>
      <c r="I64" t="str">
        <f t="shared" si="1"/>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c r="B65" s="7">
        <f t="shared" si="2"/>
        <v>46535</v>
      </c>
      <c r="C65" s="34" t="str">
        <f t="shared" si="0"/>
        <v>金</v>
      </c>
      <c r="D65" s="43" t="str">
        <f t="shared" si="3"/>
        <v/>
      </c>
      <c r="E65" s="164"/>
      <c r="F65" s="162" t="str">
        <f t="shared" si="4"/>
        <v>　　</v>
      </c>
      <c r="G65" s="164"/>
      <c r="H65" s="162" t="str">
        <f t="shared" si="5"/>
        <v>　　</v>
      </c>
      <c r="I65" t="str">
        <f t="shared" si="1"/>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c r="B66" s="7">
        <f t="shared" si="2"/>
        <v>46536</v>
      </c>
      <c r="C66" s="34" t="str">
        <f t="shared" si="0"/>
        <v>土</v>
      </c>
      <c r="D66" s="43" t="str">
        <f t="shared" si="3"/>
        <v>休日</v>
      </c>
      <c r="E66" s="164"/>
      <c r="F66" s="162" t="str">
        <f t="shared" si="4"/>
        <v>現場閉所</v>
      </c>
      <c r="G66" s="164"/>
      <c r="H66" s="162" t="str">
        <f t="shared" si="5"/>
        <v>現場閉所</v>
      </c>
      <c r="I66" t="str">
        <f t="shared" si="1"/>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c r="B67" s="7">
        <f t="shared" si="2"/>
        <v>46537</v>
      </c>
      <c r="C67" s="34" t="str">
        <f t="shared" si="0"/>
        <v>日</v>
      </c>
      <c r="D67" s="43" t="str">
        <f t="shared" si="3"/>
        <v>休日</v>
      </c>
      <c r="E67" s="164"/>
      <c r="F67" s="162" t="str">
        <f t="shared" si="4"/>
        <v>現場閉所</v>
      </c>
      <c r="G67" s="164"/>
      <c r="H67" s="162" t="str">
        <f t="shared" si="5"/>
        <v>現場閉所</v>
      </c>
      <c r="I67" t="str">
        <f t="shared" si="1"/>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c r="B68" s="7">
        <f t="shared" si="2"/>
        <v>46538</v>
      </c>
      <c r="C68" s="34" t="str">
        <f t="shared" si="0"/>
        <v>月</v>
      </c>
      <c r="D68" s="43" t="str">
        <f t="shared" si="3"/>
        <v/>
      </c>
      <c r="E68" s="164"/>
      <c r="F68" s="162" t="str">
        <f t="shared" si="4"/>
        <v>　　</v>
      </c>
      <c r="G68" s="164"/>
      <c r="H68" s="162" t="str">
        <f t="shared" si="5"/>
        <v>　　</v>
      </c>
      <c r="I68" t="str">
        <f t="shared" si="1"/>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c r="B69" s="7">
        <f t="shared" si="2"/>
        <v>46539</v>
      </c>
      <c r="C69" s="34" t="str">
        <f t="shared" si="0"/>
        <v>火</v>
      </c>
      <c r="D69" s="43" t="str">
        <f t="shared" si="3"/>
        <v/>
      </c>
      <c r="E69" s="164"/>
      <c r="F69" s="162" t="str">
        <f t="shared" si="4"/>
        <v>　　</v>
      </c>
      <c r="G69" s="164"/>
      <c r="H69" s="162" t="str">
        <f t="shared" si="5"/>
        <v>　　</v>
      </c>
      <c r="I69" t="str">
        <f t="shared" si="1"/>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c r="B70" s="7">
        <f t="shared" si="2"/>
        <v>46540</v>
      </c>
      <c r="C70" s="34" t="str">
        <f t="shared" si="0"/>
        <v>水</v>
      </c>
      <c r="D70" s="43" t="str">
        <f t="shared" si="3"/>
        <v/>
      </c>
      <c r="E70" s="164"/>
      <c r="F70" s="162" t="str">
        <f t="shared" si="4"/>
        <v>　　</v>
      </c>
      <c r="G70" s="164"/>
      <c r="H70" s="162" t="str">
        <f t="shared" si="5"/>
        <v>　　</v>
      </c>
      <c r="I70" t="str">
        <f t="shared" si="1"/>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c r="B71" s="7">
        <f t="shared" si="2"/>
        <v>46541</v>
      </c>
      <c r="C71" s="34" t="str">
        <f t="shared" si="0"/>
        <v>木</v>
      </c>
      <c r="D71" s="43" t="str">
        <f t="shared" si="3"/>
        <v/>
      </c>
      <c r="E71" s="164"/>
      <c r="F71" s="162" t="str">
        <f t="shared" si="4"/>
        <v>　　</v>
      </c>
      <c r="G71" s="164"/>
      <c r="H71" s="162" t="str">
        <f t="shared" si="5"/>
        <v>　　</v>
      </c>
      <c r="I71" t="str">
        <f t="shared" si="1"/>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c r="B72" s="7">
        <f t="shared" si="2"/>
        <v>46542</v>
      </c>
      <c r="C72" s="34" t="str">
        <f t="shared" ref="C72:C135" si="6">TEXT(B72,"aaa")</f>
        <v>金</v>
      </c>
      <c r="D72" s="43" t="str">
        <f t="shared" si="3"/>
        <v/>
      </c>
      <c r="E72" s="164"/>
      <c r="F72" s="162" t="str">
        <f t="shared" si="4"/>
        <v>　　</v>
      </c>
      <c r="G72" s="164"/>
      <c r="H72" s="162" t="str">
        <f t="shared" si="5"/>
        <v>　　</v>
      </c>
      <c r="I72" t="str">
        <f t="shared" ref="I72:I135" si="7">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c r="B73" s="7">
        <f t="shared" ref="B73:B136" si="8">B72+1</f>
        <v>46543</v>
      </c>
      <c r="C73" s="34" t="str">
        <f t="shared" si="6"/>
        <v>土</v>
      </c>
      <c r="D73" s="43" t="str">
        <f t="shared" ref="D73:D136" si="9">IF(WEEKDAY(B73,2)&gt;5,"休日","")</f>
        <v>休日</v>
      </c>
      <c r="E73" s="164"/>
      <c r="F73" s="162" t="str">
        <f t="shared" ref="F73:F136" si="10">IF(OR(E73="夏季休暇",E73="年末年始休暇",E73="一時中止",E73="工場制作",E73="発注者指示",E73="その他",D73="休日"),"現場閉所","　　")</f>
        <v>現場閉所</v>
      </c>
      <c r="G73" s="164"/>
      <c r="H73" s="162" t="str">
        <f t="shared" ref="H73:H136" si="11">IF(OR(G73="夏季休暇",G73="年末年始休暇",G73="一時中止",G73="工場制作",G73="発注者指示",G73="その他",D73="休日"),"現場閉所","　　")</f>
        <v>現場閉所</v>
      </c>
      <c r="I73" t="str">
        <f t="shared" si="7"/>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c r="B74" s="7">
        <f t="shared" si="8"/>
        <v>46544</v>
      </c>
      <c r="C74" s="34" t="str">
        <f t="shared" si="6"/>
        <v>日</v>
      </c>
      <c r="D74" s="43" t="str">
        <f t="shared" si="9"/>
        <v>休日</v>
      </c>
      <c r="E74" s="164"/>
      <c r="F74" s="162" t="str">
        <f t="shared" si="10"/>
        <v>現場閉所</v>
      </c>
      <c r="G74" s="164"/>
      <c r="H74" s="162" t="str">
        <f t="shared" si="11"/>
        <v>現場閉所</v>
      </c>
      <c r="I74" t="str">
        <f t="shared" si="7"/>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c r="B75" s="7">
        <f t="shared" si="8"/>
        <v>46545</v>
      </c>
      <c r="C75" s="34" t="str">
        <f t="shared" si="6"/>
        <v>月</v>
      </c>
      <c r="D75" s="43" t="str">
        <f t="shared" si="9"/>
        <v/>
      </c>
      <c r="E75" s="164"/>
      <c r="F75" s="162" t="str">
        <f t="shared" si="10"/>
        <v>　　</v>
      </c>
      <c r="G75" s="164"/>
      <c r="H75" s="162" t="str">
        <f t="shared" si="11"/>
        <v>　　</v>
      </c>
      <c r="I75" t="str">
        <f t="shared" si="7"/>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c r="B76" s="7">
        <f t="shared" si="8"/>
        <v>46546</v>
      </c>
      <c r="C76" s="34" t="str">
        <f t="shared" si="6"/>
        <v>火</v>
      </c>
      <c r="D76" s="43" t="str">
        <f t="shared" si="9"/>
        <v/>
      </c>
      <c r="E76" s="164"/>
      <c r="F76" s="162" t="str">
        <f t="shared" si="10"/>
        <v>　　</v>
      </c>
      <c r="G76" s="164"/>
      <c r="H76" s="162" t="str">
        <f t="shared" si="11"/>
        <v>　　</v>
      </c>
      <c r="I76" t="str">
        <f t="shared" si="7"/>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c r="B77" s="7">
        <f t="shared" si="8"/>
        <v>46547</v>
      </c>
      <c r="C77" s="34" t="str">
        <f t="shared" si="6"/>
        <v>水</v>
      </c>
      <c r="D77" s="43" t="str">
        <f t="shared" si="9"/>
        <v/>
      </c>
      <c r="E77" s="164"/>
      <c r="F77" s="162" t="str">
        <f t="shared" si="10"/>
        <v>　　</v>
      </c>
      <c r="G77" s="164"/>
      <c r="H77" s="162" t="str">
        <f t="shared" si="11"/>
        <v>　　</v>
      </c>
      <c r="I77" t="str">
        <f t="shared" si="7"/>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c r="B78" s="7">
        <f t="shared" si="8"/>
        <v>46548</v>
      </c>
      <c r="C78" s="34" t="str">
        <f t="shared" si="6"/>
        <v>木</v>
      </c>
      <c r="D78" s="43" t="str">
        <f t="shared" si="9"/>
        <v/>
      </c>
      <c r="E78" s="164"/>
      <c r="F78" s="162" t="str">
        <f t="shared" si="10"/>
        <v>　　</v>
      </c>
      <c r="G78" s="164"/>
      <c r="H78" s="162" t="str">
        <f t="shared" si="11"/>
        <v>　　</v>
      </c>
      <c r="I78" t="str">
        <f t="shared" si="7"/>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c r="B79" s="7">
        <f t="shared" si="8"/>
        <v>46549</v>
      </c>
      <c r="C79" s="34" t="str">
        <f t="shared" si="6"/>
        <v>金</v>
      </c>
      <c r="D79" s="43" t="str">
        <f t="shared" si="9"/>
        <v/>
      </c>
      <c r="E79" s="164"/>
      <c r="F79" s="162" t="str">
        <f t="shared" si="10"/>
        <v>　　</v>
      </c>
      <c r="G79" s="164"/>
      <c r="H79" s="162" t="str">
        <f t="shared" si="11"/>
        <v>　　</v>
      </c>
      <c r="I79" t="str">
        <f t="shared" si="7"/>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c r="B80" s="7">
        <f t="shared" si="8"/>
        <v>46550</v>
      </c>
      <c r="C80" s="34" t="str">
        <f t="shared" si="6"/>
        <v>土</v>
      </c>
      <c r="D80" s="43" t="str">
        <f t="shared" si="9"/>
        <v>休日</v>
      </c>
      <c r="E80" s="164"/>
      <c r="F80" s="162" t="str">
        <f t="shared" si="10"/>
        <v>現場閉所</v>
      </c>
      <c r="G80" s="164"/>
      <c r="H80" s="162" t="str">
        <f t="shared" si="11"/>
        <v>現場閉所</v>
      </c>
      <c r="I80" t="str">
        <f t="shared" si="7"/>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c r="B81" s="7">
        <f t="shared" si="8"/>
        <v>46551</v>
      </c>
      <c r="C81" s="34" t="str">
        <f t="shared" si="6"/>
        <v>日</v>
      </c>
      <c r="D81" s="43" t="str">
        <f t="shared" si="9"/>
        <v>休日</v>
      </c>
      <c r="E81" s="164"/>
      <c r="F81" s="162" t="str">
        <f t="shared" si="10"/>
        <v>現場閉所</v>
      </c>
      <c r="G81" s="164"/>
      <c r="H81" s="162" t="str">
        <f t="shared" si="11"/>
        <v>現場閉所</v>
      </c>
      <c r="I81" t="str">
        <f t="shared" si="7"/>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c r="B82" s="7">
        <f t="shared" si="8"/>
        <v>46552</v>
      </c>
      <c r="C82" s="34" t="str">
        <f t="shared" si="6"/>
        <v>月</v>
      </c>
      <c r="D82" s="43" t="str">
        <f t="shared" si="9"/>
        <v/>
      </c>
      <c r="E82" s="164"/>
      <c r="F82" s="162" t="str">
        <f t="shared" si="10"/>
        <v>　　</v>
      </c>
      <c r="G82" s="164"/>
      <c r="H82" s="162" t="str">
        <f t="shared" si="11"/>
        <v>　　</v>
      </c>
      <c r="I82" t="str">
        <f t="shared" si="7"/>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c r="B83" s="7">
        <f t="shared" si="8"/>
        <v>46553</v>
      </c>
      <c r="C83" s="34" t="str">
        <f t="shared" si="6"/>
        <v>火</v>
      </c>
      <c r="D83" s="43" t="str">
        <f t="shared" si="9"/>
        <v/>
      </c>
      <c r="E83" s="164"/>
      <c r="F83" s="162" t="str">
        <f t="shared" si="10"/>
        <v>　　</v>
      </c>
      <c r="G83" s="164"/>
      <c r="H83" s="162" t="str">
        <f t="shared" si="11"/>
        <v>　　</v>
      </c>
      <c r="I83" t="str">
        <f t="shared" si="7"/>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c r="B84" s="7">
        <f t="shared" si="8"/>
        <v>46554</v>
      </c>
      <c r="C84" s="34" t="str">
        <f t="shared" si="6"/>
        <v>水</v>
      </c>
      <c r="D84" s="43" t="str">
        <f t="shared" si="9"/>
        <v/>
      </c>
      <c r="E84" s="164"/>
      <c r="F84" s="162" t="str">
        <f t="shared" si="10"/>
        <v>　　</v>
      </c>
      <c r="G84" s="164"/>
      <c r="H84" s="162" t="str">
        <f t="shared" si="11"/>
        <v>　　</v>
      </c>
      <c r="I84" t="str">
        <f t="shared" si="7"/>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c r="B85" s="7">
        <f t="shared" si="8"/>
        <v>46555</v>
      </c>
      <c r="C85" s="34" t="str">
        <f t="shared" si="6"/>
        <v>木</v>
      </c>
      <c r="D85" s="43" t="str">
        <f t="shared" si="9"/>
        <v/>
      </c>
      <c r="E85" s="164"/>
      <c r="F85" s="162" t="str">
        <f t="shared" si="10"/>
        <v>　　</v>
      </c>
      <c r="G85" s="164"/>
      <c r="H85" s="162" t="str">
        <f t="shared" si="11"/>
        <v>　　</v>
      </c>
      <c r="I85" t="str">
        <f t="shared" si="7"/>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c r="B86" s="7">
        <f t="shared" si="8"/>
        <v>46556</v>
      </c>
      <c r="C86" s="34" t="str">
        <f t="shared" si="6"/>
        <v>金</v>
      </c>
      <c r="D86" s="43" t="str">
        <f t="shared" si="9"/>
        <v/>
      </c>
      <c r="E86" s="164"/>
      <c r="F86" s="162" t="str">
        <f t="shared" si="10"/>
        <v>　　</v>
      </c>
      <c r="G86" s="164"/>
      <c r="H86" s="162" t="str">
        <f t="shared" si="11"/>
        <v>　　</v>
      </c>
      <c r="I86" t="str">
        <f t="shared" si="7"/>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c r="B87" s="7">
        <f t="shared" si="8"/>
        <v>46557</v>
      </c>
      <c r="C87" s="34" t="str">
        <f t="shared" si="6"/>
        <v>土</v>
      </c>
      <c r="D87" s="43" t="str">
        <f t="shared" si="9"/>
        <v>休日</v>
      </c>
      <c r="E87" s="164"/>
      <c r="F87" s="162" t="str">
        <f t="shared" si="10"/>
        <v>現場閉所</v>
      </c>
      <c r="G87" s="164"/>
      <c r="H87" s="162" t="str">
        <f t="shared" si="11"/>
        <v>現場閉所</v>
      </c>
      <c r="I87" t="str">
        <f t="shared" si="7"/>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c r="B88" s="7">
        <f t="shared" si="8"/>
        <v>46558</v>
      </c>
      <c r="C88" s="34" t="str">
        <f t="shared" si="6"/>
        <v>日</v>
      </c>
      <c r="D88" s="43" t="str">
        <f t="shared" si="9"/>
        <v>休日</v>
      </c>
      <c r="E88" s="164"/>
      <c r="F88" s="162" t="str">
        <f t="shared" si="10"/>
        <v>現場閉所</v>
      </c>
      <c r="G88" s="164"/>
      <c r="H88" s="162" t="str">
        <f t="shared" si="11"/>
        <v>現場閉所</v>
      </c>
      <c r="I88" t="str">
        <f t="shared" si="7"/>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c r="B89" s="7">
        <f t="shared" si="8"/>
        <v>46559</v>
      </c>
      <c r="C89" s="34" t="str">
        <f t="shared" si="6"/>
        <v>月</v>
      </c>
      <c r="D89" s="43" t="str">
        <f t="shared" si="9"/>
        <v/>
      </c>
      <c r="E89" s="164"/>
      <c r="F89" s="162" t="str">
        <f t="shared" si="10"/>
        <v>　　</v>
      </c>
      <c r="G89" s="164"/>
      <c r="H89" s="162" t="str">
        <f t="shared" si="11"/>
        <v>　　</v>
      </c>
      <c r="I89" t="str">
        <f t="shared" si="7"/>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c r="B90" s="7">
        <f t="shared" si="8"/>
        <v>46560</v>
      </c>
      <c r="C90" s="34" t="str">
        <f t="shared" si="6"/>
        <v>火</v>
      </c>
      <c r="D90" s="43" t="str">
        <f t="shared" si="9"/>
        <v/>
      </c>
      <c r="E90" s="164"/>
      <c r="F90" s="162" t="str">
        <f t="shared" si="10"/>
        <v>　　</v>
      </c>
      <c r="G90" s="164"/>
      <c r="H90" s="162" t="str">
        <f t="shared" si="11"/>
        <v>　　</v>
      </c>
      <c r="I90" t="str">
        <f t="shared" si="7"/>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c r="B91" s="7">
        <f t="shared" si="8"/>
        <v>46561</v>
      </c>
      <c r="C91" s="34" t="str">
        <f t="shared" si="6"/>
        <v>水</v>
      </c>
      <c r="D91" s="43" t="str">
        <f t="shared" si="9"/>
        <v/>
      </c>
      <c r="E91" s="164"/>
      <c r="F91" s="162" t="str">
        <f t="shared" si="10"/>
        <v>　　</v>
      </c>
      <c r="G91" s="164"/>
      <c r="H91" s="162" t="str">
        <f t="shared" si="11"/>
        <v>　　</v>
      </c>
      <c r="I91" t="str">
        <f t="shared" si="7"/>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c r="B92" s="7">
        <f t="shared" si="8"/>
        <v>46562</v>
      </c>
      <c r="C92" s="34" t="str">
        <f t="shared" si="6"/>
        <v>木</v>
      </c>
      <c r="D92" s="43" t="str">
        <f t="shared" si="9"/>
        <v/>
      </c>
      <c r="E92" s="164"/>
      <c r="F92" s="162" t="str">
        <f t="shared" si="10"/>
        <v>　　</v>
      </c>
      <c r="G92" s="164"/>
      <c r="H92" s="162" t="str">
        <f t="shared" si="11"/>
        <v>　　</v>
      </c>
      <c r="I92" t="str">
        <f t="shared" si="7"/>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c r="B93" s="7">
        <f t="shared" si="8"/>
        <v>46563</v>
      </c>
      <c r="C93" s="34" t="str">
        <f t="shared" si="6"/>
        <v>金</v>
      </c>
      <c r="D93" s="43" t="str">
        <f t="shared" si="9"/>
        <v/>
      </c>
      <c r="E93" s="164"/>
      <c r="F93" s="162" t="str">
        <f t="shared" si="10"/>
        <v>　　</v>
      </c>
      <c r="G93" s="164"/>
      <c r="H93" s="162" t="str">
        <f t="shared" si="11"/>
        <v>　　</v>
      </c>
      <c r="I93" t="str">
        <f t="shared" si="7"/>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c r="B94" s="7">
        <f t="shared" si="8"/>
        <v>46564</v>
      </c>
      <c r="C94" s="34" t="str">
        <f t="shared" si="6"/>
        <v>土</v>
      </c>
      <c r="D94" s="43" t="str">
        <f t="shared" si="9"/>
        <v>休日</v>
      </c>
      <c r="E94" s="164"/>
      <c r="F94" s="162" t="str">
        <f t="shared" si="10"/>
        <v>現場閉所</v>
      </c>
      <c r="G94" s="164"/>
      <c r="H94" s="162" t="str">
        <f t="shared" si="11"/>
        <v>現場閉所</v>
      </c>
      <c r="I94" t="str">
        <f t="shared" si="7"/>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c r="B95" s="7">
        <f t="shared" si="8"/>
        <v>46565</v>
      </c>
      <c r="C95" s="34" t="str">
        <f t="shared" si="6"/>
        <v>日</v>
      </c>
      <c r="D95" s="43" t="str">
        <f t="shared" si="9"/>
        <v>休日</v>
      </c>
      <c r="E95" s="164"/>
      <c r="F95" s="162" t="str">
        <f t="shared" si="10"/>
        <v>現場閉所</v>
      </c>
      <c r="G95" s="164"/>
      <c r="H95" s="162" t="str">
        <f t="shared" si="11"/>
        <v>現場閉所</v>
      </c>
      <c r="I95" t="str">
        <f t="shared" si="7"/>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c r="B96" s="7">
        <f t="shared" si="8"/>
        <v>46566</v>
      </c>
      <c r="C96" s="34" t="str">
        <f t="shared" si="6"/>
        <v>月</v>
      </c>
      <c r="D96" s="43" t="str">
        <f t="shared" si="9"/>
        <v/>
      </c>
      <c r="E96" s="164"/>
      <c r="F96" s="162" t="str">
        <f t="shared" si="10"/>
        <v>　　</v>
      </c>
      <c r="G96" s="164"/>
      <c r="H96" s="162" t="str">
        <f t="shared" si="11"/>
        <v>　　</v>
      </c>
      <c r="I96" t="str">
        <f t="shared" si="7"/>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c r="B97" s="7">
        <f t="shared" si="8"/>
        <v>46567</v>
      </c>
      <c r="C97" s="34" t="str">
        <f t="shared" si="6"/>
        <v>火</v>
      </c>
      <c r="D97" s="43" t="str">
        <f t="shared" si="9"/>
        <v/>
      </c>
      <c r="E97" s="164"/>
      <c r="F97" s="162" t="str">
        <f t="shared" si="10"/>
        <v>　　</v>
      </c>
      <c r="G97" s="164"/>
      <c r="H97" s="162" t="str">
        <f t="shared" si="11"/>
        <v>　　</v>
      </c>
      <c r="I97" t="str">
        <f t="shared" si="7"/>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c r="B98" s="7">
        <f t="shared" si="8"/>
        <v>46568</v>
      </c>
      <c r="C98" s="34" t="str">
        <f t="shared" si="6"/>
        <v>水</v>
      </c>
      <c r="D98" s="43" t="str">
        <f t="shared" si="9"/>
        <v/>
      </c>
      <c r="E98" s="164"/>
      <c r="F98" s="162" t="str">
        <f t="shared" si="10"/>
        <v>　　</v>
      </c>
      <c r="G98" s="164"/>
      <c r="H98" s="162" t="str">
        <f t="shared" si="11"/>
        <v>　　</v>
      </c>
      <c r="I98" t="str">
        <f t="shared" si="7"/>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c r="B99" s="7">
        <f t="shared" si="8"/>
        <v>46569</v>
      </c>
      <c r="C99" s="34" t="str">
        <f t="shared" si="6"/>
        <v>木</v>
      </c>
      <c r="D99" s="43" t="str">
        <f t="shared" si="9"/>
        <v/>
      </c>
      <c r="E99" s="164"/>
      <c r="F99" s="162" t="str">
        <f t="shared" si="10"/>
        <v>　　</v>
      </c>
      <c r="G99" s="164"/>
      <c r="H99" s="162" t="str">
        <f t="shared" si="11"/>
        <v>　　</v>
      </c>
      <c r="I99" t="str">
        <f t="shared" si="7"/>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c r="B100" s="7">
        <f t="shared" si="8"/>
        <v>46570</v>
      </c>
      <c r="C100" s="34" t="str">
        <f t="shared" si="6"/>
        <v>金</v>
      </c>
      <c r="D100" s="43" t="str">
        <f t="shared" si="9"/>
        <v/>
      </c>
      <c r="E100" s="164"/>
      <c r="F100" s="162" t="str">
        <f t="shared" si="10"/>
        <v>　　</v>
      </c>
      <c r="G100" s="164"/>
      <c r="H100" s="162" t="str">
        <f t="shared" si="11"/>
        <v>　　</v>
      </c>
      <c r="I100" t="str">
        <f t="shared" si="7"/>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c r="B101" s="7">
        <f t="shared" si="8"/>
        <v>46571</v>
      </c>
      <c r="C101" s="34" t="str">
        <f t="shared" si="6"/>
        <v>土</v>
      </c>
      <c r="D101" s="43" t="str">
        <f t="shared" si="9"/>
        <v>休日</v>
      </c>
      <c r="E101" s="164"/>
      <c r="F101" s="162" t="str">
        <f t="shared" si="10"/>
        <v>現場閉所</v>
      </c>
      <c r="G101" s="164"/>
      <c r="H101" s="162" t="str">
        <f t="shared" si="11"/>
        <v>現場閉所</v>
      </c>
      <c r="I101" t="str">
        <f t="shared" si="7"/>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c r="B102" s="7">
        <f t="shared" si="8"/>
        <v>46572</v>
      </c>
      <c r="C102" s="34" t="str">
        <f t="shared" si="6"/>
        <v>日</v>
      </c>
      <c r="D102" s="43" t="str">
        <f t="shared" si="9"/>
        <v>休日</v>
      </c>
      <c r="E102" s="164"/>
      <c r="F102" s="162" t="str">
        <f t="shared" si="10"/>
        <v>現場閉所</v>
      </c>
      <c r="G102" s="164"/>
      <c r="H102" s="162" t="str">
        <f t="shared" si="11"/>
        <v>現場閉所</v>
      </c>
      <c r="I102" t="str">
        <f t="shared" si="7"/>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c r="B103" s="7">
        <f t="shared" si="8"/>
        <v>46573</v>
      </c>
      <c r="C103" s="34" t="str">
        <f t="shared" si="6"/>
        <v>月</v>
      </c>
      <c r="D103" s="43" t="str">
        <f t="shared" si="9"/>
        <v/>
      </c>
      <c r="E103" s="164"/>
      <c r="F103" s="162" t="str">
        <f t="shared" si="10"/>
        <v>　　</v>
      </c>
      <c r="G103" s="164"/>
      <c r="H103" s="162" t="str">
        <f t="shared" si="11"/>
        <v>　　</v>
      </c>
      <c r="I103" t="str">
        <f t="shared" si="7"/>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c r="B104" s="7">
        <f t="shared" si="8"/>
        <v>46574</v>
      </c>
      <c r="C104" s="34" t="str">
        <f t="shared" si="6"/>
        <v>火</v>
      </c>
      <c r="D104" s="43" t="str">
        <f t="shared" si="9"/>
        <v/>
      </c>
      <c r="E104" s="164"/>
      <c r="F104" s="162" t="str">
        <f t="shared" si="10"/>
        <v>　　</v>
      </c>
      <c r="G104" s="164"/>
      <c r="H104" s="162" t="str">
        <f t="shared" si="11"/>
        <v>　　</v>
      </c>
      <c r="I104" t="str">
        <f t="shared" si="7"/>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c r="B105" s="7">
        <f t="shared" si="8"/>
        <v>46575</v>
      </c>
      <c r="C105" s="34" t="str">
        <f t="shared" si="6"/>
        <v>水</v>
      </c>
      <c r="D105" s="43" t="str">
        <f t="shared" si="9"/>
        <v/>
      </c>
      <c r="E105" s="164"/>
      <c r="F105" s="162" t="str">
        <f t="shared" si="10"/>
        <v>　　</v>
      </c>
      <c r="G105" s="164"/>
      <c r="H105" s="162" t="str">
        <f t="shared" si="11"/>
        <v>　　</v>
      </c>
      <c r="I105" t="str">
        <f t="shared" si="7"/>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c r="B106" s="7">
        <f t="shared" si="8"/>
        <v>46576</v>
      </c>
      <c r="C106" s="34" t="str">
        <f t="shared" si="6"/>
        <v>木</v>
      </c>
      <c r="D106" s="43" t="str">
        <f t="shared" si="9"/>
        <v/>
      </c>
      <c r="E106" s="164"/>
      <c r="F106" s="162" t="str">
        <f t="shared" si="10"/>
        <v>　　</v>
      </c>
      <c r="G106" s="164"/>
      <c r="H106" s="162" t="str">
        <f t="shared" si="11"/>
        <v>　　</v>
      </c>
      <c r="I106" t="str">
        <f t="shared" si="7"/>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c r="B107" s="7">
        <f t="shared" si="8"/>
        <v>46577</v>
      </c>
      <c r="C107" s="34" t="str">
        <f t="shared" si="6"/>
        <v>金</v>
      </c>
      <c r="D107" s="43" t="str">
        <f t="shared" si="9"/>
        <v/>
      </c>
      <c r="E107" s="164"/>
      <c r="F107" s="162" t="str">
        <f t="shared" si="10"/>
        <v>　　</v>
      </c>
      <c r="G107" s="164"/>
      <c r="H107" s="162" t="str">
        <f t="shared" si="11"/>
        <v>　　</v>
      </c>
      <c r="I107" t="str">
        <f t="shared" si="7"/>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c r="B108" s="7">
        <f t="shared" si="8"/>
        <v>46578</v>
      </c>
      <c r="C108" s="34" t="str">
        <f t="shared" si="6"/>
        <v>土</v>
      </c>
      <c r="D108" s="43" t="str">
        <f t="shared" si="9"/>
        <v>休日</v>
      </c>
      <c r="E108" s="164"/>
      <c r="F108" s="162" t="str">
        <f t="shared" si="10"/>
        <v>現場閉所</v>
      </c>
      <c r="G108" s="164"/>
      <c r="H108" s="162" t="str">
        <f t="shared" si="11"/>
        <v>現場閉所</v>
      </c>
      <c r="I108" t="str">
        <f t="shared" si="7"/>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c r="B109" s="7">
        <f t="shared" si="8"/>
        <v>46579</v>
      </c>
      <c r="C109" s="34" t="str">
        <f t="shared" si="6"/>
        <v>日</v>
      </c>
      <c r="D109" s="43" t="str">
        <f t="shared" si="9"/>
        <v>休日</v>
      </c>
      <c r="E109" s="164"/>
      <c r="F109" s="162" t="str">
        <f t="shared" si="10"/>
        <v>現場閉所</v>
      </c>
      <c r="G109" s="164"/>
      <c r="H109" s="162" t="str">
        <f t="shared" si="11"/>
        <v>現場閉所</v>
      </c>
      <c r="I109" t="str">
        <f t="shared" si="7"/>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c r="B110" s="7">
        <f t="shared" si="8"/>
        <v>46580</v>
      </c>
      <c r="C110" s="34" t="str">
        <f t="shared" si="6"/>
        <v>月</v>
      </c>
      <c r="D110" s="43" t="str">
        <f t="shared" si="9"/>
        <v/>
      </c>
      <c r="E110" s="164"/>
      <c r="F110" s="162" t="str">
        <f t="shared" si="10"/>
        <v>　　</v>
      </c>
      <c r="G110" s="164"/>
      <c r="H110" s="162" t="str">
        <f t="shared" si="11"/>
        <v>　　</v>
      </c>
      <c r="I110" t="str">
        <f t="shared" si="7"/>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c r="B111" s="7">
        <f t="shared" si="8"/>
        <v>46581</v>
      </c>
      <c r="C111" s="34" t="str">
        <f t="shared" si="6"/>
        <v>火</v>
      </c>
      <c r="D111" s="43" t="str">
        <f t="shared" si="9"/>
        <v/>
      </c>
      <c r="E111" s="164"/>
      <c r="F111" s="162" t="str">
        <f t="shared" si="10"/>
        <v>　　</v>
      </c>
      <c r="G111" s="164"/>
      <c r="H111" s="162" t="str">
        <f t="shared" si="11"/>
        <v>　　</v>
      </c>
      <c r="I111" t="str">
        <f t="shared" si="7"/>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c r="B112" s="7">
        <f t="shared" si="8"/>
        <v>46582</v>
      </c>
      <c r="C112" s="34" t="str">
        <f t="shared" si="6"/>
        <v>水</v>
      </c>
      <c r="D112" s="43" t="str">
        <f t="shared" si="9"/>
        <v/>
      </c>
      <c r="E112" s="164"/>
      <c r="F112" s="162" t="str">
        <f t="shared" si="10"/>
        <v>　　</v>
      </c>
      <c r="G112" s="164"/>
      <c r="H112" s="162" t="str">
        <f t="shared" si="11"/>
        <v>　　</v>
      </c>
      <c r="I112" t="str">
        <f t="shared" si="7"/>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c r="B113" s="7">
        <f t="shared" si="8"/>
        <v>46583</v>
      </c>
      <c r="C113" s="34" t="str">
        <f t="shared" si="6"/>
        <v>木</v>
      </c>
      <c r="D113" s="43" t="str">
        <f t="shared" si="9"/>
        <v/>
      </c>
      <c r="E113" s="164"/>
      <c r="F113" s="162" t="str">
        <f t="shared" si="10"/>
        <v>　　</v>
      </c>
      <c r="G113" s="164"/>
      <c r="H113" s="162" t="str">
        <f t="shared" si="11"/>
        <v>　　</v>
      </c>
      <c r="I113" t="str">
        <f t="shared" si="7"/>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c r="B114" s="7">
        <f t="shared" si="8"/>
        <v>46584</v>
      </c>
      <c r="C114" s="34" t="str">
        <f t="shared" si="6"/>
        <v>金</v>
      </c>
      <c r="D114" s="43" t="str">
        <f t="shared" si="9"/>
        <v/>
      </c>
      <c r="E114" s="164"/>
      <c r="F114" s="162" t="str">
        <f t="shared" si="10"/>
        <v>　　</v>
      </c>
      <c r="G114" s="164"/>
      <c r="H114" s="162" t="str">
        <f t="shared" si="11"/>
        <v>　　</v>
      </c>
      <c r="I114" t="str">
        <f t="shared" si="7"/>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c r="B115" s="7">
        <f t="shared" si="8"/>
        <v>46585</v>
      </c>
      <c r="C115" s="34" t="str">
        <f t="shared" si="6"/>
        <v>土</v>
      </c>
      <c r="D115" s="43" t="str">
        <f t="shared" si="9"/>
        <v>休日</v>
      </c>
      <c r="E115" s="164"/>
      <c r="F115" s="162" t="str">
        <f t="shared" si="10"/>
        <v>現場閉所</v>
      </c>
      <c r="G115" s="164"/>
      <c r="H115" s="162" t="str">
        <f t="shared" si="11"/>
        <v>現場閉所</v>
      </c>
      <c r="I115" t="str">
        <f t="shared" si="7"/>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c r="B116" s="7">
        <f t="shared" si="8"/>
        <v>46586</v>
      </c>
      <c r="C116" s="34" t="str">
        <f t="shared" si="6"/>
        <v>日</v>
      </c>
      <c r="D116" s="43" t="str">
        <f t="shared" si="9"/>
        <v>休日</v>
      </c>
      <c r="E116" s="164"/>
      <c r="F116" s="162" t="str">
        <f t="shared" si="10"/>
        <v>現場閉所</v>
      </c>
      <c r="G116" s="164"/>
      <c r="H116" s="162" t="str">
        <f t="shared" si="11"/>
        <v>現場閉所</v>
      </c>
      <c r="I116" t="str">
        <f t="shared" si="7"/>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c r="B117" s="7">
        <f t="shared" si="8"/>
        <v>46587</v>
      </c>
      <c r="C117" s="34" t="str">
        <f t="shared" si="6"/>
        <v>月</v>
      </c>
      <c r="D117" s="43" t="str">
        <f t="shared" si="9"/>
        <v/>
      </c>
      <c r="E117" s="164"/>
      <c r="F117" s="162" t="str">
        <f t="shared" si="10"/>
        <v>　　</v>
      </c>
      <c r="G117" s="164"/>
      <c r="H117" s="162" t="str">
        <f t="shared" si="11"/>
        <v>　　</v>
      </c>
      <c r="I117" t="str">
        <f t="shared" si="7"/>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c r="B118" s="7">
        <f t="shared" si="8"/>
        <v>46588</v>
      </c>
      <c r="C118" s="34" t="str">
        <f t="shared" si="6"/>
        <v>火</v>
      </c>
      <c r="D118" s="43" t="str">
        <f t="shared" si="9"/>
        <v/>
      </c>
      <c r="E118" s="164"/>
      <c r="F118" s="162" t="str">
        <f t="shared" si="10"/>
        <v>　　</v>
      </c>
      <c r="G118" s="164"/>
      <c r="H118" s="162" t="str">
        <f t="shared" si="11"/>
        <v>　　</v>
      </c>
      <c r="I118" t="str">
        <f t="shared" si="7"/>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c r="B119" s="7">
        <f t="shared" si="8"/>
        <v>46589</v>
      </c>
      <c r="C119" s="34" t="str">
        <f t="shared" si="6"/>
        <v>水</v>
      </c>
      <c r="D119" s="43" t="str">
        <f t="shared" si="9"/>
        <v/>
      </c>
      <c r="E119" s="164"/>
      <c r="F119" s="162" t="str">
        <f t="shared" si="10"/>
        <v>　　</v>
      </c>
      <c r="G119" s="164"/>
      <c r="H119" s="162" t="str">
        <f t="shared" si="11"/>
        <v>　　</v>
      </c>
      <c r="I119" t="str">
        <f t="shared" si="7"/>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c r="B120" s="7">
        <f t="shared" si="8"/>
        <v>46590</v>
      </c>
      <c r="C120" s="34" t="str">
        <f t="shared" si="6"/>
        <v>木</v>
      </c>
      <c r="D120" s="43" t="str">
        <f t="shared" si="9"/>
        <v/>
      </c>
      <c r="E120" s="164"/>
      <c r="F120" s="162" t="str">
        <f t="shared" si="10"/>
        <v>　　</v>
      </c>
      <c r="G120" s="164"/>
      <c r="H120" s="162" t="str">
        <f t="shared" si="11"/>
        <v>　　</v>
      </c>
      <c r="I120" t="str">
        <f t="shared" si="7"/>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c r="B121" s="7">
        <f t="shared" si="8"/>
        <v>46591</v>
      </c>
      <c r="C121" s="34" t="str">
        <f t="shared" si="6"/>
        <v>金</v>
      </c>
      <c r="D121" s="43" t="str">
        <f t="shared" si="9"/>
        <v/>
      </c>
      <c r="E121" s="164"/>
      <c r="F121" s="162" t="str">
        <f t="shared" si="10"/>
        <v>　　</v>
      </c>
      <c r="G121" s="164"/>
      <c r="H121" s="162" t="str">
        <f t="shared" si="11"/>
        <v>　　</v>
      </c>
      <c r="I121" t="str">
        <f t="shared" si="7"/>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c r="B122" s="7">
        <f t="shared" si="8"/>
        <v>46592</v>
      </c>
      <c r="C122" s="34" t="str">
        <f t="shared" si="6"/>
        <v>土</v>
      </c>
      <c r="D122" s="43" t="str">
        <f t="shared" si="9"/>
        <v>休日</v>
      </c>
      <c r="E122" s="164"/>
      <c r="F122" s="162" t="str">
        <f t="shared" si="10"/>
        <v>現場閉所</v>
      </c>
      <c r="G122" s="164"/>
      <c r="H122" s="162" t="str">
        <f t="shared" si="11"/>
        <v>現場閉所</v>
      </c>
      <c r="I122" t="str">
        <f t="shared" si="7"/>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c r="B123" s="7">
        <f t="shared" si="8"/>
        <v>46593</v>
      </c>
      <c r="C123" s="34" t="str">
        <f t="shared" si="6"/>
        <v>日</v>
      </c>
      <c r="D123" s="43" t="str">
        <f t="shared" si="9"/>
        <v>休日</v>
      </c>
      <c r="E123" s="164"/>
      <c r="F123" s="162" t="str">
        <f t="shared" si="10"/>
        <v>現場閉所</v>
      </c>
      <c r="G123" s="164"/>
      <c r="H123" s="162" t="str">
        <f t="shared" si="11"/>
        <v>現場閉所</v>
      </c>
      <c r="I123" t="str">
        <f t="shared" si="7"/>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c r="B124" s="7">
        <f t="shared" si="8"/>
        <v>46594</v>
      </c>
      <c r="C124" s="34" t="str">
        <f t="shared" si="6"/>
        <v>月</v>
      </c>
      <c r="D124" s="43" t="str">
        <f t="shared" si="9"/>
        <v/>
      </c>
      <c r="E124" s="164"/>
      <c r="F124" s="162" t="str">
        <f t="shared" si="10"/>
        <v>　　</v>
      </c>
      <c r="G124" s="164"/>
      <c r="H124" s="162" t="str">
        <f t="shared" si="11"/>
        <v>　　</v>
      </c>
      <c r="I124" t="str">
        <f t="shared" si="7"/>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c r="B125" s="7">
        <f t="shared" si="8"/>
        <v>46595</v>
      </c>
      <c r="C125" s="34" t="str">
        <f t="shared" si="6"/>
        <v>火</v>
      </c>
      <c r="D125" s="43" t="str">
        <f t="shared" si="9"/>
        <v/>
      </c>
      <c r="E125" s="164"/>
      <c r="F125" s="162" t="str">
        <f t="shared" si="10"/>
        <v>　　</v>
      </c>
      <c r="G125" s="164"/>
      <c r="H125" s="162" t="str">
        <f t="shared" si="11"/>
        <v>　　</v>
      </c>
      <c r="I125" t="str">
        <f t="shared" si="7"/>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c r="B126" s="7">
        <f t="shared" si="8"/>
        <v>46596</v>
      </c>
      <c r="C126" s="34" t="str">
        <f t="shared" si="6"/>
        <v>水</v>
      </c>
      <c r="D126" s="43" t="str">
        <f t="shared" si="9"/>
        <v/>
      </c>
      <c r="E126" s="164"/>
      <c r="F126" s="162" t="str">
        <f t="shared" si="10"/>
        <v>　　</v>
      </c>
      <c r="G126" s="164"/>
      <c r="H126" s="162" t="str">
        <f t="shared" si="11"/>
        <v>　　</v>
      </c>
      <c r="I126" t="str">
        <f t="shared" si="7"/>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c r="B127" s="7">
        <f t="shared" si="8"/>
        <v>46597</v>
      </c>
      <c r="C127" s="34" t="str">
        <f t="shared" si="6"/>
        <v>木</v>
      </c>
      <c r="D127" s="43" t="str">
        <f t="shared" si="9"/>
        <v/>
      </c>
      <c r="E127" s="164"/>
      <c r="F127" s="162" t="str">
        <f t="shared" si="10"/>
        <v>　　</v>
      </c>
      <c r="G127" s="164"/>
      <c r="H127" s="162" t="str">
        <f t="shared" si="11"/>
        <v>　　</v>
      </c>
      <c r="I127" t="str">
        <f t="shared" si="7"/>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c r="B128" s="7">
        <f t="shared" si="8"/>
        <v>46598</v>
      </c>
      <c r="C128" s="34" t="str">
        <f t="shared" si="6"/>
        <v>金</v>
      </c>
      <c r="D128" s="43" t="str">
        <f t="shared" si="9"/>
        <v/>
      </c>
      <c r="E128" s="164"/>
      <c r="F128" s="162" t="str">
        <f t="shared" si="10"/>
        <v>　　</v>
      </c>
      <c r="G128" s="164"/>
      <c r="H128" s="162" t="str">
        <f t="shared" si="11"/>
        <v>　　</v>
      </c>
      <c r="I128" t="str">
        <f t="shared" si="7"/>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c r="B129" s="7">
        <f t="shared" si="8"/>
        <v>46599</v>
      </c>
      <c r="C129" s="34" t="str">
        <f t="shared" si="6"/>
        <v>土</v>
      </c>
      <c r="D129" s="43" t="str">
        <f t="shared" si="9"/>
        <v>休日</v>
      </c>
      <c r="E129" s="164"/>
      <c r="F129" s="162" t="str">
        <f t="shared" si="10"/>
        <v>現場閉所</v>
      </c>
      <c r="G129" s="164"/>
      <c r="H129" s="162" t="str">
        <f t="shared" si="11"/>
        <v>現場閉所</v>
      </c>
      <c r="I129" t="str">
        <f t="shared" si="7"/>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c r="B130" s="7">
        <f t="shared" si="8"/>
        <v>46600</v>
      </c>
      <c r="C130" s="34" t="str">
        <f t="shared" si="6"/>
        <v>日</v>
      </c>
      <c r="D130" s="43" t="str">
        <f t="shared" si="9"/>
        <v>休日</v>
      </c>
      <c r="E130" s="164"/>
      <c r="F130" s="162" t="str">
        <f t="shared" si="10"/>
        <v>現場閉所</v>
      </c>
      <c r="G130" s="164"/>
      <c r="H130" s="162" t="str">
        <f t="shared" si="11"/>
        <v>現場閉所</v>
      </c>
      <c r="I130" t="str">
        <f t="shared" si="7"/>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c r="B131" s="7">
        <f t="shared" si="8"/>
        <v>46601</v>
      </c>
      <c r="C131" s="34" t="str">
        <f t="shared" si="6"/>
        <v>月</v>
      </c>
      <c r="D131" s="43" t="str">
        <f t="shared" si="9"/>
        <v/>
      </c>
      <c r="E131" s="164"/>
      <c r="F131" s="162" t="str">
        <f t="shared" si="10"/>
        <v>　　</v>
      </c>
      <c r="G131" s="164"/>
      <c r="H131" s="162" t="str">
        <f t="shared" si="11"/>
        <v>　　</v>
      </c>
      <c r="I131" t="str">
        <f t="shared" si="7"/>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c r="B132" s="7">
        <f t="shared" si="8"/>
        <v>46602</v>
      </c>
      <c r="C132" s="34" t="str">
        <f t="shared" si="6"/>
        <v>火</v>
      </c>
      <c r="D132" s="43" t="str">
        <f t="shared" si="9"/>
        <v/>
      </c>
      <c r="E132" s="164"/>
      <c r="F132" s="162" t="str">
        <f t="shared" si="10"/>
        <v>　　</v>
      </c>
      <c r="G132" s="164"/>
      <c r="H132" s="162" t="str">
        <f t="shared" si="11"/>
        <v>　　</v>
      </c>
      <c r="I132" t="str">
        <f t="shared" si="7"/>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c r="B133" s="7">
        <f t="shared" si="8"/>
        <v>46603</v>
      </c>
      <c r="C133" s="34" t="str">
        <f t="shared" si="6"/>
        <v>水</v>
      </c>
      <c r="D133" s="43" t="str">
        <f t="shared" si="9"/>
        <v/>
      </c>
      <c r="E133" s="164"/>
      <c r="F133" s="162" t="str">
        <f t="shared" si="10"/>
        <v>　　</v>
      </c>
      <c r="G133" s="164"/>
      <c r="H133" s="162" t="str">
        <f t="shared" si="11"/>
        <v>　　</v>
      </c>
      <c r="I133" t="str">
        <f t="shared" si="7"/>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c r="B134" s="7">
        <f t="shared" si="8"/>
        <v>46604</v>
      </c>
      <c r="C134" s="34" t="str">
        <f t="shared" si="6"/>
        <v>木</v>
      </c>
      <c r="D134" s="43" t="str">
        <f t="shared" si="9"/>
        <v/>
      </c>
      <c r="E134" s="164"/>
      <c r="F134" s="162" t="str">
        <f t="shared" si="10"/>
        <v>　　</v>
      </c>
      <c r="G134" s="164"/>
      <c r="H134" s="162" t="str">
        <f t="shared" si="11"/>
        <v>　　</v>
      </c>
      <c r="I134" t="str">
        <f t="shared" si="7"/>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c r="B135" s="7">
        <f t="shared" si="8"/>
        <v>46605</v>
      </c>
      <c r="C135" s="34" t="str">
        <f t="shared" si="6"/>
        <v>金</v>
      </c>
      <c r="D135" s="43" t="str">
        <f t="shared" si="9"/>
        <v/>
      </c>
      <c r="E135" s="164"/>
      <c r="F135" s="162" t="str">
        <f t="shared" si="10"/>
        <v>　　</v>
      </c>
      <c r="G135" s="164"/>
      <c r="H135" s="162" t="str">
        <f t="shared" si="11"/>
        <v>　　</v>
      </c>
      <c r="I135" t="str">
        <f t="shared" si="7"/>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c r="B136" s="7">
        <f t="shared" si="8"/>
        <v>46606</v>
      </c>
      <c r="C136" s="34" t="str">
        <f t="shared" ref="C136:C199" si="12">TEXT(B136,"aaa")</f>
        <v>土</v>
      </c>
      <c r="D136" s="43" t="str">
        <f t="shared" si="9"/>
        <v>休日</v>
      </c>
      <c r="E136" s="164"/>
      <c r="F136" s="162" t="str">
        <f t="shared" si="10"/>
        <v>現場閉所</v>
      </c>
      <c r="G136" s="164"/>
      <c r="H136" s="162" t="str">
        <f t="shared" si="11"/>
        <v>現場閉所</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c r="B137" s="7">
        <f t="shared" ref="B137:B200" si="14">B136+1</f>
        <v>46607</v>
      </c>
      <c r="C137" s="34" t="str">
        <f t="shared" si="12"/>
        <v>日</v>
      </c>
      <c r="D137" s="43" t="str">
        <f t="shared" ref="D137:D200" si="15">IF(WEEKDAY(B137,2)&gt;5,"休日","")</f>
        <v>休日</v>
      </c>
      <c r="E137" s="164"/>
      <c r="F137" s="162" t="str">
        <f t="shared" ref="F137:F200" si="16">IF(OR(E137="夏季休暇",E137="年末年始休暇",E137="一時中止",E137="工場制作",E137="発注者指示",E137="その他",D137="休日"),"現場閉所","　　")</f>
        <v>現場閉所</v>
      </c>
      <c r="G137" s="164"/>
      <c r="H137" s="162" t="str">
        <f t="shared" ref="H137:H200" si="17">IF(OR(G137="夏季休暇",G137="年末年始休暇",G137="一時中止",G137="工場制作",G137="発注者指示",G137="その他",D137="休日"),"現場閉所","　　")</f>
        <v>現場閉所</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c r="B138" s="7">
        <f t="shared" si="14"/>
        <v>46608</v>
      </c>
      <c r="C138" s="34" t="str">
        <f t="shared" si="12"/>
        <v>月</v>
      </c>
      <c r="D138" s="43" t="str">
        <f t="shared" si="15"/>
        <v/>
      </c>
      <c r="E138" s="164"/>
      <c r="F138" s="162" t="str">
        <f t="shared" si="16"/>
        <v>　　</v>
      </c>
      <c r="G138" s="164"/>
      <c r="H138" s="162" t="str">
        <f t="shared" si="17"/>
        <v>　　</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c r="B139" s="7">
        <f t="shared" si="14"/>
        <v>46609</v>
      </c>
      <c r="C139" s="34" t="str">
        <f t="shared" si="12"/>
        <v>火</v>
      </c>
      <c r="D139" s="43" t="str">
        <f t="shared" si="15"/>
        <v/>
      </c>
      <c r="E139" s="164"/>
      <c r="F139" s="162" t="str">
        <f t="shared" si="16"/>
        <v>　　</v>
      </c>
      <c r="G139" s="164"/>
      <c r="H139" s="162" t="str">
        <f t="shared" si="17"/>
        <v>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c r="B140" s="7">
        <f t="shared" si="14"/>
        <v>46610</v>
      </c>
      <c r="C140" s="34" t="str">
        <f t="shared" si="12"/>
        <v>水</v>
      </c>
      <c r="D140" s="43" t="str">
        <f t="shared" si="15"/>
        <v/>
      </c>
      <c r="E140" s="164"/>
      <c r="F140" s="162" t="str">
        <f t="shared" si="16"/>
        <v>　　</v>
      </c>
      <c r="G140" s="164"/>
      <c r="H140" s="162" t="str">
        <f t="shared" si="17"/>
        <v>　　</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c r="B141" s="7">
        <f t="shared" si="14"/>
        <v>46611</v>
      </c>
      <c r="C141" s="34" t="str">
        <f t="shared" si="12"/>
        <v>木</v>
      </c>
      <c r="D141" s="43" t="str">
        <f t="shared" si="15"/>
        <v/>
      </c>
      <c r="E141" s="164"/>
      <c r="F141" s="162" t="str">
        <f t="shared" si="16"/>
        <v>　　</v>
      </c>
      <c r="G141" s="164"/>
      <c r="H141" s="162" t="str">
        <f t="shared" si="17"/>
        <v>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c r="B142" s="7">
        <f t="shared" si="14"/>
        <v>46612</v>
      </c>
      <c r="C142" s="34" t="str">
        <f t="shared" si="12"/>
        <v>金</v>
      </c>
      <c r="D142" s="43" t="str">
        <f t="shared" si="15"/>
        <v/>
      </c>
      <c r="E142" s="164"/>
      <c r="F142" s="162" t="str">
        <f t="shared" si="16"/>
        <v>　　</v>
      </c>
      <c r="G142" s="164"/>
      <c r="H142" s="162" t="str">
        <f t="shared" si="17"/>
        <v>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c r="B143" s="7">
        <f t="shared" si="14"/>
        <v>46613</v>
      </c>
      <c r="C143" s="34" t="str">
        <f t="shared" si="12"/>
        <v>土</v>
      </c>
      <c r="D143" s="43" t="str">
        <f t="shared" si="15"/>
        <v>休日</v>
      </c>
      <c r="E143" s="164"/>
      <c r="F143" s="162" t="str">
        <f t="shared" si="16"/>
        <v>現場閉所</v>
      </c>
      <c r="G143" s="164"/>
      <c r="H143" s="162" t="str">
        <f t="shared" si="17"/>
        <v>現場閉所</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c r="B144" s="7">
        <f t="shared" si="14"/>
        <v>46614</v>
      </c>
      <c r="C144" s="34" t="str">
        <f t="shared" si="12"/>
        <v>日</v>
      </c>
      <c r="D144" s="43" t="str">
        <f t="shared" si="15"/>
        <v>休日</v>
      </c>
      <c r="E144" s="164"/>
      <c r="F144" s="162" t="str">
        <f t="shared" si="16"/>
        <v>現場閉所</v>
      </c>
      <c r="G144" s="164"/>
      <c r="H144" s="162" t="str">
        <f t="shared" si="17"/>
        <v>現場閉所</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c r="B145" s="7">
        <f t="shared" si="14"/>
        <v>46615</v>
      </c>
      <c r="C145" s="34" t="str">
        <f t="shared" si="12"/>
        <v>月</v>
      </c>
      <c r="D145" s="43" t="str">
        <f t="shared" si="15"/>
        <v/>
      </c>
      <c r="E145" s="164"/>
      <c r="F145" s="162" t="str">
        <f t="shared" si="16"/>
        <v>　　</v>
      </c>
      <c r="G145" s="164"/>
      <c r="H145" s="162" t="str">
        <f t="shared" si="17"/>
        <v>　　</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c r="B146" s="7">
        <f t="shared" si="14"/>
        <v>46616</v>
      </c>
      <c r="C146" s="34" t="str">
        <f t="shared" si="12"/>
        <v>火</v>
      </c>
      <c r="D146" s="43" t="str">
        <f t="shared" si="15"/>
        <v/>
      </c>
      <c r="E146" s="164"/>
      <c r="F146" s="162" t="str">
        <f t="shared" si="16"/>
        <v>　　</v>
      </c>
      <c r="G146" s="164"/>
      <c r="H146" s="162" t="str">
        <f t="shared" si="17"/>
        <v>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c r="B147" s="7">
        <f t="shared" si="14"/>
        <v>46617</v>
      </c>
      <c r="C147" s="34" t="str">
        <f t="shared" si="12"/>
        <v>水</v>
      </c>
      <c r="D147" s="43" t="str">
        <f t="shared" si="15"/>
        <v/>
      </c>
      <c r="E147" s="164"/>
      <c r="F147" s="162" t="str">
        <f t="shared" si="16"/>
        <v>　　</v>
      </c>
      <c r="G147" s="164"/>
      <c r="H147" s="162" t="str">
        <f t="shared" si="17"/>
        <v>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c r="B148" s="7">
        <f t="shared" si="14"/>
        <v>46618</v>
      </c>
      <c r="C148" s="34" t="str">
        <f t="shared" si="12"/>
        <v>木</v>
      </c>
      <c r="D148" s="43" t="str">
        <f t="shared" si="15"/>
        <v/>
      </c>
      <c r="E148" s="164"/>
      <c r="F148" s="162" t="str">
        <f t="shared" si="16"/>
        <v>　　</v>
      </c>
      <c r="G148" s="164"/>
      <c r="H148" s="162" t="str">
        <f t="shared" si="17"/>
        <v>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c r="B149" s="7">
        <f t="shared" si="14"/>
        <v>46619</v>
      </c>
      <c r="C149" s="34" t="str">
        <f t="shared" si="12"/>
        <v>金</v>
      </c>
      <c r="D149" s="43" t="str">
        <f t="shared" si="15"/>
        <v/>
      </c>
      <c r="E149" s="164"/>
      <c r="F149" s="162" t="str">
        <f t="shared" si="16"/>
        <v>　　</v>
      </c>
      <c r="G149" s="164"/>
      <c r="H149" s="162" t="str">
        <f t="shared" si="17"/>
        <v>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c r="B150" s="7">
        <f t="shared" si="14"/>
        <v>46620</v>
      </c>
      <c r="C150" s="34" t="str">
        <f t="shared" si="12"/>
        <v>土</v>
      </c>
      <c r="D150" s="43" t="str">
        <f t="shared" si="15"/>
        <v>休日</v>
      </c>
      <c r="E150" s="164"/>
      <c r="F150" s="162" t="str">
        <f t="shared" si="16"/>
        <v>現場閉所</v>
      </c>
      <c r="G150" s="164"/>
      <c r="H150" s="162" t="str">
        <f t="shared" si="17"/>
        <v>現場閉所</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c r="B151" s="7">
        <f t="shared" si="14"/>
        <v>46621</v>
      </c>
      <c r="C151" s="34" t="str">
        <f t="shared" si="12"/>
        <v>日</v>
      </c>
      <c r="D151" s="43" t="str">
        <f t="shared" si="15"/>
        <v>休日</v>
      </c>
      <c r="E151" s="164"/>
      <c r="F151" s="162" t="str">
        <f t="shared" si="16"/>
        <v>現場閉所</v>
      </c>
      <c r="G151" s="164"/>
      <c r="H151" s="162" t="str">
        <f t="shared" si="17"/>
        <v>現場閉所</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c r="B152" s="7">
        <f t="shared" si="14"/>
        <v>46622</v>
      </c>
      <c r="C152" s="34" t="str">
        <f t="shared" si="12"/>
        <v>月</v>
      </c>
      <c r="D152" s="43" t="str">
        <f t="shared" si="15"/>
        <v/>
      </c>
      <c r="E152" s="164"/>
      <c r="F152" s="162" t="str">
        <f t="shared" si="16"/>
        <v>　　</v>
      </c>
      <c r="G152" s="164"/>
      <c r="H152" s="162" t="str">
        <f t="shared" si="17"/>
        <v>　　</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c r="B153" s="7">
        <f t="shared" si="14"/>
        <v>46623</v>
      </c>
      <c r="C153" s="34" t="str">
        <f t="shared" si="12"/>
        <v>火</v>
      </c>
      <c r="D153" s="43" t="str">
        <f t="shared" si="15"/>
        <v/>
      </c>
      <c r="E153" s="164"/>
      <c r="F153" s="162" t="str">
        <f t="shared" si="16"/>
        <v>　　</v>
      </c>
      <c r="G153" s="164"/>
      <c r="H153" s="162" t="str">
        <f t="shared" si="17"/>
        <v>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c r="B154" s="7">
        <f t="shared" si="14"/>
        <v>46624</v>
      </c>
      <c r="C154" s="34" t="str">
        <f t="shared" si="12"/>
        <v>水</v>
      </c>
      <c r="D154" s="43" t="str">
        <f t="shared" si="15"/>
        <v/>
      </c>
      <c r="E154" s="164"/>
      <c r="F154" s="162" t="str">
        <f t="shared" si="16"/>
        <v>　　</v>
      </c>
      <c r="G154" s="164"/>
      <c r="H154" s="162" t="str">
        <f t="shared" si="17"/>
        <v>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c r="B155" s="7">
        <f t="shared" si="14"/>
        <v>46625</v>
      </c>
      <c r="C155" s="34" t="str">
        <f t="shared" si="12"/>
        <v>木</v>
      </c>
      <c r="D155" s="43" t="str">
        <f t="shared" si="15"/>
        <v/>
      </c>
      <c r="E155" s="164"/>
      <c r="F155" s="162" t="str">
        <f t="shared" si="16"/>
        <v>　　</v>
      </c>
      <c r="G155" s="164"/>
      <c r="H155" s="162" t="str">
        <f t="shared" si="17"/>
        <v>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c r="B156" s="7">
        <f t="shared" si="14"/>
        <v>46626</v>
      </c>
      <c r="C156" s="34" t="str">
        <f t="shared" si="12"/>
        <v>金</v>
      </c>
      <c r="D156" s="43" t="str">
        <f t="shared" si="15"/>
        <v/>
      </c>
      <c r="E156" s="164"/>
      <c r="F156" s="162" t="str">
        <f t="shared" si="16"/>
        <v>　　</v>
      </c>
      <c r="G156" s="164"/>
      <c r="H156" s="162" t="str">
        <f t="shared" si="17"/>
        <v>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c r="B157" s="7">
        <f t="shared" si="14"/>
        <v>46627</v>
      </c>
      <c r="C157" s="34" t="str">
        <f t="shared" si="12"/>
        <v>土</v>
      </c>
      <c r="D157" s="43" t="str">
        <f t="shared" si="15"/>
        <v>休日</v>
      </c>
      <c r="E157" s="164"/>
      <c r="F157" s="162" t="str">
        <f t="shared" si="16"/>
        <v>現場閉所</v>
      </c>
      <c r="G157" s="164"/>
      <c r="H157" s="162" t="str">
        <f t="shared" si="17"/>
        <v>現場閉所</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c r="B158" s="7">
        <f t="shared" si="14"/>
        <v>46628</v>
      </c>
      <c r="C158" s="34" t="str">
        <f t="shared" si="12"/>
        <v>日</v>
      </c>
      <c r="D158" s="43" t="str">
        <f t="shared" si="15"/>
        <v>休日</v>
      </c>
      <c r="E158" s="164"/>
      <c r="F158" s="162" t="str">
        <f t="shared" si="16"/>
        <v>現場閉所</v>
      </c>
      <c r="G158" s="164"/>
      <c r="H158" s="162" t="str">
        <f t="shared" si="17"/>
        <v>現場閉所</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c r="B159" s="7">
        <f t="shared" si="14"/>
        <v>46629</v>
      </c>
      <c r="C159" s="34" t="str">
        <f t="shared" si="12"/>
        <v>月</v>
      </c>
      <c r="D159" s="43" t="str">
        <f t="shared" si="15"/>
        <v/>
      </c>
      <c r="E159" s="164"/>
      <c r="F159" s="162" t="str">
        <f t="shared" si="16"/>
        <v>　　</v>
      </c>
      <c r="G159" s="164"/>
      <c r="H159" s="162" t="str">
        <f t="shared" si="17"/>
        <v>　　</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c r="B160" s="7">
        <f t="shared" si="14"/>
        <v>46630</v>
      </c>
      <c r="C160" s="34" t="str">
        <f t="shared" si="12"/>
        <v>火</v>
      </c>
      <c r="D160" s="43" t="str">
        <f t="shared" si="15"/>
        <v/>
      </c>
      <c r="E160" s="164"/>
      <c r="F160" s="162" t="str">
        <f t="shared" si="16"/>
        <v>　　</v>
      </c>
      <c r="G160" s="164"/>
      <c r="H160" s="162" t="str">
        <f t="shared" si="17"/>
        <v>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c r="B161" s="7">
        <f t="shared" si="14"/>
        <v>46631</v>
      </c>
      <c r="C161" s="34" t="str">
        <f t="shared" si="12"/>
        <v>水</v>
      </c>
      <c r="D161" s="43" t="str">
        <f t="shared" si="15"/>
        <v/>
      </c>
      <c r="E161" s="164"/>
      <c r="F161" s="162" t="str">
        <f t="shared" si="16"/>
        <v>　　</v>
      </c>
      <c r="G161" s="164"/>
      <c r="H161" s="162" t="str">
        <f t="shared" si="17"/>
        <v>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c r="B162" s="7">
        <f t="shared" si="14"/>
        <v>46632</v>
      </c>
      <c r="C162" s="34" t="str">
        <f t="shared" si="12"/>
        <v>木</v>
      </c>
      <c r="D162" s="43" t="str">
        <f t="shared" si="15"/>
        <v/>
      </c>
      <c r="E162" s="164"/>
      <c r="F162" s="162" t="str">
        <f t="shared" si="16"/>
        <v>　　</v>
      </c>
      <c r="G162" s="164"/>
      <c r="H162" s="162" t="str">
        <f t="shared" si="17"/>
        <v>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c r="B163" s="7">
        <f t="shared" si="14"/>
        <v>46633</v>
      </c>
      <c r="C163" s="34" t="str">
        <f t="shared" si="12"/>
        <v>金</v>
      </c>
      <c r="D163" s="43" t="str">
        <f t="shared" si="15"/>
        <v/>
      </c>
      <c r="E163" s="164"/>
      <c r="F163" s="162" t="str">
        <f t="shared" si="16"/>
        <v>　　</v>
      </c>
      <c r="G163" s="164"/>
      <c r="H163" s="162" t="str">
        <f t="shared" si="17"/>
        <v>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c r="B164" s="7">
        <f t="shared" si="14"/>
        <v>46634</v>
      </c>
      <c r="C164" s="34" t="str">
        <f t="shared" si="12"/>
        <v>土</v>
      </c>
      <c r="D164" s="43" t="str">
        <f t="shared" si="15"/>
        <v>休日</v>
      </c>
      <c r="E164" s="164"/>
      <c r="F164" s="162" t="str">
        <f t="shared" si="16"/>
        <v>現場閉所</v>
      </c>
      <c r="G164" s="164"/>
      <c r="H164" s="162" t="str">
        <f t="shared" si="17"/>
        <v>現場閉所</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c r="B165" s="7">
        <f t="shared" si="14"/>
        <v>46635</v>
      </c>
      <c r="C165" s="34" t="str">
        <f t="shared" si="12"/>
        <v>日</v>
      </c>
      <c r="D165" s="43" t="str">
        <f t="shared" si="15"/>
        <v>休日</v>
      </c>
      <c r="E165" s="164"/>
      <c r="F165" s="162" t="str">
        <f t="shared" si="16"/>
        <v>現場閉所</v>
      </c>
      <c r="G165" s="164"/>
      <c r="H165" s="162" t="str">
        <f t="shared" si="17"/>
        <v>現場閉所</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c r="B166" s="7">
        <f t="shared" si="14"/>
        <v>46636</v>
      </c>
      <c r="C166" s="34" t="str">
        <f t="shared" si="12"/>
        <v>月</v>
      </c>
      <c r="D166" s="43" t="str">
        <f t="shared" si="15"/>
        <v/>
      </c>
      <c r="E166" s="164"/>
      <c r="F166" s="162" t="str">
        <f t="shared" si="16"/>
        <v>　　</v>
      </c>
      <c r="G166" s="164"/>
      <c r="H166" s="162" t="str">
        <f t="shared" si="17"/>
        <v>　　</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c r="B167" s="7">
        <f t="shared" si="14"/>
        <v>46637</v>
      </c>
      <c r="C167" s="34" t="str">
        <f t="shared" si="12"/>
        <v>火</v>
      </c>
      <c r="D167" s="43" t="str">
        <f t="shared" si="15"/>
        <v/>
      </c>
      <c r="E167" s="164"/>
      <c r="F167" s="162" t="str">
        <f t="shared" si="16"/>
        <v>　　</v>
      </c>
      <c r="G167" s="164"/>
      <c r="H167" s="162" t="str">
        <f t="shared" si="17"/>
        <v>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c r="B168" s="7">
        <f t="shared" si="14"/>
        <v>46638</v>
      </c>
      <c r="C168" s="34" t="str">
        <f t="shared" si="12"/>
        <v>水</v>
      </c>
      <c r="D168" s="43" t="str">
        <f t="shared" si="15"/>
        <v/>
      </c>
      <c r="E168" s="164"/>
      <c r="F168" s="162" t="str">
        <f t="shared" si="16"/>
        <v>　　</v>
      </c>
      <c r="G168" s="164"/>
      <c r="H168" s="162" t="str">
        <f t="shared" si="17"/>
        <v>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c r="B169" s="7">
        <f t="shared" si="14"/>
        <v>46639</v>
      </c>
      <c r="C169" s="34" t="str">
        <f t="shared" si="12"/>
        <v>木</v>
      </c>
      <c r="D169" s="43" t="str">
        <f t="shared" si="15"/>
        <v/>
      </c>
      <c r="E169" s="164"/>
      <c r="F169" s="162" t="str">
        <f t="shared" si="16"/>
        <v>　　</v>
      </c>
      <c r="G169" s="164"/>
      <c r="H169" s="162" t="str">
        <f t="shared" si="17"/>
        <v>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c r="B170" s="7">
        <f t="shared" si="14"/>
        <v>46640</v>
      </c>
      <c r="C170" s="34" t="str">
        <f t="shared" si="12"/>
        <v>金</v>
      </c>
      <c r="D170" s="43" t="str">
        <f t="shared" si="15"/>
        <v/>
      </c>
      <c r="E170" s="164"/>
      <c r="F170" s="162" t="str">
        <f t="shared" si="16"/>
        <v>　　</v>
      </c>
      <c r="G170" s="164"/>
      <c r="H170" s="162" t="str">
        <f t="shared" si="17"/>
        <v>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c r="B171" s="7">
        <f t="shared" si="14"/>
        <v>46641</v>
      </c>
      <c r="C171" s="34" t="str">
        <f t="shared" si="12"/>
        <v>土</v>
      </c>
      <c r="D171" s="43" t="str">
        <f t="shared" si="15"/>
        <v>休日</v>
      </c>
      <c r="E171" s="164"/>
      <c r="F171" s="162" t="str">
        <f t="shared" si="16"/>
        <v>現場閉所</v>
      </c>
      <c r="G171" s="164"/>
      <c r="H171" s="162" t="str">
        <f t="shared" si="17"/>
        <v>現場閉所</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c r="B172" s="7">
        <f t="shared" si="14"/>
        <v>46642</v>
      </c>
      <c r="C172" s="34" t="str">
        <f t="shared" si="12"/>
        <v>日</v>
      </c>
      <c r="D172" s="43" t="str">
        <f t="shared" si="15"/>
        <v>休日</v>
      </c>
      <c r="E172" s="164"/>
      <c r="F172" s="162" t="str">
        <f t="shared" si="16"/>
        <v>現場閉所</v>
      </c>
      <c r="G172" s="164"/>
      <c r="H172" s="162" t="str">
        <f t="shared" si="17"/>
        <v>現場閉所</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c r="B173" s="7">
        <f t="shared" si="14"/>
        <v>46643</v>
      </c>
      <c r="C173" s="34" t="str">
        <f t="shared" si="12"/>
        <v>月</v>
      </c>
      <c r="D173" s="43" t="str">
        <f t="shared" si="15"/>
        <v/>
      </c>
      <c r="E173" s="164"/>
      <c r="F173" s="162" t="str">
        <f t="shared" si="16"/>
        <v>　　</v>
      </c>
      <c r="G173" s="164"/>
      <c r="H173" s="162" t="str">
        <f t="shared" si="17"/>
        <v>　　</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c r="B174" s="7">
        <f t="shared" si="14"/>
        <v>46644</v>
      </c>
      <c r="C174" s="34" t="str">
        <f t="shared" si="12"/>
        <v>火</v>
      </c>
      <c r="D174" s="43" t="str">
        <f t="shared" si="15"/>
        <v/>
      </c>
      <c r="E174" s="164"/>
      <c r="F174" s="162" t="str">
        <f t="shared" si="16"/>
        <v>　　</v>
      </c>
      <c r="G174" s="164"/>
      <c r="H174" s="162" t="str">
        <f t="shared" si="17"/>
        <v>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c r="B175" s="7">
        <f t="shared" si="14"/>
        <v>46645</v>
      </c>
      <c r="C175" s="34" t="str">
        <f t="shared" si="12"/>
        <v>水</v>
      </c>
      <c r="D175" s="43" t="str">
        <f t="shared" si="15"/>
        <v/>
      </c>
      <c r="E175" s="164"/>
      <c r="F175" s="162" t="str">
        <f t="shared" si="16"/>
        <v>　　</v>
      </c>
      <c r="G175" s="164"/>
      <c r="H175" s="162" t="str">
        <f t="shared" si="17"/>
        <v>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c r="B176" s="7">
        <f t="shared" si="14"/>
        <v>46646</v>
      </c>
      <c r="C176" s="34" t="str">
        <f t="shared" si="12"/>
        <v>木</v>
      </c>
      <c r="D176" s="43" t="str">
        <f t="shared" si="15"/>
        <v/>
      </c>
      <c r="E176" s="164"/>
      <c r="F176" s="162" t="str">
        <f t="shared" si="16"/>
        <v>　　</v>
      </c>
      <c r="G176" s="164"/>
      <c r="H176" s="162" t="str">
        <f t="shared" si="17"/>
        <v>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c r="B177" s="7">
        <f t="shared" si="14"/>
        <v>46647</v>
      </c>
      <c r="C177" s="34" t="str">
        <f t="shared" si="12"/>
        <v>金</v>
      </c>
      <c r="D177" s="43" t="str">
        <f t="shared" si="15"/>
        <v/>
      </c>
      <c r="E177" s="164"/>
      <c r="F177" s="162" t="str">
        <f t="shared" si="16"/>
        <v>　　</v>
      </c>
      <c r="G177" s="164"/>
      <c r="H177" s="162" t="str">
        <f t="shared" si="17"/>
        <v>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c r="B178" s="7">
        <f t="shared" si="14"/>
        <v>46648</v>
      </c>
      <c r="C178" s="34" t="str">
        <f t="shared" si="12"/>
        <v>土</v>
      </c>
      <c r="D178" s="43" t="str">
        <f t="shared" si="15"/>
        <v>休日</v>
      </c>
      <c r="E178" s="164"/>
      <c r="F178" s="162" t="str">
        <f t="shared" si="16"/>
        <v>現場閉所</v>
      </c>
      <c r="G178" s="164"/>
      <c r="H178" s="162" t="str">
        <f t="shared" si="17"/>
        <v>現場閉所</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c r="B179" s="7">
        <f t="shared" si="14"/>
        <v>46649</v>
      </c>
      <c r="C179" s="34" t="str">
        <f t="shared" si="12"/>
        <v>日</v>
      </c>
      <c r="D179" s="43" t="str">
        <f t="shared" si="15"/>
        <v>休日</v>
      </c>
      <c r="E179" s="164"/>
      <c r="F179" s="162" t="str">
        <f t="shared" si="16"/>
        <v>現場閉所</v>
      </c>
      <c r="G179" s="164"/>
      <c r="H179" s="162" t="str">
        <f t="shared" si="17"/>
        <v>現場閉所</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c r="B180" s="7">
        <f t="shared" si="14"/>
        <v>46650</v>
      </c>
      <c r="C180" s="34" t="str">
        <f t="shared" si="12"/>
        <v>月</v>
      </c>
      <c r="D180" s="43" t="str">
        <f t="shared" si="15"/>
        <v/>
      </c>
      <c r="E180" s="164"/>
      <c r="F180" s="162" t="str">
        <f t="shared" si="16"/>
        <v>　　</v>
      </c>
      <c r="G180" s="164"/>
      <c r="H180" s="162" t="str">
        <f t="shared" si="17"/>
        <v>　　</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c r="B181" s="7">
        <f t="shared" si="14"/>
        <v>46651</v>
      </c>
      <c r="C181" s="34" t="str">
        <f t="shared" si="12"/>
        <v>火</v>
      </c>
      <c r="D181" s="43" t="str">
        <f t="shared" si="15"/>
        <v/>
      </c>
      <c r="E181" s="164"/>
      <c r="F181" s="162" t="str">
        <f t="shared" si="16"/>
        <v>　　</v>
      </c>
      <c r="G181" s="164"/>
      <c r="H181" s="162" t="str">
        <f t="shared" si="17"/>
        <v>　　</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c r="B182" s="7">
        <f t="shared" si="14"/>
        <v>46652</v>
      </c>
      <c r="C182" s="34" t="str">
        <f t="shared" si="12"/>
        <v>水</v>
      </c>
      <c r="D182" s="43" t="str">
        <f t="shared" si="15"/>
        <v/>
      </c>
      <c r="E182" s="164"/>
      <c r="F182" s="162" t="str">
        <f t="shared" si="16"/>
        <v>　　</v>
      </c>
      <c r="G182" s="164"/>
      <c r="H182" s="162" t="str">
        <f t="shared" si="17"/>
        <v>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c r="B183" s="7">
        <f t="shared" si="14"/>
        <v>46653</v>
      </c>
      <c r="C183" s="34" t="str">
        <f t="shared" si="12"/>
        <v>木</v>
      </c>
      <c r="D183" s="43" t="str">
        <f t="shared" si="15"/>
        <v/>
      </c>
      <c r="E183" s="164"/>
      <c r="F183" s="162" t="str">
        <f t="shared" si="16"/>
        <v>　　</v>
      </c>
      <c r="G183" s="164"/>
      <c r="H183" s="162" t="str">
        <f t="shared" si="17"/>
        <v>　　</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c r="B184" s="7">
        <f t="shared" si="14"/>
        <v>46654</v>
      </c>
      <c r="C184" s="34" t="str">
        <f t="shared" si="12"/>
        <v>金</v>
      </c>
      <c r="D184" s="43" t="str">
        <f t="shared" si="15"/>
        <v/>
      </c>
      <c r="E184" s="164"/>
      <c r="F184" s="162" t="str">
        <f t="shared" si="16"/>
        <v>　　</v>
      </c>
      <c r="G184" s="164"/>
      <c r="H184" s="162" t="str">
        <f t="shared" si="17"/>
        <v>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c r="B185" s="7">
        <f t="shared" si="14"/>
        <v>46655</v>
      </c>
      <c r="C185" s="34" t="str">
        <f t="shared" si="12"/>
        <v>土</v>
      </c>
      <c r="D185" s="43" t="str">
        <f t="shared" si="15"/>
        <v>休日</v>
      </c>
      <c r="E185" s="164"/>
      <c r="F185" s="162" t="str">
        <f t="shared" si="16"/>
        <v>現場閉所</v>
      </c>
      <c r="G185" s="164"/>
      <c r="H185" s="162" t="str">
        <f t="shared" si="17"/>
        <v>現場閉所</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c r="B186" s="7">
        <f t="shared" si="14"/>
        <v>46656</v>
      </c>
      <c r="C186" s="34" t="str">
        <f t="shared" si="12"/>
        <v>日</v>
      </c>
      <c r="D186" s="43" t="str">
        <f t="shared" si="15"/>
        <v>休日</v>
      </c>
      <c r="E186" s="164"/>
      <c r="F186" s="162" t="str">
        <f t="shared" si="16"/>
        <v>現場閉所</v>
      </c>
      <c r="G186" s="164"/>
      <c r="H186" s="162" t="str">
        <f t="shared" si="17"/>
        <v>現場閉所</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c r="B187" s="7">
        <f t="shared" si="14"/>
        <v>46657</v>
      </c>
      <c r="C187" s="34" t="str">
        <f t="shared" si="12"/>
        <v>月</v>
      </c>
      <c r="D187" s="43" t="str">
        <f t="shared" si="15"/>
        <v/>
      </c>
      <c r="E187" s="164"/>
      <c r="F187" s="162" t="str">
        <f t="shared" si="16"/>
        <v>　　</v>
      </c>
      <c r="G187" s="164"/>
      <c r="H187" s="162" t="str">
        <f t="shared" si="17"/>
        <v>　　</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c r="B188" s="7">
        <f t="shared" si="14"/>
        <v>46658</v>
      </c>
      <c r="C188" s="34" t="str">
        <f t="shared" si="12"/>
        <v>火</v>
      </c>
      <c r="D188" s="43" t="str">
        <f t="shared" si="15"/>
        <v/>
      </c>
      <c r="E188" s="164"/>
      <c r="F188" s="162" t="str">
        <f t="shared" si="16"/>
        <v>　　</v>
      </c>
      <c r="G188" s="164"/>
      <c r="H188" s="162" t="str">
        <f t="shared" si="17"/>
        <v>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c r="B189" s="7">
        <f t="shared" si="14"/>
        <v>46659</v>
      </c>
      <c r="C189" s="34" t="str">
        <f t="shared" si="12"/>
        <v>水</v>
      </c>
      <c r="D189" s="43" t="str">
        <f t="shared" si="15"/>
        <v/>
      </c>
      <c r="E189" s="164"/>
      <c r="F189" s="162" t="str">
        <f t="shared" si="16"/>
        <v>　　</v>
      </c>
      <c r="G189" s="164"/>
      <c r="H189" s="162" t="str">
        <f t="shared" si="17"/>
        <v>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c r="B190" s="7">
        <f t="shared" si="14"/>
        <v>46660</v>
      </c>
      <c r="C190" s="34" t="str">
        <f t="shared" si="12"/>
        <v>木</v>
      </c>
      <c r="D190" s="43" t="str">
        <f t="shared" si="15"/>
        <v/>
      </c>
      <c r="E190" s="164"/>
      <c r="F190" s="162" t="str">
        <f t="shared" si="16"/>
        <v>　　</v>
      </c>
      <c r="G190" s="164"/>
      <c r="H190" s="162" t="str">
        <f t="shared" si="17"/>
        <v>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c r="B191" s="7">
        <f t="shared" si="14"/>
        <v>46661</v>
      </c>
      <c r="C191" s="34" t="str">
        <f t="shared" si="12"/>
        <v>金</v>
      </c>
      <c r="D191" s="43" t="str">
        <f t="shared" si="15"/>
        <v/>
      </c>
      <c r="E191" s="164"/>
      <c r="F191" s="162" t="str">
        <f t="shared" si="16"/>
        <v>　　</v>
      </c>
      <c r="G191" s="164"/>
      <c r="H191" s="162" t="str">
        <f t="shared" si="17"/>
        <v>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c r="B192" s="7">
        <f t="shared" si="14"/>
        <v>46662</v>
      </c>
      <c r="C192" s="34" t="str">
        <f t="shared" si="12"/>
        <v>土</v>
      </c>
      <c r="D192" s="43" t="str">
        <f t="shared" si="15"/>
        <v>休日</v>
      </c>
      <c r="E192" s="164"/>
      <c r="F192" s="162" t="str">
        <f t="shared" si="16"/>
        <v>現場閉所</v>
      </c>
      <c r="G192" s="164"/>
      <c r="H192" s="162" t="str">
        <f t="shared" si="17"/>
        <v>現場閉所</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c r="B193" s="7">
        <f t="shared" si="14"/>
        <v>46663</v>
      </c>
      <c r="C193" s="34" t="str">
        <f t="shared" si="12"/>
        <v>日</v>
      </c>
      <c r="D193" s="43" t="str">
        <f t="shared" si="15"/>
        <v>休日</v>
      </c>
      <c r="E193" s="164"/>
      <c r="F193" s="162" t="str">
        <f t="shared" si="16"/>
        <v>現場閉所</v>
      </c>
      <c r="G193" s="164"/>
      <c r="H193" s="162" t="str">
        <f t="shared" si="17"/>
        <v>現場閉所</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c r="B194" s="7">
        <f t="shared" si="14"/>
        <v>46664</v>
      </c>
      <c r="C194" s="34" t="str">
        <f t="shared" si="12"/>
        <v>月</v>
      </c>
      <c r="D194" s="43" t="str">
        <f t="shared" si="15"/>
        <v/>
      </c>
      <c r="E194" s="164"/>
      <c r="F194" s="162" t="str">
        <f t="shared" si="16"/>
        <v>　　</v>
      </c>
      <c r="G194" s="164"/>
      <c r="H194" s="162" t="str">
        <f t="shared" si="17"/>
        <v>　　</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c r="B195" s="7">
        <f t="shared" si="14"/>
        <v>46665</v>
      </c>
      <c r="C195" s="34" t="str">
        <f t="shared" si="12"/>
        <v>火</v>
      </c>
      <c r="D195" s="43" t="str">
        <f t="shared" si="15"/>
        <v/>
      </c>
      <c r="E195" s="164"/>
      <c r="F195" s="162" t="str">
        <f t="shared" si="16"/>
        <v>　　</v>
      </c>
      <c r="G195" s="164"/>
      <c r="H195" s="162" t="str">
        <f t="shared" si="17"/>
        <v>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c r="B196" s="7">
        <f t="shared" si="14"/>
        <v>46666</v>
      </c>
      <c r="C196" s="34" t="str">
        <f t="shared" si="12"/>
        <v>水</v>
      </c>
      <c r="D196" s="43" t="str">
        <f t="shared" si="15"/>
        <v/>
      </c>
      <c r="E196" s="164"/>
      <c r="F196" s="162" t="str">
        <f t="shared" si="16"/>
        <v>　　</v>
      </c>
      <c r="G196" s="164"/>
      <c r="H196" s="162" t="str">
        <f t="shared" si="17"/>
        <v>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c r="B197" s="7">
        <f t="shared" si="14"/>
        <v>46667</v>
      </c>
      <c r="C197" s="34" t="str">
        <f t="shared" si="12"/>
        <v>木</v>
      </c>
      <c r="D197" s="43" t="str">
        <f t="shared" si="15"/>
        <v/>
      </c>
      <c r="E197" s="164"/>
      <c r="F197" s="162" t="str">
        <f t="shared" si="16"/>
        <v>　　</v>
      </c>
      <c r="G197" s="164"/>
      <c r="H197" s="162" t="str">
        <f t="shared" si="17"/>
        <v>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c r="B198" s="7">
        <f t="shared" si="14"/>
        <v>46668</v>
      </c>
      <c r="C198" s="34" t="str">
        <f t="shared" si="12"/>
        <v>金</v>
      </c>
      <c r="D198" s="43" t="str">
        <f t="shared" si="15"/>
        <v/>
      </c>
      <c r="E198" s="164"/>
      <c r="F198" s="162" t="str">
        <f t="shared" si="16"/>
        <v>　　</v>
      </c>
      <c r="G198" s="164"/>
      <c r="H198" s="162" t="str">
        <f t="shared" si="17"/>
        <v>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c r="B199" s="7">
        <f t="shared" si="14"/>
        <v>46669</v>
      </c>
      <c r="C199" s="34" t="str">
        <f t="shared" si="12"/>
        <v>土</v>
      </c>
      <c r="D199" s="43" t="str">
        <f t="shared" si="15"/>
        <v>休日</v>
      </c>
      <c r="E199" s="164"/>
      <c r="F199" s="162" t="str">
        <f t="shared" si="16"/>
        <v>現場閉所</v>
      </c>
      <c r="G199" s="164"/>
      <c r="H199" s="162" t="str">
        <f t="shared" si="17"/>
        <v>現場閉所</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c r="B200" s="7">
        <f t="shared" si="14"/>
        <v>46670</v>
      </c>
      <c r="C200" s="34" t="str">
        <f t="shared" ref="C200:C263" si="18">TEXT(B200,"aaa")</f>
        <v>日</v>
      </c>
      <c r="D200" s="43" t="str">
        <f t="shared" si="15"/>
        <v>休日</v>
      </c>
      <c r="E200" s="164"/>
      <c r="F200" s="162" t="str">
        <f t="shared" si="16"/>
        <v>現場閉所</v>
      </c>
      <c r="G200" s="164"/>
      <c r="H200" s="162" t="str">
        <f t="shared" si="17"/>
        <v>現場閉所</v>
      </c>
      <c r="I200" t="str">
        <f t="shared" ref="I200:I263" si="19">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c r="B201" s="7">
        <f t="shared" ref="B201:B264" si="20">B200+1</f>
        <v>46671</v>
      </c>
      <c r="C201" s="34" t="str">
        <f t="shared" si="18"/>
        <v>月</v>
      </c>
      <c r="D201" s="43" t="str">
        <f t="shared" ref="D201:D264" si="21">IF(WEEKDAY(B201,2)&gt;5,"休日","")</f>
        <v/>
      </c>
      <c r="E201" s="164"/>
      <c r="F201" s="162" t="str">
        <f t="shared" ref="F201:F264" si="22">IF(OR(E201="夏季休暇",E201="年末年始休暇",E201="一時中止",E201="工場制作",E201="発注者指示",E201="その他",D201="休日"),"現場閉所","　　")</f>
        <v>　　</v>
      </c>
      <c r="G201" s="164"/>
      <c r="H201" s="162" t="str">
        <f t="shared" ref="H201:H264" si="23">IF(OR(G201="夏季休暇",G201="年末年始休暇",G201="一時中止",G201="工場制作",G201="発注者指示",G201="その他",D201="休日"),"現場閉所","　　")</f>
        <v>　　</v>
      </c>
      <c r="I201" t="str">
        <f t="shared" si="19"/>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c r="B202" s="7">
        <f t="shared" si="20"/>
        <v>46672</v>
      </c>
      <c r="C202" s="34" t="str">
        <f t="shared" si="18"/>
        <v>火</v>
      </c>
      <c r="D202" s="43" t="str">
        <f t="shared" si="21"/>
        <v/>
      </c>
      <c r="E202" s="164"/>
      <c r="F202" s="162" t="str">
        <f t="shared" si="22"/>
        <v>　　</v>
      </c>
      <c r="G202" s="164"/>
      <c r="H202" s="162" t="str">
        <f t="shared" si="23"/>
        <v>　　</v>
      </c>
      <c r="I202" t="str">
        <f t="shared" si="19"/>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c r="B203" s="7">
        <f t="shared" si="20"/>
        <v>46673</v>
      </c>
      <c r="C203" s="34" t="str">
        <f t="shared" si="18"/>
        <v>水</v>
      </c>
      <c r="D203" s="43" t="str">
        <f t="shared" si="21"/>
        <v/>
      </c>
      <c r="E203" s="164"/>
      <c r="F203" s="162" t="str">
        <f t="shared" si="22"/>
        <v>　　</v>
      </c>
      <c r="G203" s="164"/>
      <c r="H203" s="162" t="str">
        <f t="shared" si="23"/>
        <v>　　</v>
      </c>
      <c r="I203" t="str">
        <f t="shared" si="19"/>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c r="B204" s="7">
        <f t="shared" si="20"/>
        <v>46674</v>
      </c>
      <c r="C204" s="34" t="str">
        <f t="shared" si="18"/>
        <v>木</v>
      </c>
      <c r="D204" s="43" t="str">
        <f t="shared" si="21"/>
        <v/>
      </c>
      <c r="E204" s="164"/>
      <c r="F204" s="162" t="str">
        <f t="shared" si="22"/>
        <v>　　</v>
      </c>
      <c r="G204" s="164"/>
      <c r="H204" s="162" t="str">
        <f t="shared" si="23"/>
        <v>　　</v>
      </c>
      <c r="I204" t="str">
        <f t="shared" si="19"/>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c r="B205" s="7">
        <f t="shared" si="20"/>
        <v>46675</v>
      </c>
      <c r="C205" s="34" t="str">
        <f t="shared" si="18"/>
        <v>金</v>
      </c>
      <c r="D205" s="43" t="str">
        <f t="shared" si="21"/>
        <v/>
      </c>
      <c r="E205" s="164"/>
      <c r="F205" s="162" t="str">
        <f t="shared" si="22"/>
        <v>　　</v>
      </c>
      <c r="G205" s="164"/>
      <c r="H205" s="162" t="str">
        <f t="shared" si="23"/>
        <v>　　</v>
      </c>
      <c r="I205" t="str">
        <f t="shared" si="19"/>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c r="B206" s="7">
        <f t="shared" si="20"/>
        <v>46676</v>
      </c>
      <c r="C206" s="34" t="str">
        <f t="shared" si="18"/>
        <v>土</v>
      </c>
      <c r="D206" s="43" t="str">
        <f t="shared" si="21"/>
        <v>休日</v>
      </c>
      <c r="E206" s="164"/>
      <c r="F206" s="162" t="str">
        <f t="shared" si="22"/>
        <v>現場閉所</v>
      </c>
      <c r="G206" s="164"/>
      <c r="H206" s="162" t="str">
        <f t="shared" si="23"/>
        <v>現場閉所</v>
      </c>
      <c r="I206" t="str">
        <f t="shared" si="19"/>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c r="B207" s="7">
        <f t="shared" si="20"/>
        <v>46677</v>
      </c>
      <c r="C207" s="34" t="str">
        <f t="shared" si="18"/>
        <v>日</v>
      </c>
      <c r="D207" s="43" t="str">
        <f t="shared" si="21"/>
        <v>休日</v>
      </c>
      <c r="E207" s="164"/>
      <c r="F207" s="162" t="str">
        <f t="shared" si="22"/>
        <v>現場閉所</v>
      </c>
      <c r="G207" s="164"/>
      <c r="H207" s="162" t="str">
        <f t="shared" si="23"/>
        <v>現場閉所</v>
      </c>
      <c r="I207" t="str">
        <f t="shared" si="19"/>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c r="B208" s="7">
        <f t="shared" si="20"/>
        <v>46678</v>
      </c>
      <c r="C208" s="34" t="str">
        <f t="shared" si="18"/>
        <v>月</v>
      </c>
      <c r="D208" s="43" t="str">
        <f t="shared" si="21"/>
        <v/>
      </c>
      <c r="E208" s="164"/>
      <c r="F208" s="162" t="str">
        <f t="shared" si="22"/>
        <v>　　</v>
      </c>
      <c r="G208" s="164"/>
      <c r="H208" s="162" t="str">
        <f t="shared" si="23"/>
        <v>　　</v>
      </c>
      <c r="I208" t="str">
        <f t="shared" si="19"/>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c r="B209" s="7">
        <f t="shared" si="20"/>
        <v>46679</v>
      </c>
      <c r="C209" s="34" t="str">
        <f t="shared" si="18"/>
        <v>火</v>
      </c>
      <c r="D209" s="43" t="str">
        <f t="shared" si="21"/>
        <v/>
      </c>
      <c r="E209" s="164"/>
      <c r="F209" s="162" t="str">
        <f t="shared" si="22"/>
        <v>　　</v>
      </c>
      <c r="G209" s="164"/>
      <c r="H209" s="162" t="str">
        <f t="shared" si="23"/>
        <v>　　</v>
      </c>
      <c r="I209" t="str">
        <f t="shared" si="19"/>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c r="B210" s="7">
        <f t="shared" si="20"/>
        <v>46680</v>
      </c>
      <c r="C210" s="34" t="str">
        <f t="shared" si="18"/>
        <v>水</v>
      </c>
      <c r="D210" s="43" t="str">
        <f t="shared" si="21"/>
        <v/>
      </c>
      <c r="E210" s="164"/>
      <c r="F210" s="162" t="str">
        <f t="shared" si="22"/>
        <v>　　</v>
      </c>
      <c r="G210" s="164"/>
      <c r="H210" s="162" t="str">
        <f t="shared" si="23"/>
        <v>　　</v>
      </c>
      <c r="I210" t="str">
        <f t="shared" si="19"/>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c r="B211" s="7">
        <f t="shared" si="20"/>
        <v>46681</v>
      </c>
      <c r="C211" s="34" t="str">
        <f t="shared" si="18"/>
        <v>木</v>
      </c>
      <c r="D211" s="43" t="str">
        <f t="shared" si="21"/>
        <v/>
      </c>
      <c r="E211" s="164"/>
      <c r="F211" s="162" t="str">
        <f t="shared" si="22"/>
        <v>　　</v>
      </c>
      <c r="G211" s="164"/>
      <c r="H211" s="162" t="str">
        <f t="shared" si="23"/>
        <v>　　</v>
      </c>
      <c r="I211" t="str">
        <f t="shared" si="19"/>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c r="B212" s="7">
        <f t="shared" si="20"/>
        <v>46682</v>
      </c>
      <c r="C212" s="34" t="str">
        <f t="shared" si="18"/>
        <v>金</v>
      </c>
      <c r="D212" s="43" t="str">
        <f t="shared" si="21"/>
        <v/>
      </c>
      <c r="E212" s="164"/>
      <c r="F212" s="162" t="str">
        <f t="shared" si="22"/>
        <v>　　</v>
      </c>
      <c r="G212" s="164"/>
      <c r="H212" s="162" t="str">
        <f t="shared" si="23"/>
        <v>　　</v>
      </c>
      <c r="I212" t="str">
        <f t="shared" si="19"/>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c r="B213" s="7">
        <f t="shared" si="20"/>
        <v>46683</v>
      </c>
      <c r="C213" s="34" t="str">
        <f t="shared" si="18"/>
        <v>土</v>
      </c>
      <c r="D213" s="43" t="str">
        <f t="shared" si="21"/>
        <v>休日</v>
      </c>
      <c r="E213" s="164"/>
      <c r="F213" s="162" t="str">
        <f t="shared" si="22"/>
        <v>現場閉所</v>
      </c>
      <c r="G213" s="164"/>
      <c r="H213" s="162" t="str">
        <f t="shared" si="23"/>
        <v>現場閉所</v>
      </c>
      <c r="I213" t="str">
        <f t="shared" si="19"/>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c r="B214" s="7">
        <f t="shared" si="20"/>
        <v>46684</v>
      </c>
      <c r="C214" s="34" t="str">
        <f t="shared" si="18"/>
        <v>日</v>
      </c>
      <c r="D214" s="43" t="str">
        <f t="shared" si="21"/>
        <v>休日</v>
      </c>
      <c r="E214" s="164"/>
      <c r="F214" s="162" t="str">
        <f t="shared" si="22"/>
        <v>現場閉所</v>
      </c>
      <c r="G214" s="164"/>
      <c r="H214" s="162" t="str">
        <f t="shared" si="23"/>
        <v>現場閉所</v>
      </c>
      <c r="I214" t="str">
        <f t="shared" si="19"/>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c r="B215" s="7">
        <f t="shared" si="20"/>
        <v>46685</v>
      </c>
      <c r="C215" s="34" t="str">
        <f t="shared" si="18"/>
        <v>月</v>
      </c>
      <c r="D215" s="43" t="str">
        <f t="shared" si="21"/>
        <v/>
      </c>
      <c r="E215" s="164"/>
      <c r="F215" s="162" t="str">
        <f t="shared" si="22"/>
        <v>　　</v>
      </c>
      <c r="G215" s="164"/>
      <c r="H215" s="162" t="str">
        <f t="shared" si="23"/>
        <v>　　</v>
      </c>
      <c r="I215" t="str">
        <f t="shared" si="19"/>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c r="B216" s="7">
        <f t="shared" si="20"/>
        <v>46686</v>
      </c>
      <c r="C216" s="34" t="str">
        <f t="shared" si="18"/>
        <v>火</v>
      </c>
      <c r="D216" s="43" t="str">
        <f t="shared" si="21"/>
        <v/>
      </c>
      <c r="E216" s="164"/>
      <c r="F216" s="162" t="str">
        <f t="shared" si="22"/>
        <v>　　</v>
      </c>
      <c r="G216" s="164"/>
      <c r="H216" s="162" t="str">
        <f t="shared" si="23"/>
        <v>　　</v>
      </c>
      <c r="I216" t="str">
        <f t="shared" si="19"/>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c r="B217" s="7">
        <f t="shared" si="20"/>
        <v>46687</v>
      </c>
      <c r="C217" s="34" t="str">
        <f t="shared" si="18"/>
        <v>水</v>
      </c>
      <c r="D217" s="43" t="str">
        <f t="shared" si="21"/>
        <v/>
      </c>
      <c r="E217" s="164"/>
      <c r="F217" s="162" t="str">
        <f t="shared" si="22"/>
        <v>　　</v>
      </c>
      <c r="G217" s="164"/>
      <c r="H217" s="162" t="str">
        <f t="shared" si="23"/>
        <v>　　</v>
      </c>
      <c r="I217" t="str">
        <f t="shared" si="19"/>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c r="B218" s="7">
        <f t="shared" si="20"/>
        <v>46688</v>
      </c>
      <c r="C218" s="34" t="str">
        <f t="shared" si="18"/>
        <v>木</v>
      </c>
      <c r="D218" s="43" t="str">
        <f t="shared" si="21"/>
        <v/>
      </c>
      <c r="E218" s="164"/>
      <c r="F218" s="162" t="str">
        <f t="shared" si="22"/>
        <v>　　</v>
      </c>
      <c r="G218" s="164"/>
      <c r="H218" s="162" t="str">
        <f t="shared" si="23"/>
        <v>　　</v>
      </c>
      <c r="I218" t="str">
        <f t="shared" si="19"/>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c r="B219" s="7">
        <f t="shared" si="20"/>
        <v>46689</v>
      </c>
      <c r="C219" s="34" t="str">
        <f t="shared" si="18"/>
        <v>金</v>
      </c>
      <c r="D219" s="43" t="str">
        <f t="shared" si="21"/>
        <v/>
      </c>
      <c r="E219" s="164"/>
      <c r="F219" s="162" t="str">
        <f t="shared" si="22"/>
        <v>　　</v>
      </c>
      <c r="G219" s="164"/>
      <c r="H219" s="162" t="str">
        <f t="shared" si="23"/>
        <v>　　</v>
      </c>
      <c r="I219" t="str">
        <f t="shared" si="19"/>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c r="B220" s="7">
        <f t="shared" si="20"/>
        <v>46690</v>
      </c>
      <c r="C220" s="34" t="str">
        <f t="shared" si="18"/>
        <v>土</v>
      </c>
      <c r="D220" s="43" t="str">
        <f t="shared" si="21"/>
        <v>休日</v>
      </c>
      <c r="E220" s="164"/>
      <c r="F220" s="162" t="str">
        <f t="shared" si="22"/>
        <v>現場閉所</v>
      </c>
      <c r="G220" s="164"/>
      <c r="H220" s="162" t="str">
        <f t="shared" si="23"/>
        <v>現場閉所</v>
      </c>
      <c r="I220" t="str">
        <f t="shared" si="19"/>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c r="B221" s="7">
        <f t="shared" si="20"/>
        <v>46691</v>
      </c>
      <c r="C221" s="34" t="str">
        <f t="shared" si="18"/>
        <v>日</v>
      </c>
      <c r="D221" s="43" t="str">
        <f t="shared" si="21"/>
        <v>休日</v>
      </c>
      <c r="E221" s="164"/>
      <c r="F221" s="162" t="str">
        <f t="shared" si="22"/>
        <v>現場閉所</v>
      </c>
      <c r="G221" s="164"/>
      <c r="H221" s="162" t="str">
        <f t="shared" si="23"/>
        <v>現場閉所</v>
      </c>
      <c r="I221" t="str">
        <f t="shared" si="19"/>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c r="B222" s="7">
        <f t="shared" si="20"/>
        <v>46692</v>
      </c>
      <c r="C222" s="34" t="str">
        <f t="shared" si="18"/>
        <v>月</v>
      </c>
      <c r="D222" s="43" t="str">
        <f t="shared" si="21"/>
        <v/>
      </c>
      <c r="E222" s="164"/>
      <c r="F222" s="162" t="str">
        <f t="shared" si="22"/>
        <v>　　</v>
      </c>
      <c r="G222" s="164"/>
      <c r="H222" s="162" t="str">
        <f t="shared" si="23"/>
        <v>　　</v>
      </c>
      <c r="I222" t="str">
        <f t="shared" si="19"/>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c r="B223" s="7">
        <f t="shared" si="20"/>
        <v>46693</v>
      </c>
      <c r="C223" s="34" t="str">
        <f t="shared" si="18"/>
        <v>火</v>
      </c>
      <c r="D223" s="43" t="str">
        <f t="shared" si="21"/>
        <v/>
      </c>
      <c r="E223" s="164"/>
      <c r="F223" s="162" t="str">
        <f t="shared" si="22"/>
        <v>　　</v>
      </c>
      <c r="G223" s="164"/>
      <c r="H223" s="162" t="str">
        <f t="shared" si="23"/>
        <v>　　</v>
      </c>
      <c r="I223" t="str">
        <f t="shared" si="19"/>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c r="B224" s="7">
        <f t="shared" si="20"/>
        <v>46694</v>
      </c>
      <c r="C224" s="34" t="str">
        <f t="shared" si="18"/>
        <v>水</v>
      </c>
      <c r="D224" s="43" t="str">
        <f t="shared" si="21"/>
        <v/>
      </c>
      <c r="E224" s="164"/>
      <c r="F224" s="162" t="str">
        <f t="shared" si="22"/>
        <v>　　</v>
      </c>
      <c r="G224" s="164"/>
      <c r="H224" s="162" t="str">
        <f t="shared" si="23"/>
        <v>　　</v>
      </c>
      <c r="I224" t="str">
        <f t="shared" si="19"/>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c r="B225" s="7">
        <f t="shared" si="20"/>
        <v>46695</v>
      </c>
      <c r="C225" s="34" t="str">
        <f t="shared" si="18"/>
        <v>木</v>
      </c>
      <c r="D225" s="43" t="str">
        <f t="shared" si="21"/>
        <v/>
      </c>
      <c r="E225" s="164"/>
      <c r="F225" s="162" t="str">
        <f t="shared" si="22"/>
        <v>　　</v>
      </c>
      <c r="G225" s="164"/>
      <c r="H225" s="162" t="str">
        <f t="shared" si="23"/>
        <v>　　</v>
      </c>
      <c r="I225" t="str">
        <f t="shared" si="19"/>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c r="B226" s="7">
        <f t="shared" si="20"/>
        <v>46696</v>
      </c>
      <c r="C226" s="34" t="str">
        <f t="shared" si="18"/>
        <v>金</v>
      </c>
      <c r="D226" s="43" t="str">
        <f t="shared" si="21"/>
        <v/>
      </c>
      <c r="E226" s="164"/>
      <c r="F226" s="162" t="str">
        <f t="shared" si="22"/>
        <v>　　</v>
      </c>
      <c r="G226" s="164"/>
      <c r="H226" s="162" t="str">
        <f t="shared" si="23"/>
        <v>　　</v>
      </c>
      <c r="I226" t="str">
        <f t="shared" si="19"/>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c r="B227" s="7">
        <f t="shared" si="20"/>
        <v>46697</v>
      </c>
      <c r="C227" s="34" t="str">
        <f t="shared" si="18"/>
        <v>土</v>
      </c>
      <c r="D227" s="43" t="str">
        <f t="shared" si="21"/>
        <v>休日</v>
      </c>
      <c r="E227" s="164"/>
      <c r="F227" s="162" t="str">
        <f t="shared" si="22"/>
        <v>現場閉所</v>
      </c>
      <c r="G227" s="164"/>
      <c r="H227" s="162" t="str">
        <f t="shared" si="23"/>
        <v>現場閉所</v>
      </c>
      <c r="I227" t="str">
        <f t="shared" si="19"/>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c r="B228" s="7">
        <f t="shared" si="20"/>
        <v>46698</v>
      </c>
      <c r="C228" s="34" t="str">
        <f t="shared" si="18"/>
        <v>日</v>
      </c>
      <c r="D228" s="43" t="str">
        <f t="shared" si="21"/>
        <v>休日</v>
      </c>
      <c r="E228" s="164"/>
      <c r="F228" s="162" t="str">
        <f t="shared" si="22"/>
        <v>現場閉所</v>
      </c>
      <c r="G228" s="164"/>
      <c r="H228" s="162" t="str">
        <f t="shared" si="23"/>
        <v>現場閉所</v>
      </c>
      <c r="I228" t="str">
        <f t="shared" si="19"/>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c r="B229" s="7">
        <f t="shared" si="20"/>
        <v>46699</v>
      </c>
      <c r="C229" s="34" t="str">
        <f t="shared" si="18"/>
        <v>月</v>
      </c>
      <c r="D229" s="43" t="str">
        <f t="shared" si="21"/>
        <v/>
      </c>
      <c r="E229" s="164"/>
      <c r="F229" s="162" t="str">
        <f t="shared" si="22"/>
        <v>　　</v>
      </c>
      <c r="G229" s="164"/>
      <c r="H229" s="162" t="str">
        <f t="shared" si="23"/>
        <v>　　</v>
      </c>
      <c r="I229" t="str">
        <f t="shared" si="19"/>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c r="B230" s="7">
        <f t="shared" si="20"/>
        <v>46700</v>
      </c>
      <c r="C230" s="34" t="str">
        <f t="shared" si="18"/>
        <v>火</v>
      </c>
      <c r="D230" s="43" t="str">
        <f t="shared" si="21"/>
        <v/>
      </c>
      <c r="E230" s="164"/>
      <c r="F230" s="162" t="str">
        <f t="shared" si="22"/>
        <v>　　</v>
      </c>
      <c r="G230" s="164"/>
      <c r="H230" s="162" t="str">
        <f t="shared" si="23"/>
        <v>　　</v>
      </c>
      <c r="I230" t="str">
        <f t="shared" si="19"/>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c r="B231" s="7">
        <f t="shared" si="20"/>
        <v>46701</v>
      </c>
      <c r="C231" s="34" t="str">
        <f t="shared" si="18"/>
        <v>水</v>
      </c>
      <c r="D231" s="43" t="str">
        <f t="shared" si="21"/>
        <v/>
      </c>
      <c r="E231" s="164"/>
      <c r="F231" s="162" t="str">
        <f t="shared" si="22"/>
        <v>　　</v>
      </c>
      <c r="G231" s="164"/>
      <c r="H231" s="162" t="str">
        <f t="shared" si="23"/>
        <v>　　</v>
      </c>
      <c r="I231" t="str">
        <f t="shared" si="19"/>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c r="B232" s="7">
        <f t="shared" si="20"/>
        <v>46702</v>
      </c>
      <c r="C232" s="34" t="str">
        <f t="shared" si="18"/>
        <v>木</v>
      </c>
      <c r="D232" s="43" t="str">
        <f t="shared" si="21"/>
        <v/>
      </c>
      <c r="E232" s="164"/>
      <c r="F232" s="162" t="str">
        <f t="shared" si="22"/>
        <v>　　</v>
      </c>
      <c r="G232" s="164"/>
      <c r="H232" s="162" t="str">
        <f t="shared" si="23"/>
        <v>　　</v>
      </c>
      <c r="I232" t="str">
        <f t="shared" si="19"/>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c r="B233" s="7">
        <f t="shared" si="20"/>
        <v>46703</v>
      </c>
      <c r="C233" s="34" t="str">
        <f t="shared" si="18"/>
        <v>金</v>
      </c>
      <c r="D233" s="43" t="str">
        <f t="shared" si="21"/>
        <v/>
      </c>
      <c r="E233" s="164"/>
      <c r="F233" s="162" t="str">
        <f t="shared" si="22"/>
        <v>　　</v>
      </c>
      <c r="G233" s="164"/>
      <c r="H233" s="162" t="str">
        <f t="shared" si="23"/>
        <v>　　</v>
      </c>
      <c r="I233" t="str">
        <f t="shared" si="19"/>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c r="B234" s="7">
        <f t="shared" si="20"/>
        <v>46704</v>
      </c>
      <c r="C234" s="34" t="str">
        <f t="shared" si="18"/>
        <v>土</v>
      </c>
      <c r="D234" s="43" t="str">
        <f t="shared" si="21"/>
        <v>休日</v>
      </c>
      <c r="E234" s="164"/>
      <c r="F234" s="162" t="str">
        <f t="shared" si="22"/>
        <v>現場閉所</v>
      </c>
      <c r="G234" s="164"/>
      <c r="H234" s="162" t="str">
        <f t="shared" si="23"/>
        <v>現場閉所</v>
      </c>
      <c r="I234" t="str">
        <f t="shared" si="19"/>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c r="B235" s="7">
        <f t="shared" si="20"/>
        <v>46705</v>
      </c>
      <c r="C235" s="34" t="str">
        <f t="shared" si="18"/>
        <v>日</v>
      </c>
      <c r="D235" s="43" t="str">
        <f t="shared" si="21"/>
        <v>休日</v>
      </c>
      <c r="E235" s="164"/>
      <c r="F235" s="162" t="str">
        <f t="shared" si="22"/>
        <v>現場閉所</v>
      </c>
      <c r="G235" s="164"/>
      <c r="H235" s="162" t="str">
        <f t="shared" si="23"/>
        <v>現場閉所</v>
      </c>
      <c r="I235" t="str">
        <f t="shared" si="19"/>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c r="B236" s="7">
        <f t="shared" si="20"/>
        <v>46706</v>
      </c>
      <c r="C236" s="34" t="str">
        <f t="shared" si="18"/>
        <v>月</v>
      </c>
      <c r="D236" s="43" t="str">
        <f t="shared" si="21"/>
        <v/>
      </c>
      <c r="E236" s="164"/>
      <c r="F236" s="162" t="str">
        <f t="shared" si="22"/>
        <v>　　</v>
      </c>
      <c r="G236" s="164"/>
      <c r="H236" s="162" t="str">
        <f t="shared" si="23"/>
        <v>　　</v>
      </c>
      <c r="I236" t="str">
        <f t="shared" si="19"/>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c r="B237" s="7">
        <f t="shared" si="20"/>
        <v>46707</v>
      </c>
      <c r="C237" s="34" t="str">
        <f t="shared" si="18"/>
        <v>火</v>
      </c>
      <c r="D237" s="43" t="str">
        <f t="shared" si="21"/>
        <v/>
      </c>
      <c r="E237" s="164"/>
      <c r="F237" s="162" t="str">
        <f t="shared" si="22"/>
        <v>　　</v>
      </c>
      <c r="G237" s="164"/>
      <c r="H237" s="162" t="str">
        <f t="shared" si="23"/>
        <v>　　</v>
      </c>
      <c r="I237" t="str">
        <f t="shared" si="19"/>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c r="B238" s="7">
        <f t="shared" si="20"/>
        <v>46708</v>
      </c>
      <c r="C238" s="34" t="str">
        <f t="shared" si="18"/>
        <v>水</v>
      </c>
      <c r="D238" s="43" t="str">
        <f t="shared" si="21"/>
        <v/>
      </c>
      <c r="E238" s="164"/>
      <c r="F238" s="162" t="str">
        <f t="shared" si="22"/>
        <v>　　</v>
      </c>
      <c r="G238" s="164"/>
      <c r="H238" s="162" t="str">
        <f t="shared" si="23"/>
        <v>　　</v>
      </c>
      <c r="I238" t="str">
        <f t="shared" si="19"/>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c r="B239" s="7">
        <f t="shared" si="20"/>
        <v>46709</v>
      </c>
      <c r="C239" s="34" t="str">
        <f t="shared" si="18"/>
        <v>木</v>
      </c>
      <c r="D239" s="43" t="str">
        <f t="shared" si="21"/>
        <v/>
      </c>
      <c r="E239" s="164"/>
      <c r="F239" s="162" t="str">
        <f t="shared" si="22"/>
        <v>　　</v>
      </c>
      <c r="G239" s="164"/>
      <c r="H239" s="162" t="str">
        <f t="shared" si="23"/>
        <v>　　</v>
      </c>
      <c r="I239" t="str">
        <f t="shared" si="19"/>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c r="B240" s="7">
        <f t="shared" si="20"/>
        <v>46710</v>
      </c>
      <c r="C240" s="34" t="str">
        <f t="shared" si="18"/>
        <v>金</v>
      </c>
      <c r="D240" s="43" t="str">
        <f t="shared" si="21"/>
        <v/>
      </c>
      <c r="E240" s="164"/>
      <c r="F240" s="162" t="str">
        <f t="shared" si="22"/>
        <v>　　</v>
      </c>
      <c r="G240" s="164"/>
      <c r="H240" s="162" t="str">
        <f t="shared" si="23"/>
        <v>　　</v>
      </c>
      <c r="I240" t="str">
        <f t="shared" si="19"/>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c r="B241" s="7">
        <f t="shared" si="20"/>
        <v>46711</v>
      </c>
      <c r="C241" s="34" t="str">
        <f t="shared" si="18"/>
        <v>土</v>
      </c>
      <c r="D241" s="43" t="str">
        <f t="shared" si="21"/>
        <v>休日</v>
      </c>
      <c r="E241" s="164"/>
      <c r="F241" s="162" t="str">
        <f t="shared" si="22"/>
        <v>現場閉所</v>
      </c>
      <c r="G241" s="164"/>
      <c r="H241" s="162" t="str">
        <f t="shared" si="23"/>
        <v>現場閉所</v>
      </c>
      <c r="I241" t="str">
        <f t="shared" si="19"/>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c r="B242" s="7">
        <f t="shared" si="20"/>
        <v>46712</v>
      </c>
      <c r="C242" s="34" t="str">
        <f t="shared" si="18"/>
        <v>日</v>
      </c>
      <c r="D242" s="43" t="str">
        <f t="shared" si="21"/>
        <v>休日</v>
      </c>
      <c r="E242" s="164"/>
      <c r="F242" s="162" t="str">
        <f t="shared" si="22"/>
        <v>現場閉所</v>
      </c>
      <c r="G242" s="164"/>
      <c r="H242" s="162" t="str">
        <f t="shared" si="23"/>
        <v>現場閉所</v>
      </c>
      <c r="I242" t="str">
        <f t="shared" si="19"/>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c r="B243" s="7">
        <f t="shared" si="20"/>
        <v>46713</v>
      </c>
      <c r="C243" s="34" t="str">
        <f t="shared" si="18"/>
        <v>月</v>
      </c>
      <c r="D243" s="43" t="str">
        <f t="shared" si="21"/>
        <v/>
      </c>
      <c r="E243" s="164"/>
      <c r="F243" s="162" t="str">
        <f t="shared" si="22"/>
        <v>　　</v>
      </c>
      <c r="G243" s="164"/>
      <c r="H243" s="162" t="str">
        <f t="shared" si="23"/>
        <v>　　</v>
      </c>
      <c r="I243" t="str">
        <f t="shared" si="19"/>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c r="B244" s="7">
        <f t="shared" si="20"/>
        <v>46714</v>
      </c>
      <c r="C244" s="34" t="str">
        <f t="shared" si="18"/>
        <v>火</v>
      </c>
      <c r="D244" s="43" t="str">
        <f t="shared" si="21"/>
        <v/>
      </c>
      <c r="E244" s="164"/>
      <c r="F244" s="162" t="str">
        <f t="shared" si="22"/>
        <v>　　</v>
      </c>
      <c r="G244" s="164"/>
      <c r="H244" s="162" t="str">
        <f t="shared" si="23"/>
        <v>　　</v>
      </c>
      <c r="I244" t="str">
        <f t="shared" si="19"/>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c r="B245" s="7">
        <f t="shared" si="20"/>
        <v>46715</v>
      </c>
      <c r="C245" s="34" t="str">
        <f t="shared" si="18"/>
        <v>水</v>
      </c>
      <c r="D245" s="43" t="str">
        <f t="shared" si="21"/>
        <v/>
      </c>
      <c r="E245" s="164"/>
      <c r="F245" s="162" t="str">
        <f t="shared" si="22"/>
        <v>　　</v>
      </c>
      <c r="G245" s="164"/>
      <c r="H245" s="162" t="str">
        <f t="shared" si="23"/>
        <v>　　</v>
      </c>
      <c r="I245" t="str">
        <f t="shared" si="19"/>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c r="B246" s="7">
        <f t="shared" si="20"/>
        <v>46716</v>
      </c>
      <c r="C246" s="34" t="str">
        <f t="shared" si="18"/>
        <v>木</v>
      </c>
      <c r="D246" s="43" t="str">
        <f t="shared" si="21"/>
        <v/>
      </c>
      <c r="E246" s="164"/>
      <c r="F246" s="162" t="str">
        <f t="shared" si="22"/>
        <v>　　</v>
      </c>
      <c r="G246" s="164"/>
      <c r="H246" s="162" t="str">
        <f t="shared" si="23"/>
        <v>　　</v>
      </c>
      <c r="I246" t="str">
        <f t="shared" si="19"/>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c r="B247" s="7">
        <f t="shared" si="20"/>
        <v>46717</v>
      </c>
      <c r="C247" s="34" t="str">
        <f t="shared" si="18"/>
        <v>金</v>
      </c>
      <c r="D247" s="43" t="str">
        <f t="shared" si="21"/>
        <v/>
      </c>
      <c r="E247" s="164"/>
      <c r="F247" s="162" t="str">
        <f t="shared" si="22"/>
        <v>　　</v>
      </c>
      <c r="G247" s="164"/>
      <c r="H247" s="162" t="str">
        <f t="shared" si="23"/>
        <v>　　</v>
      </c>
      <c r="I247" t="str">
        <f t="shared" si="19"/>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c r="B248" s="7">
        <f t="shared" si="20"/>
        <v>46718</v>
      </c>
      <c r="C248" s="34" t="str">
        <f t="shared" si="18"/>
        <v>土</v>
      </c>
      <c r="D248" s="43" t="str">
        <f t="shared" si="21"/>
        <v>休日</v>
      </c>
      <c r="E248" s="164"/>
      <c r="F248" s="162" t="str">
        <f t="shared" si="22"/>
        <v>現場閉所</v>
      </c>
      <c r="G248" s="164"/>
      <c r="H248" s="162" t="str">
        <f t="shared" si="23"/>
        <v>現場閉所</v>
      </c>
      <c r="I248" t="str">
        <f t="shared" si="19"/>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c r="B249" s="7">
        <f t="shared" si="20"/>
        <v>46719</v>
      </c>
      <c r="C249" s="34" t="str">
        <f t="shared" si="18"/>
        <v>日</v>
      </c>
      <c r="D249" s="43" t="str">
        <f t="shared" si="21"/>
        <v>休日</v>
      </c>
      <c r="E249" s="164"/>
      <c r="F249" s="162" t="str">
        <f t="shared" si="22"/>
        <v>現場閉所</v>
      </c>
      <c r="G249" s="164"/>
      <c r="H249" s="162" t="str">
        <f t="shared" si="23"/>
        <v>現場閉所</v>
      </c>
      <c r="I249" t="str">
        <f t="shared" si="19"/>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c r="B250" s="7">
        <f t="shared" si="20"/>
        <v>46720</v>
      </c>
      <c r="C250" s="34" t="str">
        <f t="shared" si="18"/>
        <v>月</v>
      </c>
      <c r="D250" s="43" t="str">
        <f t="shared" si="21"/>
        <v/>
      </c>
      <c r="E250" s="164"/>
      <c r="F250" s="162" t="str">
        <f t="shared" si="22"/>
        <v>　　</v>
      </c>
      <c r="G250" s="164"/>
      <c r="H250" s="162" t="str">
        <f t="shared" si="23"/>
        <v>　　</v>
      </c>
      <c r="I250" t="str">
        <f t="shared" si="19"/>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c r="B251" s="7">
        <f t="shared" si="20"/>
        <v>46721</v>
      </c>
      <c r="C251" s="34" t="str">
        <f t="shared" si="18"/>
        <v>火</v>
      </c>
      <c r="D251" s="43" t="str">
        <f t="shared" si="21"/>
        <v/>
      </c>
      <c r="E251" s="164"/>
      <c r="F251" s="162" t="str">
        <f t="shared" si="22"/>
        <v>　　</v>
      </c>
      <c r="G251" s="164"/>
      <c r="H251" s="162" t="str">
        <f t="shared" si="23"/>
        <v>　　</v>
      </c>
      <c r="I251" t="str">
        <f t="shared" si="19"/>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c r="B252" s="7">
        <f t="shared" si="20"/>
        <v>46722</v>
      </c>
      <c r="C252" s="34" t="str">
        <f t="shared" si="18"/>
        <v>水</v>
      </c>
      <c r="D252" s="43" t="str">
        <f t="shared" si="21"/>
        <v/>
      </c>
      <c r="E252" s="164"/>
      <c r="F252" s="162" t="str">
        <f t="shared" si="22"/>
        <v>　　</v>
      </c>
      <c r="G252" s="164"/>
      <c r="H252" s="162" t="str">
        <f t="shared" si="23"/>
        <v>　　</v>
      </c>
      <c r="I252" t="str">
        <f t="shared" si="19"/>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c r="B253" s="7">
        <f t="shared" si="20"/>
        <v>46723</v>
      </c>
      <c r="C253" s="34" t="str">
        <f t="shared" si="18"/>
        <v>木</v>
      </c>
      <c r="D253" s="43" t="str">
        <f t="shared" si="21"/>
        <v/>
      </c>
      <c r="E253" s="164"/>
      <c r="F253" s="162" t="str">
        <f t="shared" si="22"/>
        <v>　　</v>
      </c>
      <c r="G253" s="164"/>
      <c r="H253" s="162" t="str">
        <f t="shared" si="23"/>
        <v>　　</v>
      </c>
      <c r="I253" t="str">
        <f t="shared" si="19"/>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c r="B254" s="7">
        <f t="shared" si="20"/>
        <v>46724</v>
      </c>
      <c r="C254" s="34" t="str">
        <f t="shared" si="18"/>
        <v>金</v>
      </c>
      <c r="D254" s="43" t="str">
        <f t="shared" si="21"/>
        <v/>
      </c>
      <c r="E254" s="164"/>
      <c r="F254" s="162" t="str">
        <f t="shared" si="22"/>
        <v>　　</v>
      </c>
      <c r="G254" s="164"/>
      <c r="H254" s="162" t="str">
        <f t="shared" si="23"/>
        <v>　　</v>
      </c>
      <c r="I254" t="str">
        <f t="shared" si="19"/>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c r="B255" s="7">
        <f t="shared" si="20"/>
        <v>46725</v>
      </c>
      <c r="C255" s="34" t="str">
        <f t="shared" si="18"/>
        <v>土</v>
      </c>
      <c r="D255" s="43" t="str">
        <f t="shared" si="21"/>
        <v>休日</v>
      </c>
      <c r="E255" s="164"/>
      <c r="F255" s="162" t="str">
        <f t="shared" si="22"/>
        <v>現場閉所</v>
      </c>
      <c r="G255" s="164"/>
      <c r="H255" s="162" t="str">
        <f t="shared" si="23"/>
        <v>現場閉所</v>
      </c>
      <c r="I255" t="str">
        <f t="shared" si="19"/>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c r="B256" s="7">
        <f t="shared" si="20"/>
        <v>46726</v>
      </c>
      <c r="C256" s="34" t="str">
        <f t="shared" si="18"/>
        <v>日</v>
      </c>
      <c r="D256" s="43" t="str">
        <f t="shared" si="21"/>
        <v>休日</v>
      </c>
      <c r="E256" s="164"/>
      <c r="F256" s="162" t="str">
        <f t="shared" si="22"/>
        <v>現場閉所</v>
      </c>
      <c r="G256" s="164"/>
      <c r="H256" s="162" t="str">
        <f t="shared" si="23"/>
        <v>現場閉所</v>
      </c>
      <c r="I256" t="str">
        <f t="shared" si="19"/>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c r="B257" s="7">
        <f t="shared" si="20"/>
        <v>46727</v>
      </c>
      <c r="C257" s="34" t="str">
        <f t="shared" si="18"/>
        <v>月</v>
      </c>
      <c r="D257" s="43" t="str">
        <f t="shared" si="21"/>
        <v/>
      </c>
      <c r="E257" s="164"/>
      <c r="F257" s="162" t="str">
        <f t="shared" si="22"/>
        <v>　　</v>
      </c>
      <c r="G257" s="164"/>
      <c r="H257" s="162" t="str">
        <f t="shared" si="23"/>
        <v>　　</v>
      </c>
      <c r="I257" t="str">
        <f t="shared" si="19"/>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c r="B258" s="7">
        <f t="shared" si="20"/>
        <v>46728</v>
      </c>
      <c r="C258" s="34" t="str">
        <f t="shared" si="18"/>
        <v>火</v>
      </c>
      <c r="D258" s="43" t="str">
        <f t="shared" si="21"/>
        <v/>
      </c>
      <c r="E258" s="164"/>
      <c r="F258" s="162" t="str">
        <f t="shared" si="22"/>
        <v>　　</v>
      </c>
      <c r="G258" s="164"/>
      <c r="H258" s="162" t="str">
        <f t="shared" si="23"/>
        <v>　　</v>
      </c>
      <c r="I258" t="str">
        <f t="shared" si="19"/>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c r="B259" s="7">
        <f t="shared" si="20"/>
        <v>46729</v>
      </c>
      <c r="C259" s="34" t="str">
        <f t="shared" si="18"/>
        <v>水</v>
      </c>
      <c r="D259" s="43" t="str">
        <f t="shared" si="21"/>
        <v/>
      </c>
      <c r="E259" s="164"/>
      <c r="F259" s="162" t="str">
        <f t="shared" si="22"/>
        <v>　　</v>
      </c>
      <c r="G259" s="164"/>
      <c r="H259" s="162" t="str">
        <f t="shared" si="23"/>
        <v>　　</v>
      </c>
      <c r="I259" t="str">
        <f t="shared" si="19"/>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c r="B260" s="7">
        <f t="shared" si="20"/>
        <v>46730</v>
      </c>
      <c r="C260" s="34" t="str">
        <f t="shared" si="18"/>
        <v>木</v>
      </c>
      <c r="D260" s="43" t="str">
        <f t="shared" si="21"/>
        <v/>
      </c>
      <c r="E260" s="164"/>
      <c r="F260" s="162" t="str">
        <f t="shared" si="22"/>
        <v>　　</v>
      </c>
      <c r="G260" s="164"/>
      <c r="H260" s="162" t="str">
        <f t="shared" si="23"/>
        <v>　　</v>
      </c>
      <c r="I260" t="str">
        <f t="shared" si="19"/>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c r="B261" s="7">
        <f t="shared" si="20"/>
        <v>46731</v>
      </c>
      <c r="C261" s="34" t="str">
        <f t="shared" si="18"/>
        <v>金</v>
      </c>
      <c r="D261" s="43" t="str">
        <f t="shared" si="21"/>
        <v/>
      </c>
      <c r="E261" s="164"/>
      <c r="F261" s="162" t="str">
        <f t="shared" si="22"/>
        <v>　　</v>
      </c>
      <c r="G261" s="164"/>
      <c r="H261" s="162" t="str">
        <f t="shared" si="23"/>
        <v>　　</v>
      </c>
      <c r="I261" t="str">
        <f t="shared" si="19"/>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c r="B262" s="7">
        <f t="shared" si="20"/>
        <v>46732</v>
      </c>
      <c r="C262" s="34" t="str">
        <f t="shared" si="18"/>
        <v>土</v>
      </c>
      <c r="D262" s="43" t="str">
        <f t="shared" si="21"/>
        <v>休日</v>
      </c>
      <c r="E262" s="164"/>
      <c r="F262" s="162" t="str">
        <f t="shared" si="22"/>
        <v>現場閉所</v>
      </c>
      <c r="G262" s="164"/>
      <c r="H262" s="162" t="str">
        <f t="shared" si="23"/>
        <v>現場閉所</v>
      </c>
      <c r="I262" t="str">
        <f t="shared" si="19"/>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c r="B263" s="7">
        <f t="shared" si="20"/>
        <v>46733</v>
      </c>
      <c r="C263" s="34" t="str">
        <f t="shared" si="18"/>
        <v>日</v>
      </c>
      <c r="D263" s="43" t="str">
        <f t="shared" si="21"/>
        <v>休日</v>
      </c>
      <c r="E263" s="164"/>
      <c r="F263" s="162" t="str">
        <f t="shared" si="22"/>
        <v>現場閉所</v>
      </c>
      <c r="G263" s="164"/>
      <c r="H263" s="162" t="str">
        <f t="shared" si="23"/>
        <v>現場閉所</v>
      </c>
      <c r="I263" t="str">
        <f t="shared" si="19"/>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c r="B264" s="7">
        <f t="shared" si="20"/>
        <v>46734</v>
      </c>
      <c r="C264" s="34" t="str">
        <f t="shared" ref="C264:C327" si="24">TEXT(B264,"aaa")</f>
        <v>月</v>
      </c>
      <c r="D264" s="43" t="str">
        <f t="shared" si="21"/>
        <v/>
      </c>
      <c r="E264" s="164"/>
      <c r="F264" s="162" t="str">
        <f t="shared" si="22"/>
        <v>　　</v>
      </c>
      <c r="G264" s="164"/>
      <c r="H264" s="162" t="str">
        <f t="shared" si="23"/>
        <v>　　</v>
      </c>
      <c r="I264" t="str">
        <f t="shared" ref="I264:I327" si="25">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c r="B265" s="7">
        <f t="shared" ref="B265:B328" si="26">B264+1</f>
        <v>46735</v>
      </c>
      <c r="C265" s="34" t="str">
        <f t="shared" si="24"/>
        <v>火</v>
      </c>
      <c r="D265" s="43" t="str">
        <f t="shared" ref="D265:D328" si="27">IF(WEEKDAY(B265,2)&gt;5,"休日","")</f>
        <v/>
      </c>
      <c r="E265" s="164"/>
      <c r="F265" s="162" t="str">
        <f t="shared" ref="F265:F328" si="28">IF(OR(E265="夏季休暇",E265="年末年始休暇",E265="一時中止",E265="工場制作",E265="発注者指示",E265="その他",D265="休日"),"現場閉所","　　")</f>
        <v>　　</v>
      </c>
      <c r="G265" s="164"/>
      <c r="H265" s="162" t="str">
        <f t="shared" ref="H265:H328" si="29">IF(OR(G265="夏季休暇",G265="年末年始休暇",G265="一時中止",G265="工場制作",G265="発注者指示",G265="その他",D265="休日"),"現場閉所","　　")</f>
        <v>　　</v>
      </c>
      <c r="I265" t="str">
        <f t="shared" si="25"/>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c r="B266" s="7">
        <f t="shared" si="26"/>
        <v>46736</v>
      </c>
      <c r="C266" s="34" t="str">
        <f t="shared" si="24"/>
        <v>水</v>
      </c>
      <c r="D266" s="43" t="str">
        <f t="shared" si="27"/>
        <v/>
      </c>
      <c r="E266" s="164"/>
      <c r="F266" s="162" t="str">
        <f t="shared" si="28"/>
        <v>　　</v>
      </c>
      <c r="G266" s="164"/>
      <c r="H266" s="162" t="str">
        <f t="shared" si="29"/>
        <v>　　</v>
      </c>
      <c r="I266" t="str">
        <f t="shared" si="25"/>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c r="B267" s="7">
        <f t="shared" si="26"/>
        <v>46737</v>
      </c>
      <c r="C267" s="34" t="str">
        <f t="shared" si="24"/>
        <v>木</v>
      </c>
      <c r="D267" s="43" t="str">
        <f t="shared" si="27"/>
        <v/>
      </c>
      <c r="E267" s="164"/>
      <c r="F267" s="162" t="str">
        <f t="shared" si="28"/>
        <v>　　</v>
      </c>
      <c r="G267" s="164"/>
      <c r="H267" s="162" t="str">
        <f t="shared" si="29"/>
        <v>　　</v>
      </c>
      <c r="I267" t="str">
        <f t="shared" si="25"/>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c r="B268" s="7">
        <f t="shared" si="26"/>
        <v>46738</v>
      </c>
      <c r="C268" s="34" t="str">
        <f t="shared" si="24"/>
        <v>金</v>
      </c>
      <c r="D268" s="43" t="str">
        <f t="shared" si="27"/>
        <v/>
      </c>
      <c r="E268" s="164"/>
      <c r="F268" s="162" t="str">
        <f t="shared" si="28"/>
        <v>　　</v>
      </c>
      <c r="G268" s="164"/>
      <c r="H268" s="162" t="str">
        <f t="shared" si="29"/>
        <v>　　</v>
      </c>
      <c r="I268" t="str">
        <f t="shared" si="25"/>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c r="B269" s="7">
        <f t="shared" si="26"/>
        <v>46739</v>
      </c>
      <c r="C269" s="34" t="str">
        <f t="shared" si="24"/>
        <v>土</v>
      </c>
      <c r="D269" s="43" t="str">
        <f t="shared" si="27"/>
        <v>休日</v>
      </c>
      <c r="E269" s="164"/>
      <c r="F269" s="162" t="str">
        <f t="shared" si="28"/>
        <v>現場閉所</v>
      </c>
      <c r="G269" s="164"/>
      <c r="H269" s="162" t="str">
        <f t="shared" si="29"/>
        <v>現場閉所</v>
      </c>
      <c r="I269" t="str">
        <f t="shared" si="25"/>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c r="B270" s="7">
        <f t="shared" si="26"/>
        <v>46740</v>
      </c>
      <c r="C270" s="34" t="str">
        <f t="shared" si="24"/>
        <v>日</v>
      </c>
      <c r="D270" s="43" t="str">
        <f t="shared" si="27"/>
        <v>休日</v>
      </c>
      <c r="E270" s="164"/>
      <c r="F270" s="162" t="str">
        <f t="shared" si="28"/>
        <v>現場閉所</v>
      </c>
      <c r="G270" s="164"/>
      <c r="H270" s="162" t="str">
        <f t="shared" si="29"/>
        <v>現場閉所</v>
      </c>
      <c r="I270" t="str">
        <f t="shared" si="25"/>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c r="B271" s="7">
        <f t="shared" si="26"/>
        <v>46741</v>
      </c>
      <c r="C271" s="34" t="str">
        <f t="shared" si="24"/>
        <v>月</v>
      </c>
      <c r="D271" s="43" t="str">
        <f t="shared" si="27"/>
        <v/>
      </c>
      <c r="E271" s="164"/>
      <c r="F271" s="162" t="str">
        <f t="shared" si="28"/>
        <v>　　</v>
      </c>
      <c r="G271" s="164"/>
      <c r="H271" s="162" t="str">
        <f t="shared" si="29"/>
        <v>　　</v>
      </c>
      <c r="I271" t="str">
        <f t="shared" si="25"/>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c r="B272" s="7">
        <f t="shared" si="26"/>
        <v>46742</v>
      </c>
      <c r="C272" s="34" t="str">
        <f t="shared" si="24"/>
        <v>火</v>
      </c>
      <c r="D272" s="43" t="str">
        <f t="shared" si="27"/>
        <v/>
      </c>
      <c r="E272" s="164"/>
      <c r="F272" s="162" t="str">
        <f t="shared" si="28"/>
        <v>　　</v>
      </c>
      <c r="G272" s="164"/>
      <c r="H272" s="162" t="str">
        <f t="shared" si="29"/>
        <v>　　</v>
      </c>
      <c r="I272" t="str">
        <f t="shared" si="25"/>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c r="B273" s="7">
        <f t="shared" si="26"/>
        <v>46743</v>
      </c>
      <c r="C273" s="34" t="str">
        <f t="shared" si="24"/>
        <v>水</v>
      </c>
      <c r="D273" s="43" t="str">
        <f t="shared" si="27"/>
        <v/>
      </c>
      <c r="E273" s="164"/>
      <c r="F273" s="162" t="str">
        <f t="shared" si="28"/>
        <v>　　</v>
      </c>
      <c r="G273" s="164"/>
      <c r="H273" s="162" t="str">
        <f t="shared" si="29"/>
        <v>　　</v>
      </c>
      <c r="I273" t="str">
        <f t="shared" si="25"/>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c r="B274" s="7">
        <f t="shared" si="26"/>
        <v>46744</v>
      </c>
      <c r="C274" s="34" t="str">
        <f t="shared" si="24"/>
        <v>木</v>
      </c>
      <c r="D274" s="43" t="str">
        <f t="shared" si="27"/>
        <v/>
      </c>
      <c r="E274" s="164"/>
      <c r="F274" s="162" t="str">
        <f t="shared" si="28"/>
        <v>　　</v>
      </c>
      <c r="G274" s="164"/>
      <c r="H274" s="162" t="str">
        <f t="shared" si="29"/>
        <v>　　</v>
      </c>
      <c r="I274" t="str">
        <f t="shared" si="25"/>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c r="B275" s="7">
        <f t="shared" si="26"/>
        <v>46745</v>
      </c>
      <c r="C275" s="34" t="str">
        <f t="shared" si="24"/>
        <v>金</v>
      </c>
      <c r="D275" s="43" t="str">
        <f t="shared" si="27"/>
        <v/>
      </c>
      <c r="E275" s="164"/>
      <c r="F275" s="162" t="str">
        <f t="shared" si="28"/>
        <v>　　</v>
      </c>
      <c r="G275" s="164"/>
      <c r="H275" s="162" t="str">
        <f t="shared" si="29"/>
        <v>　　</v>
      </c>
      <c r="I275" t="str">
        <f t="shared" si="25"/>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c r="B276" s="7">
        <f t="shared" si="26"/>
        <v>46746</v>
      </c>
      <c r="C276" s="34" t="str">
        <f t="shared" si="24"/>
        <v>土</v>
      </c>
      <c r="D276" s="43" t="str">
        <f t="shared" si="27"/>
        <v>休日</v>
      </c>
      <c r="E276" s="164"/>
      <c r="F276" s="162" t="str">
        <f t="shared" si="28"/>
        <v>現場閉所</v>
      </c>
      <c r="G276" s="164"/>
      <c r="H276" s="162" t="str">
        <f t="shared" si="29"/>
        <v>現場閉所</v>
      </c>
      <c r="I276" t="str">
        <f t="shared" si="25"/>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c r="B277" s="7">
        <f t="shared" si="26"/>
        <v>46747</v>
      </c>
      <c r="C277" s="34" t="str">
        <f t="shared" si="24"/>
        <v>日</v>
      </c>
      <c r="D277" s="43" t="str">
        <f t="shared" si="27"/>
        <v>休日</v>
      </c>
      <c r="E277" s="164"/>
      <c r="F277" s="162" t="str">
        <f t="shared" si="28"/>
        <v>現場閉所</v>
      </c>
      <c r="G277" s="164"/>
      <c r="H277" s="162" t="str">
        <f t="shared" si="29"/>
        <v>現場閉所</v>
      </c>
      <c r="I277" t="str">
        <f t="shared" si="25"/>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c r="B278" s="7">
        <f t="shared" si="26"/>
        <v>46748</v>
      </c>
      <c r="C278" s="34" t="str">
        <f t="shared" si="24"/>
        <v>月</v>
      </c>
      <c r="D278" s="43" t="str">
        <f t="shared" si="27"/>
        <v/>
      </c>
      <c r="E278" s="164"/>
      <c r="F278" s="162" t="str">
        <f t="shared" si="28"/>
        <v>　　</v>
      </c>
      <c r="G278" s="164"/>
      <c r="H278" s="162" t="str">
        <f t="shared" si="29"/>
        <v>　　</v>
      </c>
      <c r="I278" t="str">
        <f t="shared" si="25"/>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c r="B279" s="7">
        <f t="shared" si="26"/>
        <v>46749</v>
      </c>
      <c r="C279" s="34" t="str">
        <f t="shared" si="24"/>
        <v>火</v>
      </c>
      <c r="D279" s="43" t="str">
        <f t="shared" si="27"/>
        <v/>
      </c>
      <c r="E279" s="164"/>
      <c r="F279" s="162" t="str">
        <f t="shared" si="28"/>
        <v>　　</v>
      </c>
      <c r="G279" s="164"/>
      <c r="H279" s="162" t="str">
        <f t="shared" si="29"/>
        <v>　　</v>
      </c>
      <c r="I279" t="str">
        <f t="shared" si="25"/>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c r="B280" s="7">
        <f t="shared" si="26"/>
        <v>46750</v>
      </c>
      <c r="C280" s="34" t="str">
        <f t="shared" si="24"/>
        <v>水</v>
      </c>
      <c r="D280" s="43" t="str">
        <f t="shared" si="27"/>
        <v/>
      </c>
      <c r="E280" s="164"/>
      <c r="F280" s="162" t="str">
        <f t="shared" si="28"/>
        <v>　　</v>
      </c>
      <c r="G280" s="164"/>
      <c r="H280" s="162" t="str">
        <f t="shared" si="29"/>
        <v>　　</v>
      </c>
      <c r="I280" t="str">
        <f t="shared" si="25"/>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c r="B281" s="7">
        <f t="shared" si="26"/>
        <v>46751</v>
      </c>
      <c r="C281" s="34" t="str">
        <f t="shared" si="24"/>
        <v>木</v>
      </c>
      <c r="D281" s="43" t="str">
        <f t="shared" si="27"/>
        <v/>
      </c>
      <c r="E281" s="164"/>
      <c r="F281" s="162" t="str">
        <f t="shared" si="28"/>
        <v>　　</v>
      </c>
      <c r="G281" s="164"/>
      <c r="H281" s="162" t="str">
        <f t="shared" si="29"/>
        <v>　　</v>
      </c>
      <c r="I281" t="str">
        <f t="shared" si="25"/>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c r="B282" s="7">
        <f t="shared" si="26"/>
        <v>46752</v>
      </c>
      <c r="C282" s="34" t="str">
        <f t="shared" si="24"/>
        <v>金</v>
      </c>
      <c r="D282" s="43" t="str">
        <f t="shared" si="27"/>
        <v/>
      </c>
      <c r="E282" s="164"/>
      <c r="F282" s="162" t="str">
        <f t="shared" si="28"/>
        <v>　　</v>
      </c>
      <c r="G282" s="164"/>
      <c r="H282" s="162" t="str">
        <f t="shared" si="29"/>
        <v>　　</v>
      </c>
      <c r="I282" t="str">
        <f t="shared" si="25"/>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c r="B283" s="7">
        <f t="shared" si="26"/>
        <v>46753</v>
      </c>
      <c r="C283" s="34" t="str">
        <f t="shared" si="24"/>
        <v>土</v>
      </c>
      <c r="D283" s="43" t="str">
        <f t="shared" si="27"/>
        <v>休日</v>
      </c>
      <c r="E283" s="164"/>
      <c r="F283" s="162" t="str">
        <f t="shared" si="28"/>
        <v>現場閉所</v>
      </c>
      <c r="G283" s="164"/>
      <c r="H283" s="162" t="str">
        <f t="shared" si="29"/>
        <v>現場閉所</v>
      </c>
      <c r="I283" t="str">
        <f t="shared" si="25"/>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c r="B284" s="7">
        <f t="shared" si="26"/>
        <v>46754</v>
      </c>
      <c r="C284" s="34" t="str">
        <f t="shared" si="24"/>
        <v>日</v>
      </c>
      <c r="D284" s="43" t="str">
        <f t="shared" si="27"/>
        <v>休日</v>
      </c>
      <c r="E284" s="164"/>
      <c r="F284" s="162" t="str">
        <f t="shared" si="28"/>
        <v>現場閉所</v>
      </c>
      <c r="G284" s="164"/>
      <c r="H284" s="162" t="str">
        <f t="shared" si="29"/>
        <v>現場閉所</v>
      </c>
      <c r="I284" t="str">
        <f t="shared" si="25"/>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c r="B285" s="7">
        <f t="shared" si="26"/>
        <v>46755</v>
      </c>
      <c r="C285" s="34" t="str">
        <f t="shared" si="24"/>
        <v>月</v>
      </c>
      <c r="D285" s="43" t="str">
        <f t="shared" si="27"/>
        <v/>
      </c>
      <c r="E285" s="164"/>
      <c r="F285" s="162" t="str">
        <f t="shared" si="28"/>
        <v>　　</v>
      </c>
      <c r="G285" s="164"/>
      <c r="H285" s="162" t="str">
        <f t="shared" si="29"/>
        <v>　　</v>
      </c>
      <c r="I285" t="str">
        <f t="shared" si="25"/>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c r="B286" s="7">
        <f t="shared" si="26"/>
        <v>46756</v>
      </c>
      <c r="C286" s="34" t="str">
        <f t="shared" si="24"/>
        <v>火</v>
      </c>
      <c r="D286" s="43" t="str">
        <f t="shared" si="27"/>
        <v/>
      </c>
      <c r="E286" s="164"/>
      <c r="F286" s="162" t="str">
        <f t="shared" si="28"/>
        <v>　　</v>
      </c>
      <c r="G286" s="164"/>
      <c r="H286" s="162" t="str">
        <f t="shared" si="29"/>
        <v>　　</v>
      </c>
      <c r="I286" t="str">
        <f t="shared" si="25"/>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c r="B287" s="7">
        <f t="shared" si="26"/>
        <v>46757</v>
      </c>
      <c r="C287" s="34" t="str">
        <f t="shared" si="24"/>
        <v>水</v>
      </c>
      <c r="D287" s="43" t="str">
        <f t="shared" si="27"/>
        <v/>
      </c>
      <c r="E287" s="164"/>
      <c r="F287" s="162" t="str">
        <f t="shared" si="28"/>
        <v>　　</v>
      </c>
      <c r="G287" s="164"/>
      <c r="H287" s="162" t="str">
        <f t="shared" si="29"/>
        <v>　　</v>
      </c>
      <c r="I287" t="str">
        <f t="shared" si="25"/>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c r="B288" s="7">
        <f t="shared" si="26"/>
        <v>46758</v>
      </c>
      <c r="C288" s="34" t="str">
        <f t="shared" si="24"/>
        <v>木</v>
      </c>
      <c r="D288" s="43" t="str">
        <f t="shared" si="27"/>
        <v/>
      </c>
      <c r="E288" s="164"/>
      <c r="F288" s="162" t="str">
        <f t="shared" si="28"/>
        <v>　　</v>
      </c>
      <c r="G288" s="164"/>
      <c r="H288" s="162" t="str">
        <f t="shared" si="29"/>
        <v>　　</v>
      </c>
      <c r="I288" t="str">
        <f t="shared" si="25"/>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c r="B289" s="7">
        <f t="shared" si="26"/>
        <v>46759</v>
      </c>
      <c r="C289" s="34" t="str">
        <f t="shared" si="24"/>
        <v>金</v>
      </c>
      <c r="D289" s="43" t="str">
        <f t="shared" si="27"/>
        <v/>
      </c>
      <c r="E289" s="164"/>
      <c r="F289" s="162" t="str">
        <f t="shared" si="28"/>
        <v>　　</v>
      </c>
      <c r="G289" s="164"/>
      <c r="H289" s="162" t="str">
        <f t="shared" si="29"/>
        <v>　　</v>
      </c>
      <c r="I289" t="str">
        <f t="shared" si="25"/>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c r="B290" s="7">
        <f t="shared" si="26"/>
        <v>46760</v>
      </c>
      <c r="C290" s="34" t="str">
        <f t="shared" si="24"/>
        <v>土</v>
      </c>
      <c r="D290" s="43" t="str">
        <f t="shared" si="27"/>
        <v>休日</v>
      </c>
      <c r="E290" s="164"/>
      <c r="F290" s="162" t="str">
        <f t="shared" si="28"/>
        <v>現場閉所</v>
      </c>
      <c r="G290" s="164"/>
      <c r="H290" s="162" t="str">
        <f t="shared" si="29"/>
        <v>現場閉所</v>
      </c>
      <c r="I290" t="str">
        <f t="shared" si="25"/>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c r="B291" s="7">
        <f t="shared" si="26"/>
        <v>46761</v>
      </c>
      <c r="C291" s="34" t="str">
        <f t="shared" si="24"/>
        <v>日</v>
      </c>
      <c r="D291" s="43" t="str">
        <f t="shared" si="27"/>
        <v>休日</v>
      </c>
      <c r="E291" s="164"/>
      <c r="F291" s="162" t="str">
        <f t="shared" si="28"/>
        <v>現場閉所</v>
      </c>
      <c r="G291" s="164"/>
      <c r="H291" s="162" t="str">
        <f t="shared" si="29"/>
        <v>現場閉所</v>
      </c>
      <c r="I291" t="str">
        <f t="shared" si="25"/>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c r="B292" s="7">
        <f t="shared" si="26"/>
        <v>46762</v>
      </c>
      <c r="C292" s="34" t="str">
        <f t="shared" si="24"/>
        <v>月</v>
      </c>
      <c r="D292" s="43" t="str">
        <f t="shared" si="27"/>
        <v/>
      </c>
      <c r="E292" s="164"/>
      <c r="F292" s="162" t="str">
        <f t="shared" si="28"/>
        <v>　　</v>
      </c>
      <c r="G292" s="164"/>
      <c r="H292" s="162" t="str">
        <f t="shared" si="29"/>
        <v>　　</v>
      </c>
      <c r="I292" t="str">
        <f t="shared" si="25"/>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c r="B293" s="7">
        <f t="shared" si="26"/>
        <v>46763</v>
      </c>
      <c r="C293" s="34" t="str">
        <f t="shared" si="24"/>
        <v>火</v>
      </c>
      <c r="D293" s="43" t="str">
        <f t="shared" si="27"/>
        <v/>
      </c>
      <c r="E293" s="164"/>
      <c r="F293" s="162" t="str">
        <f t="shared" si="28"/>
        <v>　　</v>
      </c>
      <c r="G293" s="164"/>
      <c r="H293" s="162" t="str">
        <f t="shared" si="29"/>
        <v>　　</v>
      </c>
      <c r="I293" t="str">
        <f t="shared" si="25"/>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c r="B294" s="7">
        <f t="shared" si="26"/>
        <v>46764</v>
      </c>
      <c r="C294" s="34" t="str">
        <f t="shared" si="24"/>
        <v>水</v>
      </c>
      <c r="D294" s="43" t="str">
        <f t="shared" si="27"/>
        <v/>
      </c>
      <c r="E294" s="164"/>
      <c r="F294" s="162" t="str">
        <f t="shared" si="28"/>
        <v>　　</v>
      </c>
      <c r="G294" s="164"/>
      <c r="H294" s="162" t="str">
        <f t="shared" si="29"/>
        <v>　　</v>
      </c>
      <c r="I294" t="str">
        <f t="shared" si="25"/>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c r="B295" s="7">
        <f t="shared" si="26"/>
        <v>46765</v>
      </c>
      <c r="C295" s="34" t="str">
        <f t="shared" si="24"/>
        <v>木</v>
      </c>
      <c r="D295" s="43" t="str">
        <f t="shared" si="27"/>
        <v/>
      </c>
      <c r="E295" s="164"/>
      <c r="F295" s="162" t="str">
        <f t="shared" si="28"/>
        <v>　　</v>
      </c>
      <c r="G295" s="164"/>
      <c r="H295" s="162" t="str">
        <f t="shared" si="29"/>
        <v>　　</v>
      </c>
      <c r="I295" t="str">
        <f t="shared" si="25"/>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c r="B296" s="7">
        <f t="shared" si="26"/>
        <v>46766</v>
      </c>
      <c r="C296" s="34" t="str">
        <f t="shared" si="24"/>
        <v>金</v>
      </c>
      <c r="D296" s="43" t="str">
        <f t="shared" si="27"/>
        <v/>
      </c>
      <c r="E296" s="164"/>
      <c r="F296" s="162" t="str">
        <f t="shared" si="28"/>
        <v>　　</v>
      </c>
      <c r="G296" s="164"/>
      <c r="H296" s="162" t="str">
        <f t="shared" si="29"/>
        <v>　　</v>
      </c>
      <c r="I296" t="str">
        <f t="shared" si="25"/>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c r="B297" s="7">
        <f t="shared" si="26"/>
        <v>46767</v>
      </c>
      <c r="C297" s="34" t="str">
        <f t="shared" si="24"/>
        <v>土</v>
      </c>
      <c r="D297" s="43" t="str">
        <f t="shared" si="27"/>
        <v>休日</v>
      </c>
      <c r="E297" s="164"/>
      <c r="F297" s="162" t="str">
        <f t="shared" si="28"/>
        <v>現場閉所</v>
      </c>
      <c r="G297" s="164"/>
      <c r="H297" s="162" t="str">
        <f t="shared" si="29"/>
        <v>現場閉所</v>
      </c>
      <c r="I297" t="str">
        <f t="shared" si="25"/>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c r="B298" s="7">
        <f t="shared" si="26"/>
        <v>46768</v>
      </c>
      <c r="C298" s="34" t="str">
        <f t="shared" si="24"/>
        <v>日</v>
      </c>
      <c r="D298" s="43" t="str">
        <f t="shared" si="27"/>
        <v>休日</v>
      </c>
      <c r="E298" s="164"/>
      <c r="F298" s="162" t="str">
        <f t="shared" si="28"/>
        <v>現場閉所</v>
      </c>
      <c r="G298" s="164"/>
      <c r="H298" s="162" t="str">
        <f t="shared" si="29"/>
        <v>現場閉所</v>
      </c>
      <c r="I298" t="str">
        <f t="shared" si="25"/>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c r="B299" s="7">
        <f t="shared" si="26"/>
        <v>46769</v>
      </c>
      <c r="C299" s="34" t="str">
        <f t="shared" si="24"/>
        <v>月</v>
      </c>
      <c r="D299" s="43" t="str">
        <f t="shared" si="27"/>
        <v/>
      </c>
      <c r="E299" s="164"/>
      <c r="F299" s="162" t="str">
        <f t="shared" si="28"/>
        <v>　　</v>
      </c>
      <c r="G299" s="164"/>
      <c r="H299" s="162" t="str">
        <f t="shared" si="29"/>
        <v>　　</v>
      </c>
      <c r="I299" t="str">
        <f t="shared" si="25"/>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c r="B300" s="7">
        <f t="shared" si="26"/>
        <v>46770</v>
      </c>
      <c r="C300" s="34" t="str">
        <f t="shared" si="24"/>
        <v>火</v>
      </c>
      <c r="D300" s="43" t="str">
        <f t="shared" si="27"/>
        <v/>
      </c>
      <c r="E300" s="164"/>
      <c r="F300" s="162" t="str">
        <f t="shared" si="28"/>
        <v>　　</v>
      </c>
      <c r="G300" s="164"/>
      <c r="H300" s="162" t="str">
        <f t="shared" si="29"/>
        <v>　　</v>
      </c>
      <c r="I300" t="str">
        <f t="shared" si="25"/>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c r="B301" s="7">
        <f t="shared" si="26"/>
        <v>46771</v>
      </c>
      <c r="C301" s="34" t="str">
        <f t="shared" si="24"/>
        <v>水</v>
      </c>
      <c r="D301" s="43" t="str">
        <f t="shared" si="27"/>
        <v/>
      </c>
      <c r="E301" s="164"/>
      <c r="F301" s="162" t="str">
        <f t="shared" si="28"/>
        <v>　　</v>
      </c>
      <c r="G301" s="164"/>
      <c r="H301" s="162" t="str">
        <f t="shared" si="29"/>
        <v>　　</v>
      </c>
      <c r="I301" t="str">
        <f t="shared" si="25"/>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c r="B302" s="7">
        <f t="shared" si="26"/>
        <v>46772</v>
      </c>
      <c r="C302" s="34" t="str">
        <f t="shared" si="24"/>
        <v>木</v>
      </c>
      <c r="D302" s="43" t="str">
        <f t="shared" si="27"/>
        <v/>
      </c>
      <c r="E302" s="164"/>
      <c r="F302" s="162" t="str">
        <f t="shared" si="28"/>
        <v>　　</v>
      </c>
      <c r="G302" s="164"/>
      <c r="H302" s="162" t="str">
        <f t="shared" si="29"/>
        <v>　　</v>
      </c>
      <c r="I302" t="str">
        <f t="shared" si="25"/>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c r="B303" s="7">
        <f t="shared" si="26"/>
        <v>46773</v>
      </c>
      <c r="C303" s="34" t="str">
        <f t="shared" si="24"/>
        <v>金</v>
      </c>
      <c r="D303" s="43" t="str">
        <f t="shared" si="27"/>
        <v/>
      </c>
      <c r="E303" s="164"/>
      <c r="F303" s="162" t="str">
        <f t="shared" si="28"/>
        <v>　　</v>
      </c>
      <c r="G303" s="164"/>
      <c r="H303" s="162" t="str">
        <f t="shared" si="29"/>
        <v>　　</v>
      </c>
      <c r="I303" t="str">
        <f t="shared" si="25"/>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c r="B304" s="7">
        <f t="shared" si="26"/>
        <v>46774</v>
      </c>
      <c r="C304" s="34" t="str">
        <f t="shared" si="24"/>
        <v>土</v>
      </c>
      <c r="D304" s="43" t="str">
        <f t="shared" si="27"/>
        <v>休日</v>
      </c>
      <c r="E304" s="164"/>
      <c r="F304" s="162" t="str">
        <f t="shared" si="28"/>
        <v>現場閉所</v>
      </c>
      <c r="G304" s="164"/>
      <c r="H304" s="162" t="str">
        <f t="shared" si="29"/>
        <v>現場閉所</v>
      </c>
      <c r="I304" t="str">
        <f t="shared" si="25"/>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c r="B305" s="7">
        <f t="shared" si="26"/>
        <v>46775</v>
      </c>
      <c r="C305" s="34" t="str">
        <f t="shared" si="24"/>
        <v>日</v>
      </c>
      <c r="D305" s="43" t="str">
        <f t="shared" si="27"/>
        <v>休日</v>
      </c>
      <c r="E305" s="164"/>
      <c r="F305" s="162" t="str">
        <f t="shared" si="28"/>
        <v>現場閉所</v>
      </c>
      <c r="G305" s="164"/>
      <c r="H305" s="162" t="str">
        <f t="shared" si="29"/>
        <v>現場閉所</v>
      </c>
      <c r="I305" t="str">
        <f t="shared" si="25"/>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c r="B306" s="7">
        <f t="shared" si="26"/>
        <v>46776</v>
      </c>
      <c r="C306" s="34" t="str">
        <f t="shared" si="24"/>
        <v>月</v>
      </c>
      <c r="D306" s="43" t="str">
        <f t="shared" si="27"/>
        <v/>
      </c>
      <c r="E306" s="164"/>
      <c r="F306" s="162" t="str">
        <f t="shared" si="28"/>
        <v>　　</v>
      </c>
      <c r="G306" s="164"/>
      <c r="H306" s="162" t="str">
        <f t="shared" si="29"/>
        <v>　　</v>
      </c>
      <c r="I306" t="str">
        <f t="shared" si="25"/>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c r="B307" s="7">
        <f t="shared" si="26"/>
        <v>46777</v>
      </c>
      <c r="C307" s="34" t="str">
        <f t="shared" si="24"/>
        <v>火</v>
      </c>
      <c r="D307" s="43" t="str">
        <f t="shared" si="27"/>
        <v/>
      </c>
      <c r="E307" s="164"/>
      <c r="F307" s="162" t="str">
        <f t="shared" si="28"/>
        <v>　　</v>
      </c>
      <c r="G307" s="164"/>
      <c r="H307" s="162" t="str">
        <f t="shared" si="29"/>
        <v>　　</v>
      </c>
      <c r="I307" t="str">
        <f t="shared" si="25"/>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c r="B308" s="7">
        <f t="shared" si="26"/>
        <v>46778</v>
      </c>
      <c r="C308" s="34" t="str">
        <f t="shared" si="24"/>
        <v>水</v>
      </c>
      <c r="D308" s="43" t="str">
        <f t="shared" si="27"/>
        <v/>
      </c>
      <c r="E308" s="164"/>
      <c r="F308" s="162" t="str">
        <f t="shared" si="28"/>
        <v>　　</v>
      </c>
      <c r="G308" s="164"/>
      <c r="H308" s="162" t="str">
        <f t="shared" si="29"/>
        <v>　　</v>
      </c>
      <c r="I308" t="str">
        <f t="shared" si="25"/>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c r="B309" s="7">
        <f t="shared" si="26"/>
        <v>46779</v>
      </c>
      <c r="C309" s="34" t="str">
        <f t="shared" si="24"/>
        <v>木</v>
      </c>
      <c r="D309" s="43" t="str">
        <f t="shared" si="27"/>
        <v/>
      </c>
      <c r="E309" s="164"/>
      <c r="F309" s="162" t="str">
        <f t="shared" si="28"/>
        <v>　　</v>
      </c>
      <c r="G309" s="164"/>
      <c r="H309" s="162" t="str">
        <f t="shared" si="29"/>
        <v>　　</v>
      </c>
      <c r="I309" t="str">
        <f t="shared" si="25"/>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c r="B310" s="7">
        <f t="shared" si="26"/>
        <v>46780</v>
      </c>
      <c r="C310" s="34" t="str">
        <f t="shared" si="24"/>
        <v>金</v>
      </c>
      <c r="D310" s="43" t="str">
        <f t="shared" si="27"/>
        <v/>
      </c>
      <c r="E310" s="164"/>
      <c r="F310" s="162" t="str">
        <f t="shared" si="28"/>
        <v>　　</v>
      </c>
      <c r="G310" s="164"/>
      <c r="H310" s="162" t="str">
        <f t="shared" si="29"/>
        <v>　　</v>
      </c>
      <c r="I310" t="str">
        <f t="shared" si="25"/>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c r="B311" s="7">
        <f t="shared" si="26"/>
        <v>46781</v>
      </c>
      <c r="C311" s="34" t="str">
        <f t="shared" si="24"/>
        <v>土</v>
      </c>
      <c r="D311" s="43" t="str">
        <f t="shared" si="27"/>
        <v>休日</v>
      </c>
      <c r="E311" s="164"/>
      <c r="F311" s="162" t="str">
        <f t="shared" si="28"/>
        <v>現場閉所</v>
      </c>
      <c r="G311" s="164"/>
      <c r="H311" s="162" t="str">
        <f t="shared" si="29"/>
        <v>現場閉所</v>
      </c>
      <c r="I311" t="str">
        <f t="shared" si="25"/>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c r="B312" s="7">
        <f t="shared" si="26"/>
        <v>46782</v>
      </c>
      <c r="C312" s="34" t="str">
        <f t="shared" si="24"/>
        <v>日</v>
      </c>
      <c r="D312" s="43" t="str">
        <f t="shared" si="27"/>
        <v>休日</v>
      </c>
      <c r="E312" s="164"/>
      <c r="F312" s="162" t="str">
        <f t="shared" si="28"/>
        <v>現場閉所</v>
      </c>
      <c r="G312" s="164"/>
      <c r="H312" s="162" t="str">
        <f t="shared" si="29"/>
        <v>現場閉所</v>
      </c>
      <c r="I312" t="str">
        <f t="shared" si="25"/>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c r="B313" s="7">
        <f t="shared" si="26"/>
        <v>46783</v>
      </c>
      <c r="C313" s="34" t="str">
        <f t="shared" si="24"/>
        <v>月</v>
      </c>
      <c r="D313" s="43" t="str">
        <f t="shared" si="27"/>
        <v/>
      </c>
      <c r="E313" s="164"/>
      <c r="F313" s="162" t="str">
        <f t="shared" si="28"/>
        <v>　　</v>
      </c>
      <c r="G313" s="164"/>
      <c r="H313" s="162" t="str">
        <f t="shared" si="29"/>
        <v>　　</v>
      </c>
      <c r="I313" t="str">
        <f t="shared" si="25"/>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c r="B314" s="7">
        <f t="shared" si="26"/>
        <v>46784</v>
      </c>
      <c r="C314" s="34" t="str">
        <f t="shared" si="24"/>
        <v>火</v>
      </c>
      <c r="D314" s="43" t="str">
        <f t="shared" si="27"/>
        <v/>
      </c>
      <c r="E314" s="164"/>
      <c r="F314" s="162" t="str">
        <f t="shared" si="28"/>
        <v>　　</v>
      </c>
      <c r="G314" s="164"/>
      <c r="H314" s="162" t="str">
        <f t="shared" si="29"/>
        <v>　　</v>
      </c>
      <c r="I314" t="str">
        <f t="shared" si="25"/>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c r="B315" s="7">
        <f t="shared" si="26"/>
        <v>46785</v>
      </c>
      <c r="C315" s="34" t="str">
        <f t="shared" si="24"/>
        <v>水</v>
      </c>
      <c r="D315" s="43" t="str">
        <f t="shared" si="27"/>
        <v/>
      </c>
      <c r="E315" s="164"/>
      <c r="F315" s="162" t="str">
        <f t="shared" si="28"/>
        <v>　　</v>
      </c>
      <c r="G315" s="164"/>
      <c r="H315" s="162" t="str">
        <f t="shared" si="29"/>
        <v>　　</v>
      </c>
      <c r="I315" t="str">
        <f t="shared" si="25"/>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c r="B316" s="7">
        <f t="shared" si="26"/>
        <v>46786</v>
      </c>
      <c r="C316" s="34" t="str">
        <f t="shared" si="24"/>
        <v>木</v>
      </c>
      <c r="D316" s="43" t="str">
        <f t="shared" si="27"/>
        <v/>
      </c>
      <c r="E316" s="164"/>
      <c r="F316" s="162" t="str">
        <f t="shared" si="28"/>
        <v>　　</v>
      </c>
      <c r="G316" s="164"/>
      <c r="H316" s="162" t="str">
        <f t="shared" si="29"/>
        <v>　　</v>
      </c>
      <c r="I316" t="str">
        <f t="shared" si="25"/>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c r="B317" s="7">
        <f t="shared" si="26"/>
        <v>46787</v>
      </c>
      <c r="C317" s="34" t="str">
        <f t="shared" si="24"/>
        <v>金</v>
      </c>
      <c r="D317" s="43" t="str">
        <f t="shared" si="27"/>
        <v/>
      </c>
      <c r="E317" s="164"/>
      <c r="F317" s="162" t="str">
        <f t="shared" si="28"/>
        <v>　　</v>
      </c>
      <c r="G317" s="164"/>
      <c r="H317" s="162" t="str">
        <f t="shared" si="29"/>
        <v>　　</v>
      </c>
      <c r="I317" t="str">
        <f t="shared" si="25"/>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c r="B318" s="7">
        <f t="shared" si="26"/>
        <v>46788</v>
      </c>
      <c r="C318" s="34" t="str">
        <f t="shared" si="24"/>
        <v>土</v>
      </c>
      <c r="D318" s="43" t="str">
        <f t="shared" si="27"/>
        <v>休日</v>
      </c>
      <c r="E318" s="164"/>
      <c r="F318" s="162" t="str">
        <f t="shared" si="28"/>
        <v>現場閉所</v>
      </c>
      <c r="G318" s="164"/>
      <c r="H318" s="162" t="str">
        <f t="shared" si="29"/>
        <v>現場閉所</v>
      </c>
      <c r="I318" t="str">
        <f t="shared" si="25"/>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c r="B319" s="7">
        <f t="shared" si="26"/>
        <v>46789</v>
      </c>
      <c r="C319" s="34" t="str">
        <f t="shared" si="24"/>
        <v>日</v>
      </c>
      <c r="D319" s="43" t="str">
        <f t="shared" si="27"/>
        <v>休日</v>
      </c>
      <c r="E319" s="164"/>
      <c r="F319" s="162" t="str">
        <f t="shared" si="28"/>
        <v>現場閉所</v>
      </c>
      <c r="G319" s="164"/>
      <c r="H319" s="162" t="str">
        <f t="shared" si="29"/>
        <v>現場閉所</v>
      </c>
      <c r="I319" t="str">
        <f t="shared" si="25"/>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c r="B320" s="7">
        <f t="shared" si="26"/>
        <v>46790</v>
      </c>
      <c r="C320" s="34" t="str">
        <f t="shared" si="24"/>
        <v>月</v>
      </c>
      <c r="D320" s="43" t="str">
        <f t="shared" si="27"/>
        <v/>
      </c>
      <c r="E320" s="164"/>
      <c r="F320" s="162" t="str">
        <f t="shared" si="28"/>
        <v>　　</v>
      </c>
      <c r="G320" s="164"/>
      <c r="H320" s="162" t="str">
        <f t="shared" si="29"/>
        <v>　　</v>
      </c>
      <c r="I320" t="str">
        <f t="shared" si="25"/>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c r="B321" s="7">
        <f t="shared" si="26"/>
        <v>46791</v>
      </c>
      <c r="C321" s="34" t="str">
        <f t="shared" si="24"/>
        <v>火</v>
      </c>
      <c r="D321" s="43" t="str">
        <f t="shared" si="27"/>
        <v/>
      </c>
      <c r="E321" s="164"/>
      <c r="F321" s="162" t="str">
        <f t="shared" si="28"/>
        <v>　　</v>
      </c>
      <c r="G321" s="164"/>
      <c r="H321" s="162" t="str">
        <f t="shared" si="29"/>
        <v>　　</v>
      </c>
      <c r="I321" t="str">
        <f t="shared" si="25"/>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c r="B322" s="7">
        <f t="shared" si="26"/>
        <v>46792</v>
      </c>
      <c r="C322" s="34" t="str">
        <f t="shared" si="24"/>
        <v>水</v>
      </c>
      <c r="D322" s="43" t="str">
        <f t="shared" si="27"/>
        <v/>
      </c>
      <c r="E322" s="164"/>
      <c r="F322" s="162" t="str">
        <f t="shared" si="28"/>
        <v>　　</v>
      </c>
      <c r="G322" s="164"/>
      <c r="H322" s="162" t="str">
        <f t="shared" si="29"/>
        <v>　　</v>
      </c>
      <c r="I322" t="str">
        <f t="shared" si="25"/>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c r="B323" s="7">
        <f t="shared" si="26"/>
        <v>46793</v>
      </c>
      <c r="C323" s="34" t="str">
        <f t="shared" si="24"/>
        <v>木</v>
      </c>
      <c r="D323" s="43" t="str">
        <f t="shared" si="27"/>
        <v/>
      </c>
      <c r="E323" s="164"/>
      <c r="F323" s="162" t="str">
        <f t="shared" si="28"/>
        <v>　　</v>
      </c>
      <c r="G323" s="164"/>
      <c r="H323" s="162" t="str">
        <f t="shared" si="29"/>
        <v>　　</v>
      </c>
      <c r="I323" t="str">
        <f t="shared" si="25"/>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c r="B324" s="7">
        <f t="shared" si="26"/>
        <v>46794</v>
      </c>
      <c r="C324" s="34" t="str">
        <f t="shared" si="24"/>
        <v>金</v>
      </c>
      <c r="D324" s="43" t="str">
        <f t="shared" si="27"/>
        <v/>
      </c>
      <c r="E324" s="164"/>
      <c r="F324" s="162" t="str">
        <f t="shared" si="28"/>
        <v>　　</v>
      </c>
      <c r="G324" s="164"/>
      <c r="H324" s="162" t="str">
        <f t="shared" si="29"/>
        <v>　　</v>
      </c>
      <c r="I324" t="str">
        <f t="shared" si="25"/>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c r="B325" s="7">
        <f t="shared" si="26"/>
        <v>46795</v>
      </c>
      <c r="C325" s="34" t="str">
        <f t="shared" si="24"/>
        <v>土</v>
      </c>
      <c r="D325" s="43" t="str">
        <f t="shared" si="27"/>
        <v>休日</v>
      </c>
      <c r="E325" s="164"/>
      <c r="F325" s="162" t="str">
        <f t="shared" si="28"/>
        <v>現場閉所</v>
      </c>
      <c r="G325" s="164"/>
      <c r="H325" s="162" t="str">
        <f t="shared" si="29"/>
        <v>現場閉所</v>
      </c>
      <c r="I325" t="str">
        <f t="shared" si="25"/>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c r="B326" s="7">
        <f t="shared" si="26"/>
        <v>46796</v>
      </c>
      <c r="C326" s="34" t="str">
        <f t="shared" si="24"/>
        <v>日</v>
      </c>
      <c r="D326" s="43" t="str">
        <f t="shared" si="27"/>
        <v>休日</v>
      </c>
      <c r="E326" s="164"/>
      <c r="F326" s="162" t="str">
        <f t="shared" si="28"/>
        <v>現場閉所</v>
      </c>
      <c r="G326" s="164"/>
      <c r="H326" s="162" t="str">
        <f t="shared" si="29"/>
        <v>現場閉所</v>
      </c>
      <c r="I326" t="str">
        <f t="shared" si="25"/>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c r="B327" s="7">
        <f t="shared" si="26"/>
        <v>46797</v>
      </c>
      <c r="C327" s="34" t="str">
        <f t="shared" si="24"/>
        <v>月</v>
      </c>
      <c r="D327" s="43" t="str">
        <f t="shared" si="27"/>
        <v/>
      </c>
      <c r="E327" s="164"/>
      <c r="F327" s="162" t="str">
        <f t="shared" si="28"/>
        <v>　　</v>
      </c>
      <c r="G327" s="164"/>
      <c r="H327" s="162" t="str">
        <f t="shared" si="29"/>
        <v>　　</v>
      </c>
      <c r="I327" t="str">
        <f t="shared" si="25"/>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c r="B328" s="7">
        <f t="shared" si="26"/>
        <v>46798</v>
      </c>
      <c r="C328" s="34" t="str">
        <f t="shared" ref="C328:C374" si="30">TEXT(B328,"aaa")</f>
        <v>火</v>
      </c>
      <c r="D328" s="43" t="str">
        <f t="shared" si="27"/>
        <v/>
      </c>
      <c r="E328" s="164"/>
      <c r="F328" s="162" t="str">
        <f t="shared" si="28"/>
        <v>　　</v>
      </c>
      <c r="G328" s="164"/>
      <c r="H328" s="162" t="str">
        <f t="shared" si="29"/>
        <v>　　</v>
      </c>
      <c r="I328" t="str">
        <f t="shared" ref="I328:I372" si="31">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c r="B329" s="7">
        <f t="shared" ref="B329:B374" si="32">B328+1</f>
        <v>46799</v>
      </c>
      <c r="C329" s="34" t="str">
        <f t="shared" si="30"/>
        <v>水</v>
      </c>
      <c r="D329" s="43" t="str">
        <f t="shared" ref="D329:D374" si="33">IF(WEEKDAY(B329,2)&gt;5,"休日","")</f>
        <v/>
      </c>
      <c r="E329" s="164"/>
      <c r="F329" s="162" t="str">
        <f t="shared" ref="F329:F374" si="34">IF(OR(E329="夏季休暇",E329="年末年始休暇",E329="一時中止",E329="工場制作",E329="発注者指示",E329="その他",D329="休日"),"現場閉所","　　")</f>
        <v>　　</v>
      </c>
      <c r="G329" s="164"/>
      <c r="H329" s="162" t="str">
        <f t="shared" ref="H329:H374" si="35">IF(OR(G329="夏季休暇",G329="年末年始休暇",G329="一時中止",G329="工場制作",G329="発注者指示",G329="その他",D329="休日"),"現場閉所","　　")</f>
        <v>　　</v>
      </c>
      <c r="I329" t="str">
        <f t="shared" si="31"/>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c r="B330" s="7">
        <f t="shared" si="32"/>
        <v>46800</v>
      </c>
      <c r="C330" s="34" t="str">
        <f t="shared" si="30"/>
        <v>木</v>
      </c>
      <c r="D330" s="43" t="str">
        <f t="shared" si="33"/>
        <v/>
      </c>
      <c r="E330" s="164"/>
      <c r="F330" s="162" t="str">
        <f t="shared" si="34"/>
        <v>　　</v>
      </c>
      <c r="G330" s="164"/>
      <c r="H330" s="162" t="str">
        <f t="shared" si="35"/>
        <v>　　</v>
      </c>
      <c r="I330" t="str">
        <f t="shared" si="31"/>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c r="B331" s="7">
        <f t="shared" si="32"/>
        <v>46801</v>
      </c>
      <c r="C331" s="34" t="str">
        <f t="shared" si="30"/>
        <v>金</v>
      </c>
      <c r="D331" s="43" t="str">
        <f t="shared" si="33"/>
        <v/>
      </c>
      <c r="E331" s="164"/>
      <c r="F331" s="162" t="str">
        <f t="shared" si="34"/>
        <v>　　</v>
      </c>
      <c r="G331" s="164"/>
      <c r="H331" s="162" t="str">
        <f t="shared" si="35"/>
        <v>　　</v>
      </c>
      <c r="I331" t="str">
        <f t="shared" si="31"/>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c r="B332" s="7">
        <f t="shared" si="32"/>
        <v>46802</v>
      </c>
      <c r="C332" s="34" t="str">
        <f t="shared" si="30"/>
        <v>土</v>
      </c>
      <c r="D332" s="43" t="str">
        <f t="shared" si="33"/>
        <v>休日</v>
      </c>
      <c r="E332" s="164"/>
      <c r="F332" s="162" t="str">
        <f t="shared" si="34"/>
        <v>現場閉所</v>
      </c>
      <c r="G332" s="164"/>
      <c r="H332" s="162" t="str">
        <f t="shared" si="35"/>
        <v>現場閉所</v>
      </c>
      <c r="I332" t="str">
        <f t="shared" si="31"/>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c r="B333" s="7">
        <f t="shared" si="32"/>
        <v>46803</v>
      </c>
      <c r="C333" s="34" t="str">
        <f t="shared" si="30"/>
        <v>日</v>
      </c>
      <c r="D333" s="43" t="str">
        <f t="shared" si="33"/>
        <v>休日</v>
      </c>
      <c r="E333" s="164"/>
      <c r="F333" s="162" t="str">
        <f t="shared" si="34"/>
        <v>現場閉所</v>
      </c>
      <c r="G333" s="164"/>
      <c r="H333" s="162" t="str">
        <f t="shared" si="35"/>
        <v>現場閉所</v>
      </c>
      <c r="I333" t="str">
        <f t="shared" si="31"/>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c r="B334" s="7">
        <f t="shared" si="32"/>
        <v>46804</v>
      </c>
      <c r="C334" s="34" t="str">
        <f t="shared" si="30"/>
        <v>月</v>
      </c>
      <c r="D334" s="43" t="str">
        <f t="shared" si="33"/>
        <v/>
      </c>
      <c r="E334" s="164"/>
      <c r="F334" s="162" t="str">
        <f t="shared" si="34"/>
        <v>　　</v>
      </c>
      <c r="G334" s="164"/>
      <c r="H334" s="162" t="str">
        <f t="shared" si="35"/>
        <v>　　</v>
      </c>
      <c r="I334" t="str">
        <f t="shared" si="31"/>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c r="B335" s="7">
        <f t="shared" si="32"/>
        <v>46805</v>
      </c>
      <c r="C335" s="34" t="str">
        <f t="shared" si="30"/>
        <v>火</v>
      </c>
      <c r="D335" s="43" t="str">
        <f t="shared" si="33"/>
        <v/>
      </c>
      <c r="E335" s="164"/>
      <c r="F335" s="162" t="str">
        <f t="shared" si="34"/>
        <v>　　</v>
      </c>
      <c r="G335" s="164"/>
      <c r="H335" s="162" t="str">
        <f t="shared" si="35"/>
        <v>　　</v>
      </c>
      <c r="I335" t="str">
        <f t="shared" si="31"/>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c r="B336" s="7">
        <f t="shared" si="32"/>
        <v>46806</v>
      </c>
      <c r="C336" s="34" t="str">
        <f t="shared" si="30"/>
        <v>水</v>
      </c>
      <c r="D336" s="43" t="str">
        <f t="shared" si="33"/>
        <v/>
      </c>
      <c r="E336" s="164"/>
      <c r="F336" s="162" t="str">
        <f t="shared" si="34"/>
        <v>　　</v>
      </c>
      <c r="G336" s="164"/>
      <c r="H336" s="162" t="str">
        <f t="shared" si="35"/>
        <v>　　</v>
      </c>
      <c r="I336" t="str">
        <f t="shared" si="31"/>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c r="B337" s="7">
        <f t="shared" si="32"/>
        <v>46807</v>
      </c>
      <c r="C337" s="34" t="str">
        <f t="shared" si="30"/>
        <v>木</v>
      </c>
      <c r="D337" s="43" t="str">
        <f t="shared" si="33"/>
        <v/>
      </c>
      <c r="E337" s="164"/>
      <c r="F337" s="162" t="str">
        <f t="shared" si="34"/>
        <v>　　</v>
      </c>
      <c r="G337" s="164"/>
      <c r="H337" s="162" t="str">
        <f t="shared" si="35"/>
        <v>　　</v>
      </c>
      <c r="I337" t="str">
        <f t="shared" si="31"/>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c r="B338" s="7">
        <f t="shared" si="32"/>
        <v>46808</v>
      </c>
      <c r="C338" s="34" t="str">
        <f t="shared" si="30"/>
        <v>金</v>
      </c>
      <c r="D338" s="43" t="str">
        <f t="shared" si="33"/>
        <v/>
      </c>
      <c r="E338" s="164"/>
      <c r="F338" s="162" t="str">
        <f t="shared" si="34"/>
        <v>　　</v>
      </c>
      <c r="G338" s="164"/>
      <c r="H338" s="162" t="str">
        <f t="shared" si="35"/>
        <v>　　</v>
      </c>
      <c r="I338" t="str">
        <f t="shared" si="31"/>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c r="B339" s="7">
        <f t="shared" si="32"/>
        <v>46809</v>
      </c>
      <c r="C339" s="34" t="str">
        <f t="shared" si="30"/>
        <v>土</v>
      </c>
      <c r="D339" s="43" t="str">
        <f t="shared" si="33"/>
        <v>休日</v>
      </c>
      <c r="E339" s="164"/>
      <c r="F339" s="162" t="str">
        <f t="shared" si="34"/>
        <v>現場閉所</v>
      </c>
      <c r="G339" s="164"/>
      <c r="H339" s="162" t="str">
        <f t="shared" si="35"/>
        <v>現場閉所</v>
      </c>
      <c r="I339" t="str">
        <f t="shared" si="31"/>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c r="B340" s="7">
        <f t="shared" si="32"/>
        <v>46810</v>
      </c>
      <c r="C340" s="34" t="str">
        <f t="shared" si="30"/>
        <v>日</v>
      </c>
      <c r="D340" s="43" t="str">
        <f t="shared" si="33"/>
        <v>休日</v>
      </c>
      <c r="E340" s="164"/>
      <c r="F340" s="162" t="str">
        <f t="shared" si="34"/>
        <v>現場閉所</v>
      </c>
      <c r="G340" s="164"/>
      <c r="H340" s="162" t="str">
        <f t="shared" si="35"/>
        <v>現場閉所</v>
      </c>
      <c r="I340" t="str">
        <f t="shared" si="31"/>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c r="B341" s="7">
        <f t="shared" si="32"/>
        <v>46811</v>
      </c>
      <c r="C341" s="34" t="str">
        <f t="shared" si="30"/>
        <v>月</v>
      </c>
      <c r="D341" s="43" t="str">
        <f t="shared" si="33"/>
        <v/>
      </c>
      <c r="E341" s="164"/>
      <c r="F341" s="162" t="str">
        <f t="shared" si="34"/>
        <v>　　</v>
      </c>
      <c r="G341" s="164"/>
      <c r="H341" s="162" t="str">
        <f t="shared" si="35"/>
        <v>　　</v>
      </c>
      <c r="I341" t="str">
        <f t="shared" si="31"/>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c r="B342" s="7">
        <f t="shared" si="32"/>
        <v>46812</v>
      </c>
      <c r="C342" s="34" t="str">
        <f t="shared" si="30"/>
        <v>火</v>
      </c>
      <c r="D342" s="43" t="str">
        <f t="shared" si="33"/>
        <v/>
      </c>
      <c r="E342" s="164"/>
      <c r="F342" s="162" t="str">
        <f t="shared" si="34"/>
        <v>　　</v>
      </c>
      <c r="G342" s="164"/>
      <c r="H342" s="162" t="str">
        <f t="shared" si="35"/>
        <v>　　</v>
      </c>
      <c r="I342" t="str">
        <f t="shared" si="31"/>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c r="B343" s="7">
        <f t="shared" si="32"/>
        <v>46813</v>
      </c>
      <c r="C343" s="34" t="str">
        <f t="shared" si="30"/>
        <v>水</v>
      </c>
      <c r="D343" s="43" t="str">
        <f t="shared" si="33"/>
        <v/>
      </c>
      <c r="E343" s="164"/>
      <c r="F343" s="162" t="str">
        <f t="shared" si="34"/>
        <v>　　</v>
      </c>
      <c r="G343" s="164"/>
      <c r="H343" s="162" t="str">
        <f t="shared" si="35"/>
        <v>　　</v>
      </c>
      <c r="I343" t="str">
        <f t="shared" si="31"/>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c r="B344" s="7">
        <f t="shared" si="32"/>
        <v>46814</v>
      </c>
      <c r="C344" s="34" t="str">
        <f t="shared" si="30"/>
        <v>木</v>
      </c>
      <c r="D344" s="43" t="str">
        <f t="shared" si="33"/>
        <v/>
      </c>
      <c r="E344" s="164"/>
      <c r="F344" s="162" t="str">
        <f t="shared" si="34"/>
        <v>　　</v>
      </c>
      <c r="G344" s="164"/>
      <c r="H344" s="162" t="str">
        <f t="shared" si="35"/>
        <v>　　</v>
      </c>
      <c r="I344" t="str">
        <f t="shared" si="31"/>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c r="B345" s="7">
        <f t="shared" si="32"/>
        <v>46815</v>
      </c>
      <c r="C345" s="34" t="str">
        <f t="shared" si="30"/>
        <v>金</v>
      </c>
      <c r="D345" s="43" t="str">
        <f t="shared" si="33"/>
        <v/>
      </c>
      <c r="E345" s="164"/>
      <c r="F345" s="162" t="str">
        <f t="shared" si="34"/>
        <v>　　</v>
      </c>
      <c r="G345" s="164"/>
      <c r="H345" s="162" t="str">
        <f t="shared" si="35"/>
        <v>　　</v>
      </c>
      <c r="I345" t="str">
        <f t="shared" si="31"/>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c r="B346" s="7">
        <f t="shared" si="32"/>
        <v>46816</v>
      </c>
      <c r="C346" s="34" t="str">
        <f t="shared" si="30"/>
        <v>土</v>
      </c>
      <c r="D346" s="43" t="str">
        <f t="shared" si="33"/>
        <v>休日</v>
      </c>
      <c r="E346" s="164"/>
      <c r="F346" s="162" t="str">
        <f t="shared" si="34"/>
        <v>現場閉所</v>
      </c>
      <c r="G346" s="164"/>
      <c r="H346" s="162" t="str">
        <f t="shared" si="35"/>
        <v>現場閉所</v>
      </c>
      <c r="I346" t="str">
        <f t="shared" si="31"/>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c r="B347" s="7">
        <f t="shared" si="32"/>
        <v>46817</v>
      </c>
      <c r="C347" s="34" t="str">
        <f t="shared" si="30"/>
        <v>日</v>
      </c>
      <c r="D347" s="43" t="str">
        <f t="shared" si="33"/>
        <v>休日</v>
      </c>
      <c r="E347" s="164"/>
      <c r="F347" s="162" t="str">
        <f t="shared" si="34"/>
        <v>現場閉所</v>
      </c>
      <c r="G347" s="164"/>
      <c r="H347" s="162" t="str">
        <f t="shared" si="35"/>
        <v>現場閉所</v>
      </c>
      <c r="I347" t="str">
        <f t="shared" si="31"/>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c r="B348" s="7">
        <f t="shared" si="32"/>
        <v>46818</v>
      </c>
      <c r="C348" s="34" t="str">
        <f t="shared" si="30"/>
        <v>月</v>
      </c>
      <c r="D348" s="43" t="str">
        <f t="shared" si="33"/>
        <v/>
      </c>
      <c r="E348" s="164"/>
      <c r="F348" s="162" t="str">
        <f t="shared" si="34"/>
        <v>　　</v>
      </c>
      <c r="G348" s="164"/>
      <c r="H348" s="162" t="str">
        <f t="shared" si="35"/>
        <v>　　</v>
      </c>
      <c r="I348" t="str">
        <f t="shared" si="31"/>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c r="B349" s="7">
        <f t="shared" si="32"/>
        <v>46819</v>
      </c>
      <c r="C349" s="34" t="str">
        <f t="shared" si="30"/>
        <v>火</v>
      </c>
      <c r="D349" s="43" t="str">
        <f t="shared" si="33"/>
        <v/>
      </c>
      <c r="E349" s="164"/>
      <c r="F349" s="162" t="str">
        <f t="shared" si="34"/>
        <v>　　</v>
      </c>
      <c r="G349" s="164"/>
      <c r="H349" s="162" t="str">
        <f t="shared" si="35"/>
        <v>　　</v>
      </c>
      <c r="I349" t="str">
        <f t="shared" si="31"/>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c r="B350" s="7">
        <f t="shared" si="32"/>
        <v>46820</v>
      </c>
      <c r="C350" s="34" t="str">
        <f t="shared" si="30"/>
        <v>水</v>
      </c>
      <c r="D350" s="43" t="str">
        <f t="shared" si="33"/>
        <v/>
      </c>
      <c r="E350" s="164"/>
      <c r="F350" s="162" t="str">
        <f t="shared" si="34"/>
        <v>　　</v>
      </c>
      <c r="G350" s="164"/>
      <c r="H350" s="162" t="str">
        <f t="shared" si="35"/>
        <v>　　</v>
      </c>
      <c r="I350" t="str">
        <f t="shared" si="31"/>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c r="B351" s="7">
        <f t="shared" si="32"/>
        <v>46821</v>
      </c>
      <c r="C351" s="34" t="str">
        <f t="shared" si="30"/>
        <v>木</v>
      </c>
      <c r="D351" s="43" t="str">
        <f t="shared" si="33"/>
        <v/>
      </c>
      <c r="E351" s="164"/>
      <c r="F351" s="162" t="str">
        <f t="shared" si="34"/>
        <v>　　</v>
      </c>
      <c r="G351" s="164"/>
      <c r="H351" s="162" t="str">
        <f t="shared" si="35"/>
        <v>　　</v>
      </c>
      <c r="I351" t="str">
        <f t="shared" si="31"/>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c r="B352" s="7">
        <f t="shared" si="32"/>
        <v>46822</v>
      </c>
      <c r="C352" s="34" t="str">
        <f t="shared" si="30"/>
        <v>金</v>
      </c>
      <c r="D352" s="43" t="str">
        <f t="shared" si="33"/>
        <v/>
      </c>
      <c r="E352" s="164"/>
      <c r="F352" s="162" t="str">
        <f t="shared" si="34"/>
        <v>　　</v>
      </c>
      <c r="G352" s="164"/>
      <c r="H352" s="162" t="str">
        <f t="shared" si="35"/>
        <v>　　</v>
      </c>
      <c r="I352" t="str">
        <f t="shared" si="31"/>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c r="B353" s="7">
        <f t="shared" si="32"/>
        <v>46823</v>
      </c>
      <c r="C353" s="34" t="str">
        <f t="shared" si="30"/>
        <v>土</v>
      </c>
      <c r="D353" s="43" t="str">
        <f t="shared" si="33"/>
        <v>休日</v>
      </c>
      <c r="E353" s="164"/>
      <c r="F353" s="162" t="str">
        <f t="shared" si="34"/>
        <v>現場閉所</v>
      </c>
      <c r="G353" s="164"/>
      <c r="H353" s="162" t="str">
        <f t="shared" si="35"/>
        <v>現場閉所</v>
      </c>
      <c r="I353" t="str">
        <f t="shared" si="31"/>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c r="B354" s="7">
        <f t="shared" si="32"/>
        <v>46824</v>
      </c>
      <c r="C354" s="34" t="str">
        <f t="shared" si="30"/>
        <v>日</v>
      </c>
      <c r="D354" s="43" t="str">
        <f t="shared" si="33"/>
        <v>休日</v>
      </c>
      <c r="E354" s="164"/>
      <c r="F354" s="162" t="str">
        <f t="shared" si="34"/>
        <v>現場閉所</v>
      </c>
      <c r="G354" s="164"/>
      <c r="H354" s="162" t="str">
        <f t="shared" si="35"/>
        <v>現場閉所</v>
      </c>
      <c r="I354" t="str">
        <f t="shared" si="31"/>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c r="B355" s="7">
        <f t="shared" si="32"/>
        <v>46825</v>
      </c>
      <c r="C355" s="34" t="str">
        <f t="shared" si="30"/>
        <v>月</v>
      </c>
      <c r="D355" s="43" t="str">
        <f t="shared" si="33"/>
        <v/>
      </c>
      <c r="E355" s="164"/>
      <c r="F355" s="162" t="str">
        <f t="shared" si="34"/>
        <v>　　</v>
      </c>
      <c r="G355" s="164"/>
      <c r="H355" s="162" t="str">
        <f t="shared" si="35"/>
        <v>　　</v>
      </c>
      <c r="I355" t="str">
        <f t="shared" si="31"/>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c r="B356" s="7">
        <f t="shared" si="32"/>
        <v>46826</v>
      </c>
      <c r="C356" s="34" t="str">
        <f t="shared" si="30"/>
        <v>火</v>
      </c>
      <c r="D356" s="43" t="str">
        <f t="shared" si="33"/>
        <v/>
      </c>
      <c r="E356" s="164"/>
      <c r="F356" s="162" t="str">
        <f t="shared" si="34"/>
        <v>　　</v>
      </c>
      <c r="G356" s="164"/>
      <c r="H356" s="162" t="str">
        <f t="shared" si="35"/>
        <v>　　</v>
      </c>
      <c r="I356" t="str">
        <f t="shared" si="31"/>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c r="B357" s="7">
        <f t="shared" si="32"/>
        <v>46827</v>
      </c>
      <c r="C357" s="34" t="str">
        <f t="shared" si="30"/>
        <v>水</v>
      </c>
      <c r="D357" s="43" t="str">
        <f t="shared" si="33"/>
        <v/>
      </c>
      <c r="E357" s="164"/>
      <c r="F357" s="162" t="str">
        <f t="shared" si="34"/>
        <v>　　</v>
      </c>
      <c r="G357" s="164"/>
      <c r="H357" s="162" t="str">
        <f t="shared" si="35"/>
        <v>　　</v>
      </c>
      <c r="I357" t="str">
        <f t="shared" si="31"/>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c r="B358" s="7">
        <f t="shared" si="32"/>
        <v>46828</v>
      </c>
      <c r="C358" s="34" t="str">
        <f t="shared" si="30"/>
        <v>木</v>
      </c>
      <c r="D358" s="43" t="str">
        <f t="shared" si="33"/>
        <v/>
      </c>
      <c r="E358" s="164"/>
      <c r="F358" s="162" t="str">
        <f t="shared" si="34"/>
        <v>　　</v>
      </c>
      <c r="G358" s="164"/>
      <c r="H358" s="162" t="str">
        <f t="shared" si="35"/>
        <v>　　</v>
      </c>
      <c r="I358" t="str">
        <f t="shared" si="31"/>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c r="B359" s="7">
        <f t="shared" si="32"/>
        <v>46829</v>
      </c>
      <c r="C359" s="34" t="str">
        <f t="shared" si="30"/>
        <v>金</v>
      </c>
      <c r="D359" s="43" t="str">
        <f t="shared" si="33"/>
        <v/>
      </c>
      <c r="E359" s="164"/>
      <c r="F359" s="162" t="str">
        <f t="shared" si="34"/>
        <v>　　</v>
      </c>
      <c r="G359" s="164"/>
      <c r="H359" s="162" t="str">
        <f t="shared" si="35"/>
        <v>　　</v>
      </c>
      <c r="I359" t="str">
        <f t="shared" si="31"/>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c r="B360" s="7">
        <f t="shared" si="32"/>
        <v>46830</v>
      </c>
      <c r="C360" s="34" t="str">
        <f t="shared" si="30"/>
        <v>土</v>
      </c>
      <c r="D360" s="43" t="str">
        <f t="shared" si="33"/>
        <v>休日</v>
      </c>
      <c r="E360" s="164"/>
      <c r="F360" s="162" t="str">
        <f t="shared" si="34"/>
        <v>現場閉所</v>
      </c>
      <c r="G360" s="164"/>
      <c r="H360" s="162" t="str">
        <f t="shared" si="35"/>
        <v>現場閉所</v>
      </c>
      <c r="I360" t="str">
        <f t="shared" si="31"/>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c r="B361" s="7">
        <f t="shared" si="32"/>
        <v>46831</v>
      </c>
      <c r="C361" s="34" t="str">
        <f t="shared" si="30"/>
        <v>日</v>
      </c>
      <c r="D361" s="43" t="str">
        <f t="shared" si="33"/>
        <v>休日</v>
      </c>
      <c r="E361" s="164"/>
      <c r="F361" s="162" t="str">
        <f t="shared" si="34"/>
        <v>現場閉所</v>
      </c>
      <c r="G361" s="164"/>
      <c r="H361" s="162" t="str">
        <f t="shared" si="35"/>
        <v>現場閉所</v>
      </c>
      <c r="I361" t="str">
        <f t="shared" si="31"/>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c r="B362" s="7">
        <f t="shared" si="32"/>
        <v>46832</v>
      </c>
      <c r="C362" s="34" t="str">
        <f t="shared" si="30"/>
        <v>月</v>
      </c>
      <c r="D362" s="43" t="str">
        <f t="shared" si="33"/>
        <v/>
      </c>
      <c r="E362" s="164"/>
      <c r="F362" s="162" t="str">
        <f t="shared" si="34"/>
        <v>　　</v>
      </c>
      <c r="G362" s="164"/>
      <c r="H362" s="162" t="str">
        <f t="shared" si="35"/>
        <v>　　</v>
      </c>
      <c r="I362" t="str">
        <f t="shared" si="31"/>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c r="B363" s="7">
        <f t="shared" si="32"/>
        <v>46833</v>
      </c>
      <c r="C363" s="34" t="str">
        <f t="shared" si="30"/>
        <v>火</v>
      </c>
      <c r="D363" s="43" t="str">
        <f t="shared" si="33"/>
        <v/>
      </c>
      <c r="E363" s="164"/>
      <c r="F363" s="162" t="str">
        <f t="shared" si="34"/>
        <v>　　</v>
      </c>
      <c r="G363" s="164"/>
      <c r="H363" s="162" t="str">
        <f t="shared" si="35"/>
        <v>　　</v>
      </c>
      <c r="I363" t="str">
        <f t="shared" si="31"/>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c r="B364" s="7">
        <f t="shared" si="32"/>
        <v>46834</v>
      </c>
      <c r="C364" s="34" t="str">
        <f t="shared" si="30"/>
        <v>水</v>
      </c>
      <c r="D364" s="43" t="str">
        <f t="shared" si="33"/>
        <v/>
      </c>
      <c r="E364" s="164"/>
      <c r="F364" s="162" t="str">
        <f t="shared" si="34"/>
        <v>　　</v>
      </c>
      <c r="G364" s="164"/>
      <c r="H364" s="162" t="str">
        <f t="shared" si="35"/>
        <v>　　</v>
      </c>
      <c r="I364" t="str">
        <f t="shared" si="31"/>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c r="B365" s="7">
        <f t="shared" si="32"/>
        <v>46835</v>
      </c>
      <c r="C365" s="34" t="str">
        <f t="shared" si="30"/>
        <v>木</v>
      </c>
      <c r="D365" s="43" t="str">
        <f t="shared" si="33"/>
        <v/>
      </c>
      <c r="E365" s="164"/>
      <c r="F365" s="162" t="str">
        <f t="shared" si="34"/>
        <v>　　</v>
      </c>
      <c r="G365" s="164"/>
      <c r="H365" s="162" t="str">
        <f t="shared" si="35"/>
        <v>　　</v>
      </c>
      <c r="I365" t="str">
        <f t="shared" si="31"/>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c r="B366" s="7">
        <f t="shared" si="32"/>
        <v>46836</v>
      </c>
      <c r="C366" s="34" t="str">
        <f t="shared" si="30"/>
        <v>金</v>
      </c>
      <c r="D366" s="43" t="str">
        <f t="shared" si="33"/>
        <v/>
      </c>
      <c r="E366" s="164"/>
      <c r="F366" s="162" t="str">
        <f t="shared" si="34"/>
        <v>　　</v>
      </c>
      <c r="G366" s="164"/>
      <c r="H366" s="162" t="str">
        <f t="shared" si="35"/>
        <v>　　</v>
      </c>
      <c r="I366" t="str">
        <f t="shared" si="31"/>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c r="B367" s="7">
        <f t="shared" si="32"/>
        <v>46837</v>
      </c>
      <c r="C367" s="34" t="str">
        <f t="shared" si="30"/>
        <v>土</v>
      </c>
      <c r="D367" s="43" t="str">
        <f t="shared" si="33"/>
        <v>休日</v>
      </c>
      <c r="E367" s="164"/>
      <c r="F367" s="162" t="str">
        <f t="shared" si="34"/>
        <v>現場閉所</v>
      </c>
      <c r="G367" s="164"/>
      <c r="H367" s="162" t="str">
        <f t="shared" si="35"/>
        <v>現場閉所</v>
      </c>
      <c r="I367" t="str">
        <f t="shared" si="31"/>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c r="B368" s="7">
        <f t="shared" si="32"/>
        <v>46838</v>
      </c>
      <c r="C368" s="34" t="str">
        <f t="shared" si="30"/>
        <v>日</v>
      </c>
      <c r="D368" s="43" t="str">
        <f t="shared" si="33"/>
        <v>休日</v>
      </c>
      <c r="E368" s="164"/>
      <c r="F368" s="162" t="str">
        <f t="shared" si="34"/>
        <v>現場閉所</v>
      </c>
      <c r="G368" s="164"/>
      <c r="H368" s="162" t="str">
        <f t="shared" si="35"/>
        <v>現場閉所</v>
      </c>
      <c r="I368" t="str">
        <f t="shared" si="31"/>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c r="B369" s="7">
        <f t="shared" si="32"/>
        <v>46839</v>
      </c>
      <c r="C369" s="34" t="str">
        <f t="shared" si="30"/>
        <v>月</v>
      </c>
      <c r="D369" s="43" t="str">
        <f t="shared" si="33"/>
        <v/>
      </c>
      <c r="E369" s="164"/>
      <c r="F369" s="162" t="str">
        <f t="shared" si="34"/>
        <v>　　</v>
      </c>
      <c r="G369" s="164"/>
      <c r="H369" s="162" t="str">
        <f t="shared" si="35"/>
        <v>　　</v>
      </c>
      <c r="I369" t="str">
        <f t="shared" si="31"/>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c r="B370" s="7">
        <f t="shared" si="32"/>
        <v>46840</v>
      </c>
      <c r="C370" s="34" t="str">
        <f t="shared" si="30"/>
        <v>火</v>
      </c>
      <c r="D370" s="43" t="str">
        <f t="shared" si="33"/>
        <v/>
      </c>
      <c r="E370" s="164"/>
      <c r="F370" s="162" t="str">
        <f t="shared" si="34"/>
        <v>　　</v>
      </c>
      <c r="G370" s="164"/>
      <c r="H370" s="162" t="str">
        <f t="shared" si="35"/>
        <v>　　</v>
      </c>
      <c r="I370" t="str">
        <f t="shared" si="31"/>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c r="B371" s="7">
        <f t="shared" si="32"/>
        <v>46841</v>
      </c>
      <c r="C371" s="34" t="str">
        <f t="shared" si="30"/>
        <v>水</v>
      </c>
      <c r="D371" s="43" t="str">
        <f t="shared" si="33"/>
        <v/>
      </c>
      <c r="E371" s="164"/>
      <c r="F371" s="162" t="str">
        <f t="shared" si="34"/>
        <v>　　</v>
      </c>
      <c r="G371" s="164"/>
      <c r="H371" s="162" t="str">
        <f t="shared" si="35"/>
        <v>　　</v>
      </c>
      <c r="I371" t="str">
        <f t="shared" si="31"/>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c r="B372" s="7">
        <f t="shared" si="32"/>
        <v>46842</v>
      </c>
      <c r="C372" s="34" t="str">
        <f t="shared" si="30"/>
        <v>木</v>
      </c>
      <c r="D372" s="43" t="str">
        <f t="shared" si="33"/>
        <v/>
      </c>
      <c r="E372" s="164"/>
      <c r="F372" s="162" t="str">
        <f t="shared" si="34"/>
        <v>　　</v>
      </c>
      <c r="G372" s="164"/>
      <c r="H372" s="162" t="str">
        <f t="shared" si="35"/>
        <v>　　</v>
      </c>
      <c r="I372" t="str">
        <f t="shared" si="31"/>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c r="B373" s="7">
        <f t="shared" si="32"/>
        <v>46843</v>
      </c>
      <c r="C373" s="34" t="str">
        <f t="shared" si="30"/>
        <v>金</v>
      </c>
      <c r="D373" s="43" t="str">
        <f t="shared" si="33"/>
        <v/>
      </c>
      <c r="E373" s="164"/>
      <c r="F373" s="162" t="str">
        <f t="shared" si="34"/>
        <v>　　</v>
      </c>
      <c r="G373" s="164"/>
      <c r="H373" s="162" t="str">
        <f t="shared" si="35"/>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c r="B374" s="9">
        <f t="shared" si="32"/>
        <v>46844</v>
      </c>
      <c r="C374" s="35" t="str">
        <f t="shared" si="30"/>
        <v>土</v>
      </c>
      <c r="D374" s="43" t="str">
        <f t="shared" si="33"/>
        <v>休日</v>
      </c>
      <c r="E374" s="166"/>
      <c r="F374" s="162" t="str">
        <f t="shared" si="34"/>
        <v>現場閉所</v>
      </c>
      <c r="G374" s="166"/>
      <c r="H374" s="162" t="str">
        <f t="shared" si="35"/>
        <v>現場閉所</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sort="0" autoFilter="0"/>
  <protectedRanges>
    <protectedRange sqref="E9:E374 H8:H374" name="入力項目"/>
    <protectedRange sqref="G9:G374" name="入力項目_1"/>
    <protectedRange sqref="E8:F8 F9:F374" name="入力項目_2"/>
    <protectedRange sqref="G8" name="入力項目_1_1"/>
  </protectedRanges>
  <autoFilter ref="B7:J7" xr:uid="{FDC69110-333A-403F-864F-F8DFD02DDCBF}"/>
  <mergeCells count="3">
    <mergeCell ref="B5:C5"/>
    <mergeCell ref="E6:F6"/>
    <mergeCell ref="G6:H6"/>
  </mergeCells>
  <phoneticPr fontId="1"/>
  <conditionalFormatting sqref="B8:D374">
    <cfRule type="expression" dxfId="650" priority="1">
      <formula>$C8="日"</formula>
    </cfRule>
    <cfRule type="expression" dxfId="649" priority="2">
      <formula>$C8="土"</formula>
    </cfRule>
    <cfRule type="expression" dxfId="648" priority="3">
      <formula>$D8="休日"</formula>
    </cfRule>
  </conditionalFormatting>
  <conditionalFormatting sqref="E8:F374">
    <cfRule type="expression" dxfId="647" priority="6">
      <formula>$J8="-"</formula>
    </cfRule>
    <cfRule type="expression" dxfId="646" priority="7">
      <formula>$J8="×"</formula>
    </cfRule>
    <cfRule type="expression" dxfId="645" priority="10">
      <formula>$E8&lt;&gt;""</formula>
    </cfRule>
    <cfRule type="expression" dxfId="644" priority="13">
      <formula>$F8="現場閉所"</formula>
    </cfRule>
  </conditionalFormatting>
  <conditionalFormatting sqref="E8:H374">
    <cfRule type="expression" dxfId="641" priority="14">
      <formula>$C8="日"</formula>
    </cfRule>
    <cfRule type="expression" dxfId="640" priority="15">
      <formula>$C8="土"</formula>
    </cfRule>
    <cfRule type="expression" dxfId="639" priority="16">
      <formula>$D8="休日"</formula>
    </cfRule>
  </conditionalFormatting>
  <conditionalFormatting sqref="G8:H374">
    <cfRule type="expression" dxfId="636" priority="8">
      <formula>$K8="-"</formula>
    </cfRule>
    <cfRule type="expression" dxfId="635" priority="9">
      <formula>$K8="×"</formula>
    </cfRule>
    <cfRule type="expression" dxfId="634" priority="11">
      <formula>$G8&lt;&gt;""</formula>
    </cfRule>
    <cfRule type="expression" dxfId="633" priority="12">
      <formula>$H8="現場閉所"</formula>
    </cfRule>
  </conditionalFormatting>
  <dataValidations count="3">
    <dataValidation type="list" allowBlank="1" showInputMessage="1" showErrorMessage="1" sqref="E8:E375 G9:G375" xr:uid="{5C6886EE-2B0D-437E-80B3-7FF85D74BA46}">
      <formula1>"夏季休暇,年末年始休暇,一時中止,工場制作,発注者指示,その他"</formula1>
    </dataValidation>
    <dataValidation type="list" allowBlank="1" showInputMessage="1" showErrorMessage="1" sqref="G8" xr:uid="{B9FE38B9-9E33-4582-B69D-2876DDD62B3D}">
      <formula1>"夏季休暇,年末年始休暇,一時中止,工場制作,発注者指示,その他,　,"</formula1>
    </dataValidation>
    <dataValidation type="list" allowBlank="1" showInputMessage="1" showErrorMessage="1" sqref="F8:F374 H8:H374" xr:uid="{62BF9091-1438-44F5-9C8D-09734AA53346}">
      <formula1>"現場閉所,　　,"</formula1>
    </dataValidation>
  </dataValidations>
  <pageMargins left="0.7" right="0.7" top="0.75" bottom="0.75" header="0.3" footer="0.3"/>
  <pageSetup paperSize="9" scale="9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7" id="{FB4ACCD2-FB93-460D-A575-B8CB1E7C4C53}">
            <xm:f>$B8=基本情報!$E$9</xm:f>
            <x14:dxf>
              <fill>
                <patternFill>
                  <bgColor rgb="FFFFC000"/>
                </patternFill>
              </fill>
            </x14:dxf>
          </x14:cfRule>
          <x14:cfRule type="expression" priority="18" id="{05172B20-82C3-4AF6-BB1A-F5207FDEA57F}">
            <xm:f>$B8=基本情報!$C$9</xm:f>
            <x14:dxf>
              <fill>
                <patternFill>
                  <bgColor rgb="FFFFC000"/>
                </patternFill>
              </fill>
            </x14:dxf>
          </x14:cfRule>
          <xm:sqref>E8:F374</xm:sqref>
        </x14:conditionalFormatting>
        <x14:conditionalFormatting xmlns:xm="http://schemas.microsoft.com/office/excel/2006/main">
          <x14:cfRule type="expression" priority="4" id="{569482D0-5274-4EE8-BB72-096BFCC23C5D}">
            <xm:f>$B8=基本情報!$E$13</xm:f>
            <x14:dxf>
              <fill>
                <patternFill>
                  <bgColor rgb="FFFFC000"/>
                </patternFill>
              </fill>
            </x14:dxf>
          </x14:cfRule>
          <x14:cfRule type="expression" priority="5" id="{0442F055-4EF7-46A4-BFF4-3EA0341816D9}">
            <xm:f>$B8=基本情報!$C$13</xm:f>
            <x14:dxf>
              <fill>
                <patternFill>
                  <bgColor rgb="FFFFC000"/>
                </patternFill>
              </fill>
            </x14:dxf>
          </x14:cfRule>
          <xm:sqref>G8:H374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4A8D7-9F89-4AFA-BC56-0AC5ADDE40D0}">
  <sheetPr codeName="Sheet3">
    <tabColor theme="9" tint="0.59999389629810485"/>
    <pageSetUpPr fitToPage="1"/>
  </sheetPr>
  <dimension ref="A2:AQ58"/>
  <sheetViews>
    <sheetView showGridLines="0" view="pageBreakPreview" zoomScale="110" zoomScaleNormal="70" zoomScaleSheetLayoutView="110" workbookViewId="0">
      <selection activeCell="AI6" sqref="AI6:AK6"/>
    </sheetView>
  </sheetViews>
  <sheetFormatPr defaultColWidth="9" defaultRowHeight="13.5"/>
  <cols>
    <col min="1" max="1" width="3.125" style="46" customWidth="1"/>
    <col min="2" max="2" width="9.5" style="46" customWidth="1"/>
    <col min="3" max="3" width="3.5" style="46" customWidth="1"/>
    <col min="4" max="4" width="4" style="46" customWidth="1"/>
    <col min="5" max="10" width="3.25" style="46" customWidth="1"/>
    <col min="11" max="11" width="4.625" style="46" customWidth="1"/>
    <col min="12" max="12" width="6.25" style="46" bestFit="1" customWidth="1"/>
    <col min="13" max="13" width="5.25" style="46" customWidth="1"/>
    <col min="14" max="15" width="3.875" style="46" customWidth="1"/>
    <col min="16" max="22" width="3.25" style="46" customWidth="1"/>
    <col min="23" max="23" width="5.375" style="46" customWidth="1"/>
    <col min="24" max="24" width="6.25" style="46" bestFit="1" customWidth="1"/>
    <col min="25" max="25" width="5.625" style="46" customWidth="1"/>
    <col min="26" max="27" width="3.875" style="46" customWidth="1"/>
    <col min="28" max="34" width="3.25" style="46" customWidth="1"/>
    <col min="35" max="35" width="4.625" style="46" customWidth="1"/>
    <col min="36" max="36" width="6.25" style="46" bestFit="1" customWidth="1"/>
    <col min="37" max="37" width="5.125" style="46" customWidth="1"/>
    <col min="38" max="38" width="1.5" style="46" customWidth="1"/>
    <col min="39" max="39" width="35.875" style="46" hidden="1" customWidth="1"/>
    <col min="40" max="40" width="15.5" style="46" hidden="1" customWidth="1"/>
    <col min="41" max="43" width="9" style="46" hidden="1" customWidth="1"/>
    <col min="44" max="16384" width="9" style="46"/>
  </cols>
  <sheetData>
    <row r="2" spans="1:43" ht="19.5">
      <c r="B2" s="47" t="s">
        <v>34</v>
      </c>
      <c r="C2" s="47" t="str">
        <f>基本情報!C2</f>
        <v>道路改良工事</v>
      </c>
      <c r="E2" s="47"/>
      <c r="F2" s="47"/>
      <c r="G2" s="47"/>
      <c r="H2" s="47"/>
      <c r="I2" s="47"/>
      <c r="K2" s="93"/>
    </row>
    <row r="3" spans="1:43" ht="19.5">
      <c r="B3" s="48" t="s">
        <v>37</v>
      </c>
      <c r="C3" s="49" t="str">
        <f>基本情報!C4</f>
        <v>〇〇建設</v>
      </c>
      <c r="D3" s="48"/>
      <c r="E3" s="48"/>
      <c r="F3" s="48"/>
      <c r="G3" s="48"/>
      <c r="H3" s="48"/>
      <c r="I3" s="48"/>
      <c r="K3" s="93"/>
      <c r="AF3" s="287" t="s">
        <v>11</v>
      </c>
      <c r="AG3" s="287"/>
      <c r="AH3" s="287"/>
      <c r="AI3" s="276" t="s">
        <v>82</v>
      </c>
      <c r="AJ3" s="276"/>
      <c r="AK3" s="276"/>
    </row>
    <row r="4" spans="1:43" ht="18.75" customHeight="1" thickBot="1">
      <c r="B4" s="48" t="s">
        <v>38</v>
      </c>
      <c r="C4" s="49" t="str">
        <f>基本情報!C5</f>
        <v>△△建設事務所</v>
      </c>
      <c r="D4" s="49"/>
      <c r="E4" s="48"/>
      <c r="F4" s="48"/>
      <c r="G4" s="48"/>
      <c r="H4" s="48"/>
      <c r="I4" s="48"/>
      <c r="K4" s="93"/>
      <c r="AH4" s="50"/>
      <c r="AI4" s="275" t="s">
        <v>16</v>
      </c>
      <c r="AJ4" s="275"/>
      <c r="AK4" s="275"/>
    </row>
    <row r="5" spans="1:43" ht="18.75" customHeight="1" thickTop="1" thickBot="1">
      <c r="B5" s="51" t="s">
        <v>41</v>
      </c>
      <c r="C5" s="51"/>
      <c r="D5" s="291">
        <f>基本情報!C8</f>
        <v>45936</v>
      </c>
      <c r="E5" s="291"/>
      <c r="F5" s="291"/>
      <c r="G5" s="291"/>
      <c r="H5" s="52" t="s">
        <v>33</v>
      </c>
      <c r="I5" s="292">
        <f>基本情報!E8</f>
        <v>46822</v>
      </c>
      <c r="J5" s="292"/>
      <c r="K5" s="292"/>
      <c r="L5" s="292"/>
      <c r="AH5" s="189"/>
      <c r="AI5" s="272" t="s">
        <v>22</v>
      </c>
      <c r="AJ5" s="273"/>
      <c r="AK5" s="274"/>
    </row>
    <row r="6" spans="1:43" s="50" customFormat="1" ht="24.75" customHeight="1" thickTop="1">
      <c r="B6" s="265" t="str">
        <f>B13</f>
        <v>2025年度</v>
      </c>
      <c r="C6" s="265"/>
      <c r="D6" s="116" t="s">
        <v>47</v>
      </c>
      <c r="E6" s="94"/>
      <c r="F6" s="94"/>
      <c r="G6" s="94"/>
      <c r="H6" s="70"/>
      <c r="I6" s="95"/>
      <c r="J6" s="95"/>
      <c r="K6" s="95"/>
      <c r="L6" s="95"/>
      <c r="M6" s="46"/>
      <c r="N6" s="46"/>
      <c r="O6" s="46"/>
      <c r="P6" s="46"/>
      <c r="Q6" s="46"/>
      <c r="R6" s="46"/>
      <c r="S6" s="46"/>
      <c r="T6" s="46"/>
      <c r="U6" s="46"/>
      <c r="V6" s="46"/>
      <c r="W6" s="46"/>
      <c r="Z6" s="97"/>
      <c r="AD6" s="46"/>
      <c r="AE6" s="46"/>
      <c r="AF6" s="46"/>
      <c r="AG6" s="46"/>
      <c r="AI6" s="294" t="s">
        <v>113</v>
      </c>
      <c r="AJ6" s="294"/>
      <c r="AK6" s="294"/>
    </row>
    <row r="7" spans="1:43" s="50" customFormat="1" ht="18.75" customHeight="1" thickBot="1">
      <c r="V7" s="98"/>
      <c r="AC7" s="266"/>
      <c r="AD7" s="266"/>
      <c r="AH7" s="54"/>
      <c r="AI7" s="295" t="s">
        <v>42</v>
      </c>
      <c r="AJ7" s="295"/>
      <c r="AK7" s="295"/>
    </row>
    <row r="8" spans="1:43" s="50" customFormat="1" ht="18.75" customHeight="1" thickTop="1">
      <c r="B8" s="53"/>
      <c r="C8" s="288" t="s">
        <v>57</v>
      </c>
      <c r="D8" s="289"/>
      <c r="E8" s="289"/>
      <c r="F8" s="289"/>
      <c r="G8" s="290"/>
      <c r="H8" s="101"/>
      <c r="I8" s="70"/>
      <c r="J8" s="70"/>
      <c r="K8" s="54"/>
      <c r="L8" s="54"/>
      <c r="N8" s="59" t="s">
        <v>40</v>
      </c>
      <c r="O8" s="60"/>
      <c r="P8" s="61"/>
      <c r="Q8" s="60">
        <f>I5-D5+1</f>
        <v>887</v>
      </c>
      <c r="R8" s="60"/>
      <c r="S8" s="62" t="s">
        <v>4</v>
      </c>
      <c r="U8" s="55" t="s">
        <v>64</v>
      </c>
      <c r="V8" s="63"/>
      <c r="W8" s="63"/>
      <c r="X8" s="58"/>
      <c r="Z8" s="284" t="s">
        <v>84</v>
      </c>
      <c r="AA8" s="285"/>
      <c r="AB8" s="285"/>
      <c r="AC8" s="285"/>
      <c r="AD8" s="286"/>
      <c r="AE8" s="54"/>
      <c r="AF8" s="54"/>
      <c r="AG8" s="54"/>
      <c r="AH8" s="54"/>
      <c r="AI8" s="280"/>
      <c r="AJ8" s="280"/>
      <c r="AK8" s="280"/>
    </row>
    <row r="9" spans="1:43" s="50" customFormat="1" ht="18.75" customHeight="1">
      <c r="B9" s="64" t="s">
        <v>44</v>
      </c>
      <c r="C9" s="288" t="s">
        <v>65</v>
      </c>
      <c r="D9" s="289"/>
      <c r="E9" s="289"/>
      <c r="F9" s="290"/>
      <c r="G9" s="238" t="str">
        <f>IF(AQ13="-","-","○")</f>
        <v>○</v>
      </c>
      <c r="I9" s="293"/>
      <c r="J9" s="293"/>
      <c r="K9" s="293"/>
      <c r="L9" s="139"/>
      <c r="N9" s="66" t="s">
        <v>27</v>
      </c>
      <c r="O9" s="54"/>
      <c r="P9" s="67"/>
      <c r="Q9" s="54">
        <f>COUNTIF(入力用1年!J:J,"○")-(COUNTA(入力用1年!E:E)-3)</f>
        <v>173</v>
      </c>
      <c r="R9" s="54"/>
      <c r="S9" s="68" t="s">
        <v>17</v>
      </c>
      <c r="U9" s="66" t="s">
        <v>18</v>
      </c>
      <c r="V9" s="69"/>
      <c r="W9" s="70">
        <f>W10+W11</f>
        <v>6</v>
      </c>
      <c r="X9" s="68" t="s">
        <v>19</v>
      </c>
      <c r="Z9" s="55" t="s">
        <v>97</v>
      </c>
      <c r="AA9" s="63"/>
      <c r="AB9" s="63">
        <f>L14+X14+AJ14+L24+X24+AJ24+L34+X34+AJ34+L44+X44+AJ44</f>
        <v>50</v>
      </c>
      <c r="AC9" s="63"/>
      <c r="AD9" s="96" t="s">
        <v>26</v>
      </c>
      <c r="AE9" s="54"/>
      <c r="AF9" s="54"/>
      <c r="AG9" s="70"/>
      <c r="AH9" s="53"/>
    </row>
    <row r="10" spans="1:43" s="50" customFormat="1" ht="18.75" customHeight="1">
      <c r="B10" s="54"/>
      <c r="C10" s="284" t="s">
        <v>23</v>
      </c>
      <c r="D10" s="285"/>
      <c r="E10" s="285"/>
      <c r="F10" s="286"/>
      <c r="G10" s="65" t="str">
        <f>IF(AND(W10=W11,G9="-"),"○","-")</f>
        <v>-</v>
      </c>
      <c r="H10" s="53" t="s">
        <v>67</v>
      </c>
      <c r="I10" s="293"/>
      <c r="J10" s="293"/>
      <c r="K10" s="293"/>
      <c r="L10" s="139"/>
      <c r="N10" s="66" t="s">
        <v>49</v>
      </c>
      <c r="O10" s="54"/>
      <c r="P10" s="67"/>
      <c r="Q10" s="54">
        <f>COUNTIF(入力用1年!J:J,"-")</f>
        <v>4</v>
      </c>
      <c r="R10" s="54"/>
      <c r="S10" s="68" t="s">
        <v>17</v>
      </c>
      <c r="U10" s="66" t="s">
        <v>20</v>
      </c>
      <c r="V10" s="69"/>
      <c r="W10" s="70">
        <f>COUNTIF(D13:AK51,"OK")</f>
        <v>6</v>
      </c>
      <c r="X10" s="68" t="s">
        <v>19</v>
      </c>
      <c r="Z10" s="284" t="s">
        <v>85</v>
      </c>
      <c r="AA10" s="285"/>
      <c r="AB10" s="285"/>
      <c r="AC10" s="285"/>
      <c r="AD10" s="286"/>
      <c r="AE10" s="54"/>
      <c r="AF10" s="54"/>
      <c r="AG10" s="70"/>
      <c r="AH10" s="53"/>
    </row>
    <row r="11" spans="1:43" s="50" customFormat="1" ht="18.75" customHeight="1">
      <c r="B11" s="53"/>
      <c r="C11" s="288" t="s">
        <v>24</v>
      </c>
      <c r="D11" s="289"/>
      <c r="E11" s="289"/>
      <c r="F11" s="290"/>
      <c r="G11" s="72" t="str">
        <f>IF(AND(G10="-",G9="-"),"○","-")</f>
        <v>-</v>
      </c>
      <c r="L11" s="53"/>
      <c r="N11" s="73" t="s">
        <v>50</v>
      </c>
      <c r="O11" s="74"/>
      <c r="P11" s="75"/>
      <c r="Q11" s="74">
        <f>COUNTA(入力用1年!E:E)-3</f>
        <v>0</v>
      </c>
      <c r="R11" s="74"/>
      <c r="S11" s="76" t="s">
        <v>4</v>
      </c>
      <c r="U11" s="73" t="s">
        <v>21</v>
      </c>
      <c r="V11" s="74"/>
      <c r="W11" s="74">
        <f>COUNTIF(D13:AK51,"NG")</f>
        <v>0</v>
      </c>
      <c r="X11" s="76" t="s">
        <v>19</v>
      </c>
      <c r="Z11" s="288">
        <f>ROUNDDOWN(AB9/Q9*100,1)</f>
        <v>28.9</v>
      </c>
      <c r="AA11" s="289"/>
      <c r="AB11" s="289"/>
      <c r="AC11" s="63" t="s">
        <v>10</v>
      </c>
      <c r="AD11" s="58"/>
      <c r="AF11" s="54"/>
      <c r="AG11" s="54"/>
      <c r="AH11" s="53"/>
    </row>
    <row r="12" spans="1:43" ht="18.75" customHeight="1">
      <c r="B12" s="50"/>
      <c r="C12" s="50"/>
      <c r="D12" s="50"/>
      <c r="E12" s="50"/>
      <c r="F12" s="50"/>
      <c r="G12" s="50"/>
      <c r="H12" s="50"/>
      <c r="I12" s="50"/>
      <c r="J12" s="50"/>
      <c r="K12" s="50"/>
      <c r="L12" s="50"/>
      <c r="M12" s="50"/>
      <c r="N12" s="50"/>
      <c r="O12" s="50"/>
      <c r="P12" s="69"/>
      <c r="Q12" s="50"/>
      <c r="R12" s="50"/>
      <c r="S12" s="50"/>
      <c r="T12" s="53"/>
      <c r="U12" s="53"/>
      <c r="V12" s="53"/>
      <c r="W12" s="53"/>
      <c r="X12" s="53"/>
      <c r="Y12" s="53"/>
      <c r="Z12" s="53"/>
      <c r="AA12" s="50"/>
      <c r="AB12" s="50"/>
      <c r="AC12" s="50"/>
      <c r="AD12" s="50"/>
      <c r="AE12" s="50"/>
      <c r="AF12" s="53"/>
      <c r="AG12" s="50"/>
      <c r="AH12" s="50"/>
      <c r="AI12" s="50"/>
      <c r="AJ12" s="50"/>
      <c r="AK12" s="50"/>
      <c r="AN12" s="55" t="s">
        <v>66</v>
      </c>
      <c r="AO12" s="56"/>
      <c r="AP12" s="57"/>
      <c r="AQ12" s="58"/>
    </row>
    <row r="13" spans="1:43" s="50" customFormat="1" ht="18.75" customHeight="1">
      <c r="B13" s="46" t="str">
        <f>TEXT(基本情報!C3,"YYYY")&amp;"年度"</f>
        <v>2025年度</v>
      </c>
      <c r="C13" s="46"/>
      <c r="D13" s="46"/>
      <c r="E13" s="92" t="s">
        <v>86</v>
      </c>
      <c r="F13" s="77"/>
      <c r="G13" s="77"/>
      <c r="H13" s="77"/>
      <c r="I13" s="77"/>
      <c r="J13" s="77"/>
      <c r="K13" s="77"/>
      <c r="L13" s="91"/>
      <c r="M13" s="92"/>
      <c r="N13" s="92"/>
      <c r="O13" s="77"/>
      <c r="P13" s="77"/>
      <c r="Q13" s="77"/>
      <c r="R13" s="77"/>
      <c r="S13" s="77"/>
      <c r="T13" s="77"/>
      <c r="U13" s="46"/>
      <c r="V13" s="46"/>
      <c r="W13" s="46"/>
      <c r="X13" s="46"/>
      <c r="Y13" s="46"/>
      <c r="Z13" s="46"/>
      <c r="AA13" s="46"/>
      <c r="AB13" s="46"/>
      <c r="AC13" s="46"/>
      <c r="AD13" s="46"/>
      <c r="AE13" s="46"/>
      <c r="AF13" s="46"/>
      <c r="AG13" s="46"/>
      <c r="AH13" s="46"/>
      <c r="AI13" s="46"/>
      <c r="AJ13" s="46"/>
      <c r="AK13" s="46"/>
      <c r="AM13" s="106"/>
      <c r="AN13" s="281" t="s">
        <v>45</v>
      </c>
      <c r="AO13" s="282"/>
      <c r="AP13" s="283"/>
      <c r="AQ13" s="238" t="str">
        <f>IF(AQ14="-","○","-")</f>
        <v>○</v>
      </c>
    </row>
    <row r="14" spans="1:43" s="50" customFormat="1" ht="18.75" customHeight="1" thickBot="1">
      <c r="C14" s="269" t="s">
        <v>13</v>
      </c>
      <c r="D14" s="269"/>
      <c r="E14" s="50" t="str">
        <f>IF(H14="-","-",IF(OR(H14&gt;=ROUNDDOWN(8/28,3),L14&gt;=K23),"OK","NG"))</f>
        <v>-</v>
      </c>
      <c r="F14" s="267" t="s">
        <v>90</v>
      </c>
      <c r="G14" s="267"/>
      <c r="H14" s="270" t="str">
        <f>IFERROR(ROUNDDOWN(L14/(COUNTIFS(入力用1年!B:B,"&gt;="&amp;MIN(D17:J22),入力用1年!B:B,"&lt;="&amp;MAX(D17:J22),入力用1年!J:J,"○")-COUNTIFS(入力用1年!B:B,"&gt;="&amp;MIN(D17:J22),入力用1年!B:B,"&lt;="&amp;MAX(D17:J22),入力用1年!J:J,"○",入力用1年!E:E,"&lt;&gt;")),3),"-")</f>
        <v>-</v>
      </c>
      <c r="I14" s="270"/>
      <c r="J14" s="270"/>
      <c r="K14" s="136" t="s">
        <v>89</v>
      </c>
      <c r="L14" s="79">
        <f>COUNTIFS(入力用1年!B:B,"&gt;="&amp;MIN(D17:J22),入力用1年!B:B,"&lt;="&amp;MAX(D17:J22),入力用1年!J:J,"○",入力用1年!F:F,"現場閉所",入力用1年!E:E,"")</f>
        <v>0</v>
      </c>
      <c r="N14" s="80"/>
      <c r="O14" s="269" t="s">
        <v>14</v>
      </c>
      <c r="P14" s="269"/>
      <c r="Q14" s="101" t="str">
        <f>IF(T14="-","-",IF(OR(T14&gt;=ROUNDDOWN(8/28,3),X14&gt;=W23),"OK","NG"))</f>
        <v>-</v>
      </c>
      <c r="R14" s="267" t="s">
        <v>90</v>
      </c>
      <c r="S14" s="267"/>
      <c r="T14" s="270" t="str">
        <f>IFERROR(ROUNDDOWN(X14/(COUNTIFS(入力用1年!B:B,"&gt;="&amp;MIN(P17:V22),入力用1年!B:B,"&lt;="&amp;MAX(P17:V22),入力用1年!J:J,"○")-COUNTIFS(入力用1年!B:B,"&gt;="&amp;MIN(P17:V22),入力用1年!B:B,"&lt;="&amp;MAX(P17:V22),入力用1年!J:J,"○",入力用1年!E:E,"&lt;&gt;")),3),"-")</f>
        <v>-</v>
      </c>
      <c r="U14" s="270"/>
      <c r="V14" s="270"/>
      <c r="W14" s="136" t="s">
        <v>89</v>
      </c>
      <c r="X14" s="79">
        <f>COUNTIFS(入力用1年!B:B,"&gt;="&amp;MIN(P17:V22),入力用1年!B:B,"&lt;="&amp;MAX(P17:V22),入力用1年!J:J,"○",入力用1年!F:F,"現場閉所",入力用1年!E:E,"")</f>
        <v>0</v>
      </c>
      <c r="Y14" s="108"/>
      <c r="Z14" s="80"/>
      <c r="AA14" s="269" t="s">
        <v>14</v>
      </c>
      <c r="AB14" s="269"/>
      <c r="AC14" s="101" t="str">
        <f>IF(AF14="-","-",IF(OR(AF14&gt;=ROUNDDOWN(8/28,3),AJ14&gt;=AI23),"OK","NG"))</f>
        <v>-</v>
      </c>
      <c r="AD14" s="267" t="s">
        <v>90</v>
      </c>
      <c r="AE14" s="267"/>
      <c r="AF14" s="270" t="str">
        <f>IFERROR(ROUNDDOWN(AJ14/(COUNTIFS(入力用1年!B:B,"&gt;="&amp;MIN(AB17:AH22),入力用1年!B:B,"&lt;="&amp;MAX(AB17:AH22),入力用1年!J:J,"○")-COUNTIFS(入力用1年!B:B,"&gt;="&amp;MIN(AB17:AH22),入力用1年!B:B,"&lt;="&amp;MAX(AB17:AH22),入力用1年!J:J,"○",入力用1年!E:E,"&lt;&gt;")),3),"-")</f>
        <v>-</v>
      </c>
      <c r="AG14" s="270"/>
      <c r="AH14" s="270"/>
      <c r="AI14" s="136" t="s">
        <v>89</v>
      </c>
      <c r="AJ14" s="79">
        <f>COUNTIFS(入力用1年!B:B,"&gt;="&amp;MIN(AB17:AH22),入力用1年!B:B,"&lt;="&amp;MAX(AB17:AH22),入力用1年!J:J,"○",入力用1年!F:F,"現場閉所",入力用1年!E:E,"")</f>
        <v>0</v>
      </c>
      <c r="AK14" s="108"/>
      <c r="AN14" s="284" t="s">
        <v>24</v>
      </c>
      <c r="AO14" s="285"/>
      <c r="AP14" s="286"/>
      <c r="AQ14" s="239" t="str">
        <f>IF(SUM(AO17:AQ20)&gt;0,"○","-")</f>
        <v>-</v>
      </c>
    </row>
    <row r="15" spans="1:43" s="78" customFormat="1" ht="18.75" customHeight="1">
      <c r="A15" s="84"/>
      <c r="B15" s="50"/>
      <c r="C15" s="50"/>
      <c r="D15" s="81">
        <v>4</v>
      </c>
      <c r="E15" s="82" t="s">
        <v>3</v>
      </c>
      <c r="F15" s="82"/>
      <c r="G15" s="82"/>
      <c r="H15" s="82"/>
      <c r="I15" s="82"/>
      <c r="J15" s="111"/>
      <c r="K15" s="277" t="s">
        <v>48</v>
      </c>
      <c r="L15" s="278"/>
      <c r="M15" s="279"/>
      <c r="N15" s="83"/>
      <c r="O15" s="50"/>
      <c r="P15" s="81">
        <v>5</v>
      </c>
      <c r="Q15" s="82" t="s">
        <v>3</v>
      </c>
      <c r="R15" s="82"/>
      <c r="S15" s="82"/>
      <c r="T15" s="82"/>
      <c r="U15" s="82"/>
      <c r="V15" s="111"/>
      <c r="W15" s="277" t="s">
        <v>48</v>
      </c>
      <c r="X15" s="278"/>
      <c r="Y15" s="279"/>
      <c r="Z15" s="83"/>
      <c r="AA15" s="50"/>
      <c r="AB15" s="81">
        <v>6</v>
      </c>
      <c r="AC15" s="82" t="s">
        <v>3</v>
      </c>
      <c r="AD15" s="82"/>
      <c r="AE15" s="82"/>
      <c r="AF15" s="82"/>
      <c r="AG15" s="82"/>
      <c r="AH15" s="111"/>
      <c r="AI15" s="277" t="s">
        <v>48</v>
      </c>
      <c r="AJ15" s="278"/>
      <c r="AK15" s="279"/>
      <c r="AN15" s="99"/>
      <c r="AO15" s="99"/>
    </row>
    <row r="16" spans="1:43" s="78" customFormat="1" ht="32.25" customHeight="1">
      <c r="D16" s="127" t="s">
        <v>2</v>
      </c>
      <c r="E16" s="128" t="s">
        <v>5</v>
      </c>
      <c r="F16" s="128" t="s">
        <v>6</v>
      </c>
      <c r="G16" s="128" t="s">
        <v>7</v>
      </c>
      <c r="H16" s="128" t="s">
        <v>8</v>
      </c>
      <c r="I16" s="128" t="s">
        <v>9</v>
      </c>
      <c r="J16" s="146" t="s">
        <v>4</v>
      </c>
      <c r="K16" s="109" t="s">
        <v>42</v>
      </c>
      <c r="L16" s="130" t="s">
        <v>89</v>
      </c>
      <c r="M16" s="110" t="s">
        <v>43</v>
      </c>
      <c r="N16" s="85"/>
      <c r="P16" s="127" t="s">
        <v>2</v>
      </c>
      <c r="Q16" s="128" t="s">
        <v>5</v>
      </c>
      <c r="R16" s="128" t="s">
        <v>6</v>
      </c>
      <c r="S16" s="128" t="s">
        <v>7</v>
      </c>
      <c r="T16" s="128" t="s">
        <v>8</v>
      </c>
      <c r="U16" s="128" t="s">
        <v>9</v>
      </c>
      <c r="V16" s="146" t="s">
        <v>4</v>
      </c>
      <c r="W16" s="109" t="s">
        <v>42</v>
      </c>
      <c r="X16" s="130" t="s">
        <v>89</v>
      </c>
      <c r="Y16" s="110" t="s">
        <v>43</v>
      </c>
      <c r="Z16" s="85"/>
      <c r="AB16" s="127" t="s">
        <v>2</v>
      </c>
      <c r="AC16" s="128" t="s">
        <v>5</v>
      </c>
      <c r="AD16" s="128" t="s">
        <v>6</v>
      </c>
      <c r="AE16" s="128" t="s">
        <v>7</v>
      </c>
      <c r="AF16" s="128" t="s">
        <v>8</v>
      </c>
      <c r="AG16" s="128" t="s">
        <v>9</v>
      </c>
      <c r="AH16" s="146" t="s">
        <v>4</v>
      </c>
      <c r="AI16" s="187" t="s">
        <v>42</v>
      </c>
      <c r="AJ16" s="130" t="s">
        <v>89</v>
      </c>
      <c r="AK16" s="188" t="s">
        <v>43</v>
      </c>
    </row>
    <row r="17" spans="3:43" s="78" customFormat="1" ht="15.75" customHeight="1">
      <c r="D17" s="24" t="str">
        <f>IF(B17&lt;&gt;"",B17+1,IF(TEXT(入力用1年!$B$8,"aaa")=D16,入力用1年!$B$8,""))</f>
        <v/>
      </c>
      <c r="E17" s="4">
        <f>IF(D17&lt;&gt;"",D17+1,IF(TEXT(入力用1年!$B$8,"aaa")=E16,入力用1年!$B$8,""))</f>
        <v>45748</v>
      </c>
      <c r="F17" s="4">
        <f>IF(E17&lt;&gt;"",E17+1,IF(TEXT(入力用1年!$B$8,"aaa")=F16,入力用1年!$B$8,""))</f>
        <v>45749</v>
      </c>
      <c r="G17" s="4">
        <f>IF(F17&lt;&gt;"",F17+1,IF(TEXT(入力用1年!$B$8,"aaa")=G16,入力用1年!$B$8,""))</f>
        <v>45750</v>
      </c>
      <c r="H17" s="4">
        <f>IF(G17&lt;&gt;"",G17+1,IF(TEXT(入力用1年!$B$8,"aaa")=H16,入力用1年!$B$8,""))</f>
        <v>45751</v>
      </c>
      <c r="I17" s="4">
        <f>IF(H17&lt;&gt;"",H17+1,IF(TEXT(入力用1年!$B$8,"aaa")=I16,入力用1年!$B$8,""))</f>
        <v>45752</v>
      </c>
      <c r="J17" s="103">
        <f>IF(I17&lt;&gt;"",I17+1,IF(TEXT(入力用1年!$B$8,"aaa")=J16,入力用1年!$B$8,""))</f>
        <v>45753</v>
      </c>
      <c r="K17" s="102">
        <f>COUNTIFS(入力用1年!B:B,"&gt;="&amp;MIN(D17:J17),入力用1年!B:B,"&lt;="&amp;MAX(D17:J17),入力用1年!J:J,"○",入力用1年!E:E,"",入力用1年!D:D,"休日")</f>
        <v>0</v>
      </c>
      <c r="L17" s="105">
        <f>COUNTIFS(入力用1年!$B:$B,"&gt;="&amp;MIN(D17:J17),入力用1年!$B:$B,"&lt;="&amp;MAX(D17:J17),入力用1年!$J:$J,"○",入力用1年!$E:$E,"",入力用1年!$F:$F,"現場閉所")</f>
        <v>0</v>
      </c>
      <c r="M17" s="112" t="str" cm="1">
        <f t="array" ref="M17">_xlfn.IFS(K17=0,"",K17=0,"-",L17&gt;=K17,"〇",L17&lt;=K17,"×")</f>
        <v/>
      </c>
      <c r="N17" s="87"/>
      <c r="P17" s="24" t="str">
        <f t="shared" ref="P17:V17" si="0">IF(O17&lt;&gt;"",O17+1,IF(TEXT(EDATE(MIN($D$17:$J$17),1),"aaa")=P16,EDATE(MIN($D$17:$J$17),1),""))</f>
        <v/>
      </c>
      <c r="Q17" s="4" t="str">
        <f t="shared" si="0"/>
        <v/>
      </c>
      <c r="R17" s="4" t="str">
        <f t="shared" si="0"/>
        <v/>
      </c>
      <c r="S17" s="4">
        <f t="shared" si="0"/>
        <v>45778</v>
      </c>
      <c r="T17" s="4">
        <f t="shared" si="0"/>
        <v>45779</v>
      </c>
      <c r="U17" s="4">
        <f t="shared" si="0"/>
        <v>45780</v>
      </c>
      <c r="V17" s="103">
        <f t="shared" si="0"/>
        <v>45781</v>
      </c>
      <c r="W17" s="102">
        <f>COUNTIFS(入力用1年!B:B,"&gt;="&amp;MIN(P17:V17),入力用1年!B:B,"&lt;="&amp;MAX(P17:V17),入力用1年!J:J,"○",入力用1年!E:E,"",入力用1年!D:D,"休日")</f>
        <v>0</v>
      </c>
      <c r="X17" s="105">
        <f>COUNTIFS(入力用1年!$B:$B,"&gt;="&amp;MIN(P17:V17),入力用1年!$B:$B,"&lt;="&amp;MAX(P17:V17),入力用1年!$J:$J,"○",入力用1年!$E:$E,"",入力用1年!$F:$F,"現場閉所")</f>
        <v>0</v>
      </c>
      <c r="Y17" s="112" t="str" cm="1">
        <f t="array" ref="Y17">_xlfn.IFS(W17=0,"",W17=0,"-",X17&gt;=W17,"〇",X17&lt;=W17,"×")</f>
        <v/>
      </c>
      <c r="Z17" s="87"/>
      <c r="AB17" s="24" t="str">
        <f t="shared" ref="AB17:AH17" si="1">IF(AA17&lt;&gt;"",AA17+1,IF(TEXT(EDATE(MIN($P$17:$V$17),1),"aaa")=AB16,EDATE(MIN($P$17:$V$17),1),""))</f>
        <v/>
      </c>
      <c r="AC17" s="4" t="str">
        <f t="shared" si="1"/>
        <v/>
      </c>
      <c r="AD17" s="4" t="str">
        <f t="shared" si="1"/>
        <v/>
      </c>
      <c r="AE17" s="4" t="str">
        <f t="shared" si="1"/>
        <v/>
      </c>
      <c r="AF17" s="4" t="str">
        <f t="shared" si="1"/>
        <v/>
      </c>
      <c r="AG17" s="4" t="str">
        <f t="shared" si="1"/>
        <v/>
      </c>
      <c r="AH17" s="103">
        <f t="shared" si="1"/>
        <v>45809</v>
      </c>
      <c r="AI17" s="102">
        <f>COUNTIFS(入力用1年!B:B,"&gt;="&amp;MIN(AB17:AH17),入力用1年!B:B,"&lt;="&amp;MAX(AB17:AH17),入力用1年!J:J,"○",入力用1年!E:E,"",入力用1年!D:D,"休日")</f>
        <v>0</v>
      </c>
      <c r="AJ17" s="105">
        <f>COUNTIFS(入力用1年!$B:$B,"&gt;="&amp;MIN(AB17:AH17),入力用1年!$B:$B,"&lt;="&amp;MAX(AB17:AH17),入力用1年!$J:$J,"○",入力用1年!$E:$E,"",入力用1年!$F:$F,"現場閉所")</f>
        <v>0</v>
      </c>
      <c r="AK17" s="112" t="str" cm="1">
        <f t="array" ref="AK17">_xlfn.IFS(AI17=0,"",AI17=0,"-",AJ17&gt;=AI17,"〇",AJ17&lt;=AI17,"×")</f>
        <v/>
      </c>
      <c r="AN17" s="78" t="s">
        <v>54</v>
      </c>
      <c r="AO17" s="107">
        <f>COUNTIF($M$17:$M$22,"×")</f>
        <v>0</v>
      </c>
      <c r="AP17" s="107">
        <f>COUNTIF($Y$17:$Y$22,"×")</f>
        <v>0</v>
      </c>
      <c r="AQ17" s="107">
        <f>COUNTIF($AK$17:$AK$22,"×")</f>
        <v>0</v>
      </c>
    </row>
    <row r="18" spans="3:43" s="78" customFormat="1" ht="15.75" customHeight="1">
      <c r="D18" s="24">
        <f>IFERROR(IF(MONTH(J17+1)=$D$15,J17+1,""),"")</f>
        <v>45754</v>
      </c>
      <c r="E18" s="4">
        <f t="shared" ref="E18:J22" si="2">IFERROR(IF(MONTH(D18+1)=$D$15,D18+1,""),"")</f>
        <v>45755</v>
      </c>
      <c r="F18" s="4">
        <f t="shared" si="2"/>
        <v>45756</v>
      </c>
      <c r="G18" s="4">
        <f t="shared" si="2"/>
        <v>45757</v>
      </c>
      <c r="H18" s="4">
        <f t="shared" si="2"/>
        <v>45758</v>
      </c>
      <c r="I18" s="4">
        <f t="shared" si="2"/>
        <v>45759</v>
      </c>
      <c r="J18" s="103">
        <f>IFERROR(IF(MONTH(I18+1)=$D$15,I18+1,""),"")</f>
        <v>45760</v>
      </c>
      <c r="K18" s="102">
        <f>COUNTIFS(入力用1年!B:B,"&gt;="&amp;MIN(D18:J18),入力用1年!B:B,"&lt;="&amp;MAX(D18:J18),入力用1年!J:J,"○",入力用1年!E:E,"",入力用1年!D:D,"休日")</f>
        <v>0</v>
      </c>
      <c r="L18" s="105">
        <f>COUNTIFS(入力用1年!$B:$B,"&gt;="&amp;MIN(D18:J18),入力用1年!$B:$B,"&lt;="&amp;MAX(D18:J18),入力用1年!$J:$J,"○",入力用1年!$E:$E,"",入力用1年!$F:$F,"現場閉所")</f>
        <v>0</v>
      </c>
      <c r="M18" s="112" t="str" cm="1">
        <f t="array" ref="M18">_xlfn.IFS(K18=0,"",K18=0,"-",L18&gt;=K18,"〇",L18&lt;=K18,"×")</f>
        <v/>
      </c>
      <c r="N18" s="87"/>
      <c r="P18" s="24">
        <f>IFERROR(IF(MONTH(V17+1)=$P$15,V17+1,""),"")</f>
        <v>45782</v>
      </c>
      <c r="Q18" s="4">
        <f t="shared" ref="Q18:V22" si="3">IFERROR(IF(MONTH(P18+1)=$P$15,P18+1,""),"")</f>
        <v>45783</v>
      </c>
      <c r="R18" s="4">
        <f t="shared" si="3"/>
        <v>45784</v>
      </c>
      <c r="S18" s="4">
        <f t="shared" si="3"/>
        <v>45785</v>
      </c>
      <c r="T18" s="4">
        <f t="shared" si="3"/>
        <v>45786</v>
      </c>
      <c r="U18" s="4">
        <f t="shared" si="3"/>
        <v>45787</v>
      </c>
      <c r="V18" s="103">
        <f t="shared" si="3"/>
        <v>45788</v>
      </c>
      <c r="W18" s="102">
        <f>COUNTIFS(入力用1年!B:B,"&gt;="&amp;MIN(P18:V18),入力用1年!B:B,"&lt;="&amp;MAX(P18:V18),入力用1年!J:J,"○",入力用1年!E:E,"",入力用1年!D:D,"休日")</f>
        <v>0</v>
      </c>
      <c r="X18" s="105">
        <f>COUNTIFS(入力用1年!$B:$B,"&gt;="&amp;MIN(P18:V18),入力用1年!$B:$B,"&lt;="&amp;MAX(P18:V18),入力用1年!$J:$J,"○",入力用1年!$E:$E,"",入力用1年!$F:$F,"現場閉所")</f>
        <v>0</v>
      </c>
      <c r="Y18" s="112" t="str" cm="1">
        <f t="array" ref="Y18">_xlfn.IFS(W18=0,"",W18=0,"-",X18&gt;=W18,"〇",X18&lt;=W18,"×")</f>
        <v/>
      </c>
      <c r="Z18" s="87"/>
      <c r="AB18" s="24">
        <f>IFERROR(IF(MONTH(AH17+1)=$AB$15,AH17+1,""),"")</f>
        <v>45810</v>
      </c>
      <c r="AC18" s="4">
        <f t="shared" ref="AC18:AH22" si="4">IFERROR(IF(MONTH(AB18+1)=$AB$15,AB18+1,""),"")</f>
        <v>45811</v>
      </c>
      <c r="AD18" s="4">
        <f t="shared" si="4"/>
        <v>45812</v>
      </c>
      <c r="AE18" s="4">
        <f t="shared" si="4"/>
        <v>45813</v>
      </c>
      <c r="AF18" s="4">
        <f t="shared" si="4"/>
        <v>45814</v>
      </c>
      <c r="AG18" s="4">
        <f t="shared" si="4"/>
        <v>45815</v>
      </c>
      <c r="AH18" s="103">
        <f t="shared" si="4"/>
        <v>45816</v>
      </c>
      <c r="AI18" s="102">
        <f>COUNTIFS(入力用1年!B:B,"&gt;="&amp;MIN(AB18:AH18),入力用1年!B:B,"&lt;="&amp;MAX(AB18:AH18),入力用1年!J:J,"○",入力用1年!E:E,"",入力用1年!D:D,"休日")</f>
        <v>0</v>
      </c>
      <c r="AJ18" s="105">
        <f>COUNTIFS(入力用1年!$B:$B,"&gt;="&amp;MIN(AB18:AH18),入力用1年!$B:$B,"&lt;="&amp;MAX(AB18:AH18),入力用1年!$J:$J,"○",入力用1年!$E:$E,"",入力用1年!$F:$F,"現場閉所")</f>
        <v>0</v>
      </c>
      <c r="AK18" s="112" t="str" cm="1">
        <f t="array" ref="AK18">_xlfn.IFS(AI18=0,"",AI18=0,"-",AJ18&gt;=AI18,"〇",AJ18&lt;=AI18,"×")</f>
        <v/>
      </c>
      <c r="AM18" s="86"/>
      <c r="AN18" s="78" t="s">
        <v>55</v>
      </c>
      <c r="AO18" s="107">
        <f>COUNTIF($M$27:$M$32,"×")</f>
        <v>0</v>
      </c>
      <c r="AP18" s="107">
        <f>COUNTIF($Y$27:$Y$32,"×")</f>
        <v>0</v>
      </c>
      <c r="AQ18" s="107">
        <f>COUNTIF($AK$27:$AK$32,"×")</f>
        <v>0</v>
      </c>
    </row>
    <row r="19" spans="3:43" s="78" customFormat="1" ht="15.75" customHeight="1">
      <c r="D19" s="24">
        <f>IFERROR(IF(MONTH(J18+1)=$D$15,J18+1,""),"")</f>
        <v>45761</v>
      </c>
      <c r="E19" s="4">
        <f t="shared" si="2"/>
        <v>45762</v>
      </c>
      <c r="F19" s="4">
        <f t="shared" si="2"/>
        <v>45763</v>
      </c>
      <c r="G19" s="4">
        <f t="shared" si="2"/>
        <v>45764</v>
      </c>
      <c r="H19" s="4">
        <f t="shared" si="2"/>
        <v>45765</v>
      </c>
      <c r="I19" s="4">
        <f t="shared" si="2"/>
        <v>45766</v>
      </c>
      <c r="J19" s="103">
        <f t="shared" si="2"/>
        <v>45767</v>
      </c>
      <c r="K19" s="102">
        <f>COUNTIFS(入力用1年!B:B,"&gt;="&amp;MIN(D19:J19),入力用1年!B:B,"&lt;="&amp;MAX(D19:J19),入力用1年!J:J,"○",入力用1年!E:E,"",入力用1年!D:D,"休日")</f>
        <v>0</v>
      </c>
      <c r="L19" s="105">
        <f>COUNTIFS(入力用1年!$B:$B,"&gt;="&amp;MIN(D19:J19),入力用1年!$B:$B,"&lt;="&amp;MAX(D19:J19),入力用1年!$J:$J,"○",入力用1年!$E:$E,"",入力用1年!$F:$F,"現場閉所")</f>
        <v>0</v>
      </c>
      <c r="M19" s="112" t="str" cm="1">
        <f t="array" ref="M19">_xlfn.IFS(K19=0,"",K19=0,"-",L19&gt;=K19,"〇",L19&lt;=K19,"×")</f>
        <v/>
      </c>
      <c r="N19" s="87"/>
      <c r="P19" s="24">
        <f>IFERROR(IF(MONTH(V18+1)=$P$15,V18+1,""),"")</f>
        <v>45789</v>
      </c>
      <c r="Q19" s="4">
        <f t="shared" si="3"/>
        <v>45790</v>
      </c>
      <c r="R19" s="4">
        <f t="shared" si="3"/>
        <v>45791</v>
      </c>
      <c r="S19" s="4">
        <f t="shared" si="3"/>
        <v>45792</v>
      </c>
      <c r="T19" s="4">
        <f t="shared" si="3"/>
        <v>45793</v>
      </c>
      <c r="U19" s="4">
        <f t="shared" si="3"/>
        <v>45794</v>
      </c>
      <c r="V19" s="103">
        <f t="shared" si="3"/>
        <v>45795</v>
      </c>
      <c r="W19" s="102">
        <f>COUNTIFS(入力用1年!B:B,"&gt;="&amp;MIN(P19:V19),入力用1年!B:B,"&lt;="&amp;MAX(P19:V19),入力用1年!J:J,"○",入力用1年!E:E,"",入力用1年!D:D,"休日")</f>
        <v>0</v>
      </c>
      <c r="X19" s="105">
        <f>COUNTIFS(入力用1年!$B:$B,"&gt;="&amp;MIN(P19:V19),入力用1年!$B:$B,"&lt;="&amp;MAX(P19:V19),入力用1年!$J:$J,"○",入力用1年!$E:$E,"",入力用1年!$F:$F,"現場閉所")</f>
        <v>0</v>
      </c>
      <c r="Y19" s="112" t="str" cm="1">
        <f t="array" ref="Y19">_xlfn.IFS(W19=0,"",W19=0,"-",X19&gt;=W19,"〇",X19&lt;=W19,"×")</f>
        <v/>
      </c>
      <c r="Z19" s="87"/>
      <c r="AB19" s="24">
        <f>IFERROR(IF(MONTH(AH18+1)=$AB$15,AH18+1,""),"")</f>
        <v>45817</v>
      </c>
      <c r="AC19" s="4">
        <f t="shared" si="4"/>
        <v>45818</v>
      </c>
      <c r="AD19" s="4">
        <f t="shared" si="4"/>
        <v>45819</v>
      </c>
      <c r="AE19" s="4">
        <f t="shared" si="4"/>
        <v>45820</v>
      </c>
      <c r="AF19" s="4">
        <f t="shared" si="4"/>
        <v>45821</v>
      </c>
      <c r="AG19" s="4">
        <f t="shared" si="4"/>
        <v>45822</v>
      </c>
      <c r="AH19" s="103">
        <f t="shared" si="4"/>
        <v>45823</v>
      </c>
      <c r="AI19" s="102">
        <f>COUNTIFS(入力用1年!B:B,"&gt;="&amp;MIN(AB19:AH19),入力用1年!B:B,"&lt;="&amp;MAX(AB19:AH19),入力用1年!J:J,"○",入力用1年!E:E,"",入力用1年!D:D,"休日")</f>
        <v>0</v>
      </c>
      <c r="AJ19" s="105">
        <f>COUNTIFS(入力用1年!$B:$B,"&gt;="&amp;MIN(AB19:AH19),入力用1年!$B:$B,"&lt;="&amp;MAX(AB19:AH19),入力用1年!$J:$J,"○",入力用1年!$E:$E,"",入力用1年!$F:$F,"現場閉所")</f>
        <v>0</v>
      </c>
      <c r="AK19" s="112" t="str" cm="1">
        <f t="array" ref="AK19">_xlfn.IFS(AI19=0,"",AI19=0,"-",AJ19&gt;=AI19,"〇",AJ19&lt;=AI19,"×")</f>
        <v/>
      </c>
      <c r="AM19" s="86"/>
      <c r="AO19" s="107">
        <f>COUNTIF($M$37:$M$42,"×")</f>
        <v>0</v>
      </c>
      <c r="AP19" s="107">
        <f>COUNTIF($Y$37:$Y$42,"×")</f>
        <v>0</v>
      </c>
      <c r="AQ19" s="107">
        <f>COUNTIF($AK$37:$AK$42,"×")</f>
        <v>0</v>
      </c>
    </row>
    <row r="20" spans="3:43" s="78" customFormat="1" ht="15.75" customHeight="1">
      <c r="D20" s="24">
        <f>IFERROR(IF(MONTH(J19+1)=$D$15,J19+1,""),"")</f>
        <v>45768</v>
      </c>
      <c r="E20" s="4">
        <f t="shared" si="2"/>
        <v>45769</v>
      </c>
      <c r="F20" s="4">
        <f t="shared" si="2"/>
        <v>45770</v>
      </c>
      <c r="G20" s="4">
        <f t="shared" si="2"/>
        <v>45771</v>
      </c>
      <c r="H20" s="4">
        <f t="shared" si="2"/>
        <v>45772</v>
      </c>
      <c r="I20" s="4">
        <f t="shared" si="2"/>
        <v>45773</v>
      </c>
      <c r="J20" s="103">
        <f t="shared" si="2"/>
        <v>45774</v>
      </c>
      <c r="K20" s="102">
        <f>COUNTIFS(入力用1年!B:B,"&gt;="&amp;MIN(D20:J20),入力用1年!B:B,"&lt;="&amp;MAX(D20:J20),入力用1年!J:J,"○",入力用1年!E:E,"",入力用1年!D:D,"休日")</f>
        <v>0</v>
      </c>
      <c r="L20" s="105">
        <f>COUNTIFS(入力用1年!$B:$B,"&gt;="&amp;MIN(D20:J20),入力用1年!$B:$B,"&lt;="&amp;MAX(D20:J20),入力用1年!$J:$J,"○",入力用1年!$E:$E,"",入力用1年!$F:$F,"現場閉所")</f>
        <v>0</v>
      </c>
      <c r="M20" s="112" t="str" cm="1">
        <f t="array" ref="M20">_xlfn.IFS(K20=0,"",K20=0,"-",L20&gt;=K20,"〇",L20&lt;=K20,"×")</f>
        <v/>
      </c>
      <c r="N20" s="87"/>
      <c r="P20" s="24">
        <f>IFERROR(IF(MONTH(V19+1)=$P$15,V19+1,""),"")</f>
        <v>45796</v>
      </c>
      <c r="Q20" s="4">
        <f t="shared" si="3"/>
        <v>45797</v>
      </c>
      <c r="R20" s="4">
        <f t="shared" si="3"/>
        <v>45798</v>
      </c>
      <c r="S20" s="4">
        <f t="shared" si="3"/>
        <v>45799</v>
      </c>
      <c r="T20" s="4">
        <f t="shared" si="3"/>
        <v>45800</v>
      </c>
      <c r="U20" s="4">
        <f t="shared" si="3"/>
        <v>45801</v>
      </c>
      <c r="V20" s="103">
        <f t="shared" si="3"/>
        <v>45802</v>
      </c>
      <c r="W20" s="102">
        <f>COUNTIFS(入力用1年!B:B,"&gt;="&amp;MIN(P20:V20),入力用1年!B:B,"&lt;="&amp;MAX(P20:V20),入力用1年!J:J,"○",入力用1年!E:E,"",入力用1年!D:D,"休日")</f>
        <v>0</v>
      </c>
      <c r="X20" s="105">
        <f>COUNTIFS(入力用1年!$B:$B,"&gt;="&amp;MIN(P20:V20),入力用1年!$B:$B,"&lt;="&amp;MAX(P20:V20),入力用1年!$J:$J,"○",入力用1年!$E:$E,"",入力用1年!$F:$F,"現場閉所")</f>
        <v>0</v>
      </c>
      <c r="Y20" s="112" t="str" cm="1">
        <f t="array" ref="Y20">_xlfn.IFS(W20=0,"",W20=0,"-",X20&gt;=W20,"〇",X20&lt;=W20,"×")</f>
        <v/>
      </c>
      <c r="Z20" s="87"/>
      <c r="AB20" s="24">
        <f>IFERROR(IF(MONTH(AH19+1)=$AB$15,AH19+1,""),"")</f>
        <v>45824</v>
      </c>
      <c r="AC20" s="4">
        <f t="shared" si="4"/>
        <v>45825</v>
      </c>
      <c r="AD20" s="4">
        <f t="shared" si="4"/>
        <v>45826</v>
      </c>
      <c r="AE20" s="4">
        <f t="shared" si="4"/>
        <v>45827</v>
      </c>
      <c r="AF20" s="4">
        <f t="shared" si="4"/>
        <v>45828</v>
      </c>
      <c r="AG20" s="4">
        <f t="shared" si="4"/>
        <v>45829</v>
      </c>
      <c r="AH20" s="103">
        <f t="shared" si="4"/>
        <v>45830</v>
      </c>
      <c r="AI20" s="102">
        <f>COUNTIFS(入力用1年!B:B,"&gt;="&amp;MIN(AB20:AH20),入力用1年!B:B,"&lt;="&amp;MAX(AB20:AH20),入力用1年!J:J,"○",入力用1年!E:E,"",入力用1年!D:D,"休日")</f>
        <v>0</v>
      </c>
      <c r="AJ20" s="105">
        <f>COUNTIFS(入力用1年!$B:$B,"&gt;="&amp;MIN(AB20:AH20),入力用1年!$B:$B,"&lt;="&amp;MAX(AB20:AH20),入力用1年!$J:$J,"○",入力用1年!$E:$E,"",入力用1年!$F:$F,"現場閉所")</f>
        <v>0</v>
      </c>
      <c r="AK20" s="112" t="str" cm="1">
        <f t="array" ref="AK20">_xlfn.IFS(AI20=0,"",AI20=0,"-",AJ20&gt;=AI20,"〇",AJ20&lt;=AI20,"×")</f>
        <v/>
      </c>
      <c r="AM20" s="86"/>
      <c r="AO20" s="107">
        <f>COUNTIF($M$47:$M$52,"×")</f>
        <v>0</v>
      </c>
      <c r="AP20" s="107">
        <f>COUNTIF($Y$47:$Y$52,"×")</f>
        <v>0</v>
      </c>
      <c r="AQ20" s="107">
        <f>COUNTIF($AK$47:$AK$52,"×")</f>
        <v>0</v>
      </c>
    </row>
    <row r="21" spans="3:43" s="78" customFormat="1" ht="15.75" customHeight="1">
      <c r="D21" s="24">
        <f>IFERROR(IF(MONTH(J20+1)=$D$15,J20+1,""),"")</f>
        <v>45775</v>
      </c>
      <c r="E21" s="4">
        <f>IFERROR(IF(MONTH(D21+1)=$D$15,D21+1,""),"")</f>
        <v>45776</v>
      </c>
      <c r="F21" s="4">
        <f t="shared" si="2"/>
        <v>45777</v>
      </c>
      <c r="G21" s="4" t="str">
        <f t="shared" si="2"/>
        <v/>
      </c>
      <c r="H21" s="4" t="str">
        <f t="shared" si="2"/>
        <v/>
      </c>
      <c r="I21" s="4" t="str">
        <f t="shared" si="2"/>
        <v/>
      </c>
      <c r="J21" s="103" t="str">
        <f t="shared" si="2"/>
        <v/>
      </c>
      <c r="K21" s="102">
        <f>COUNTIFS(入力用1年!B:B,"&gt;="&amp;MIN(D21:J21),入力用1年!B:B,"&lt;="&amp;MAX(D21:J21),入力用1年!J:J,"○",入力用1年!E:E,"",入力用1年!D:D,"休日")</f>
        <v>0</v>
      </c>
      <c r="L21" s="105">
        <f>COUNTIFS(入力用1年!$B:$B,"&gt;="&amp;MIN(D21:J21),入力用1年!$B:$B,"&lt;="&amp;MAX(D21:J21),入力用1年!$J:$J,"○",入力用1年!$E:$E,"",入力用1年!$F:$F,"現場閉所")</f>
        <v>0</v>
      </c>
      <c r="M21" s="112" t="str" cm="1">
        <f t="array" ref="M21">_xlfn.IFS(K21=0,"",K21=0,"-",L21&gt;=K21,"〇",L21&lt;=K21,"×")</f>
        <v/>
      </c>
      <c r="N21" s="87"/>
      <c r="P21" s="24">
        <f>IFERROR(IF(MONTH(V20+1)=$P$15,V20+1,""),"")</f>
        <v>45803</v>
      </c>
      <c r="Q21" s="4">
        <f t="shared" si="3"/>
        <v>45804</v>
      </c>
      <c r="R21" s="4">
        <f t="shared" si="3"/>
        <v>45805</v>
      </c>
      <c r="S21" s="4">
        <f t="shared" si="3"/>
        <v>45806</v>
      </c>
      <c r="T21" s="4">
        <f t="shared" si="3"/>
        <v>45807</v>
      </c>
      <c r="U21" s="4">
        <f t="shared" si="3"/>
        <v>45808</v>
      </c>
      <c r="V21" s="103" t="str">
        <f t="shared" si="3"/>
        <v/>
      </c>
      <c r="W21" s="102">
        <f>COUNTIFS(入力用1年!B:B,"&gt;="&amp;MIN(P21:V21),入力用1年!B:B,"&lt;="&amp;MAX(P21:V21),入力用1年!J:J,"○",入力用1年!E:E,"",入力用1年!D:D,"休日")</f>
        <v>0</v>
      </c>
      <c r="X21" s="105">
        <f>COUNTIFS(入力用1年!$B:$B,"&gt;="&amp;MIN(P21:V21),入力用1年!$B:$B,"&lt;="&amp;MAX(P21:V21),入力用1年!$J:$J,"○",入力用1年!$E:$E,"",入力用1年!$F:$F,"現場閉所")</f>
        <v>0</v>
      </c>
      <c r="Y21" s="112" t="str" cm="1">
        <f t="array" ref="Y21">_xlfn.IFS(W21=0,"",W21=0,"-",X21&gt;=W21,"〇",X21&lt;=W21,"×")</f>
        <v/>
      </c>
      <c r="Z21" s="87"/>
      <c r="AB21" s="24">
        <f>IFERROR(IF(MONTH(AH20+1)=$AB$15,AH20+1,""),"")</f>
        <v>45831</v>
      </c>
      <c r="AC21" s="4">
        <f t="shared" si="4"/>
        <v>45832</v>
      </c>
      <c r="AD21" s="4">
        <f t="shared" si="4"/>
        <v>45833</v>
      </c>
      <c r="AE21" s="4">
        <f t="shared" si="4"/>
        <v>45834</v>
      </c>
      <c r="AF21" s="4">
        <f t="shared" si="4"/>
        <v>45835</v>
      </c>
      <c r="AG21" s="4">
        <f t="shared" si="4"/>
        <v>45836</v>
      </c>
      <c r="AH21" s="103">
        <f t="shared" si="4"/>
        <v>45837</v>
      </c>
      <c r="AI21" s="102">
        <f>COUNTIFS(入力用1年!B:B,"&gt;="&amp;MIN(AB21:AH21),入力用1年!B:B,"&lt;="&amp;MAX(AB21:AH21),入力用1年!J:J,"○",入力用1年!E:E,"",入力用1年!D:D,"休日")</f>
        <v>0</v>
      </c>
      <c r="AJ21" s="105">
        <f>COUNTIFS(入力用1年!$B:$B,"&gt;="&amp;MIN(AB21:AH21),入力用1年!$B:$B,"&lt;="&amp;MAX(AB21:AH21),入力用1年!$J:$J,"○",入力用1年!$E:$E,"",入力用1年!$F:$F,"現場閉所")</f>
        <v>0</v>
      </c>
      <c r="AK21" s="112" t="str" cm="1">
        <f t="array" ref="AK21">_xlfn.IFS(AI21=0,"",AI21=0,"-",AJ21&gt;=AI21,"〇",AJ21&lt;=AI21,"×")</f>
        <v/>
      </c>
      <c r="AM21" s="86"/>
      <c r="AN21" s="84"/>
    </row>
    <row r="22" spans="3:43" s="78" customFormat="1" ht="15.75" customHeight="1" thickBot="1">
      <c r="D22" s="25" t="str">
        <f>IFERROR(IF(MONTH(J21+1)=$D$15,J21+1,""),"")</f>
        <v/>
      </c>
      <c r="E22" s="26" t="str">
        <f t="shared" si="2"/>
        <v/>
      </c>
      <c r="F22" s="26" t="str">
        <f t="shared" si="2"/>
        <v/>
      </c>
      <c r="G22" s="26" t="str">
        <f t="shared" si="2"/>
        <v/>
      </c>
      <c r="H22" s="26" t="str">
        <f t="shared" si="2"/>
        <v/>
      </c>
      <c r="I22" s="26" t="str">
        <f t="shared" si="2"/>
        <v/>
      </c>
      <c r="J22" s="104" t="str">
        <f t="shared" si="2"/>
        <v/>
      </c>
      <c r="K22" s="113">
        <f>COUNTIFS(入力用1年!B:B,"&gt;="&amp;MIN(D22:J22),入力用1年!B:B,"&lt;="&amp;MAX(D22:J22),入力用1年!J:J,"○",入力用1年!E:E,"",入力用1年!D:D,"休日")</f>
        <v>0</v>
      </c>
      <c r="L22" s="105">
        <f>COUNTIFS(入力用1年!$B:$B,"&gt;="&amp;MIN(D22:J22),入力用1年!$B:$B,"&lt;="&amp;MAX(D22:J22),入力用1年!$J:$J,"○",入力用1年!$E:$E,"",入力用1年!$F:$F,"現場閉所")</f>
        <v>0</v>
      </c>
      <c r="M22" s="115" t="str" cm="1">
        <f t="array" ref="M22">_xlfn.IFS(K22=0,"",K22=0,"-",L22&gt;=K22,"〇",L22&lt;=K22,"×")</f>
        <v/>
      </c>
      <c r="N22" s="87"/>
      <c r="P22" s="25" t="str">
        <f>IFERROR(IF(MONTH(V21+1)=$P$15,V21+1,""),"")</f>
        <v/>
      </c>
      <c r="Q22" s="26" t="str">
        <f t="shared" si="3"/>
        <v/>
      </c>
      <c r="R22" s="26" t="str">
        <f t="shared" si="3"/>
        <v/>
      </c>
      <c r="S22" s="26" t="str">
        <f t="shared" si="3"/>
        <v/>
      </c>
      <c r="T22" s="26" t="str">
        <f t="shared" si="3"/>
        <v/>
      </c>
      <c r="U22" s="26" t="str">
        <f t="shared" si="3"/>
        <v/>
      </c>
      <c r="V22" s="104" t="str">
        <f t="shared" si="3"/>
        <v/>
      </c>
      <c r="W22" s="113">
        <f>COUNTIFS(入力用1年!B:B,"&gt;="&amp;MIN(P22:V22),入力用1年!B:B,"&lt;="&amp;MAX(P22:V22),入力用1年!J:J,"○",入力用1年!E:E,"",入力用1年!D:D,"休日")</f>
        <v>0</v>
      </c>
      <c r="X22" s="105">
        <f>COUNTIFS(入力用1年!$B:$B,"&gt;="&amp;MIN(P22:V22),入力用1年!$B:$B,"&lt;="&amp;MAX(P22:V22),入力用1年!$J:$J,"○",入力用1年!$E:$E,"",入力用1年!$F:$F,"現場閉所")</f>
        <v>0</v>
      </c>
      <c r="Y22" s="115" t="str" cm="1">
        <f t="array" ref="Y22">_xlfn.IFS(W22=0,"",W22=0,"-",X22&gt;=W22,"〇",X22&lt;=W22,"×")</f>
        <v/>
      </c>
      <c r="Z22" s="87"/>
      <c r="AB22" s="25">
        <f>IFERROR(IF(MONTH(AH21+1)=$AB$15,AH21+1,""),"")</f>
        <v>45838</v>
      </c>
      <c r="AC22" s="26" t="str">
        <f t="shared" si="4"/>
        <v/>
      </c>
      <c r="AD22" s="26" t="str">
        <f t="shared" si="4"/>
        <v/>
      </c>
      <c r="AE22" s="26" t="str">
        <f t="shared" si="4"/>
        <v/>
      </c>
      <c r="AF22" s="26" t="str">
        <f t="shared" si="4"/>
        <v/>
      </c>
      <c r="AG22" s="26" t="str">
        <f t="shared" si="4"/>
        <v/>
      </c>
      <c r="AH22" s="104" t="str">
        <f t="shared" si="4"/>
        <v/>
      </c>
      <c r="AI22" s="113">
        <f>COUNTIFS(入力用1年!B:B,"&gt;="&amp;MIN(AB22:AH22),入力用1年!B:B,"&lt;="&amp;MAX(AB22:AH22),入力用1年!J:J,"○",入力用1年!E:E,"",入力用1年!D:D,"休日")</f>
        <v>0</v>
      </c>
      <c r="AJ22" s="105">
        <f>COUNTIFS(入力用1年!$B:$B,"&gt;="&amp;MIN(AB22:AH22),入力用1年!$B:$B,"&lt;="&amp;MAX(AB22:AH22),入力用1年!$J:$J,"○",入力用1年!$E:$E,"",入力用1年!$F:$F,"現場閉所")</f>
        <v>0</v>
      </c>
      <c r="AK22" s="115" t="str" cm="1">
        <f t="array" ref="AK22">_xlfn.IFS(AI22=0,"",AI22=0,"-",AJ22&gt;=AI22,"〇",AJ22&lt;=AI22,"×")</f>
        <v/>
      </c>
      <c r="AM22" s="100"/>
    </row>
    <row r="23" spans="3:43" s="167" customFormat="1" ht="18.75" customHeight="1">
      <c r="D23" s="168"/>
      <c r="E23" s="169"/>
      <c r="F23" s="170"/>
      <c r="G23" s="171"/>
      <c r="H23" s="172"/>
      <c r="I23" s="168"/>
      <c r="J23" s="172"/>
      <c r="K23" s="173">
        <f>SUM(K17:K22)</f>
        <v>0</v>
      </c>
      <c r="L23" s="172"/>
      <c r="M23" s="168"/>
      <c r="N23" s="168"/>
      <c r="O23" s="168"/>
      <c r="P23" s="168"/>
      <c r="Q23" s="168"/>
      <c r="R23" s="168"/>
      <c r="S23" s="171"/>
      <c r="T23" s="172"/>
      <c r="U23" s="168"/>
      <c r="V23" s="172"/>
      <c r="W23" s="173">
        <f>SUM(W17:W22)</f>
        <v>0</v>
      </c>
      <c r="X23" s="173"/>
      <c r="Y23" s="173"/>
      <c r="Z23" s="173"/>
      <c r="AA23" s="168"/>
      <c r="AB23" s="168"/>
      <c r="AC23" s="168"/>
      <c r="AD23" s="168"/>
      <c r="AE23" s="171"/>
      <c r="AF23" s="172"/>
      <c r="AG23" s="168"/>
      <c r="AH23" s="172"/>
      <c r="AI23" s="173">
        <f>SUM(AI17:AI22)</f>
        <v>0</v>
      </c>
      <c r="AJ23" s="172"/>
      <c r="AK23" s="168"/>
    </row>
    <row r="24" spans="3:43" s="78" customFormat="1" ht="18.75" customHeight="1" thickBot="1">
      <c r="C24" s="268" t="s">
        <v>14</v>
      </c>
      <c r="D24" s="268"/>
      <c r="E24" s="101" t="str">
        <f>IF(H24="-","-",IF(OR(H24&gt;=ROUNDDOWN(8/28,3),L24&gt;=K33),"OK","NG"))</f>
        <v>-</v>
      </c>
      <c r="F24" s="267" t="s">
        <v>90</v>
      </c>
      <c r="G24" s="267"/>
      <c r="H24" s="271" t="str">
        <f>IFERROR(ROUNDDOWN(L24/(COUNTIFS(入力用1年!B:B,"&gt;="&amp;MIN(D27:J32),入力用1年!B:B,"&lt;="&amp;MAX(D27:J32),入力用1年!J:J,"○")-COUNTIFS(入力用1年!B:B,"&gt;="&amp;MIN(D27:J32),入力用1年!B:B,"&lt;="&amp;MAX(D27:J32),入力用1年!J:J,"○",入力用1年!E:E,"&lt;&gt;")),3),"-")</f>
        <v>-</v>
      </c>
      <c r="I24" s="271"/>
      <c r="J24" s="271"/>
      <c r="K24" s="136" t="s">
        <v>89</v>
      </c>
      <c r="L24" s="88">
        <f>COUNTIFS(入力用1年!B:B,"&gt;="&amp;MIN(D27:J32),入力用1年!B:B,"&lt;="&amp;MAX(D27:J32),入力用1年!J:J,"○",入力用1年!F:F,"現場閉所",入力用1年!E:E,"")</f>
        <v>0</v>
      </c>
      <c r="M24" s="108"/>
      <c r="N24" s="80"/>
      <c r="O24" s="268" t="s">
        <v>14</v>
      </c>
      <c r="P24" s="268"/>
      <c r="Q24" s="101" t="str">
        <f>IF(T24="-","-",IF(OR(T24&gt;=ROUNDDOWN(8/28,3),X24&gt;=W33),"OK","NG"))</f>
        <v>-</v>
      </c>
      <c r="R24" s="267" t="s">
        <v>90</v>
      </c>
      <c r="S24" s="267"/>
      <c r="T24" s="271" t="str">
        <f>IFERROR(ROUNDDOWN(X24/(COUNTIFS(入力用1年!B:B,"&gt;="&amp;MIN(P27:V32),入力用1年!B:B,"&lt;="&amp;MAX(P27:V32),入力用1年!J:J,"○")-COUNTIFS(入力用1年!B:B,"&gt;="&amp;MIN(P27:V32),入力用1年!B:B,"&lt;="&amp;MAX(P27:V32),入力用1年!J:J,"○",入力用1年!E:E,"&lt;&gt;")),3),"-")</f>
        <v>-</v>
      </c>
      <c r="U24" s="271"/>
      <c r="V24" s="271"/>
      <c r="W24" s="136" t="s">
        <v>89</v>
      </c>
      <c r="X24" s="88">
        <f>COUNTIFS(入力用1年!B:B,"&gt;="&amp;MIN(P27:V32),入力用1年!B:B,"&lt;="&amp;MAX(P27:V32),入力用1年!J:J,"○",入力用1年!F:F,"現場閉所",入力用1年!E:E,"")</f>
        <v>0</v>
      </c>
      <c r="Y24" s="108"/>
      <c r="Z24" s="80"/>
      <c r="AA24" s="268" t="s">
        <v>14</v>
      </c>
      <c r="AB24" s="268"/>
      <c r="AC24" s="101" t="str">
        <f>IF(AF24="-","-",IF(OR(AF24&gt;=ROUNDDOWN(8/28,3),AJ24&gt;=AI33),"OK","NG"))</f>
        <v>-</v>
      </c>
      <c r="AD24" s="267" t="s">
        <v>90</v>
      </c>
      <c r="AE24" s="267"/>
      <c r="AF24" s="271" t="str">
        <f>IFERROR(ROUNDDOWN(AJ24/(COUNTIFS(入力用1年!B:B,"&gt;="&amp;MIN(AB27:AH32),入力用1年!B:B,"&lt;="&amp;MAX(AB27:AH32),入力用1年!J:J,"○")-COUNTIFS(入力用1年!B:B,"&gt;="&amp;MIN(AB27:AH32),入力用1年!B:B,"&lt;="&amp;MAX(AB27:AH32),入力用1年!J:J,"○",入力用1年!E:E,"&lt;&gt;")),3),"-")</f>
        <v>-</v>
      </c>
      <c r="AG24" s="271"/>
      <c r="AH24" s="271"/>
      <c r="AI24" s="136" t="s">
        <v>89</v>
      </c>
      <c r="AJ24" s="88">
        <f>COUNTIFS(入力用1年!B:B,"&gt;="&amp;MIN(AB27:AH32),入力用1年!B:B,"&lt;="&amp;MAX(AB27:AH32),入力用1年!J:J,"○",入力用1年!F:F,"現場閉所",入力用1年!E:E,"")</f>
        <v>0</v>
      </c>
      <c r="AK24" s="108"/>
    </row>
    <row r="25" spans="3:43" s="78" customFormat="1" ht="18.75" customHeight="1">
      <c r="D25" s="89">
        <v>7</v>
      </c>
      <c r="E25" s="90" t="s">
        <v>3</v>
      </c>
      <c r="F25" s="90"/>
      <c r="G25" s="90"/>
      <c r="H25" s="90"/>
      <c r="I25" s="90"/>
      <c r="J25" s="117"/>
      <c r="K25" s="277" t="s">
        <v>48</v>
      </c>
      <c r="L25" s="278"/>
      <c r="M25" s="279"/>
      <c r="N25" s="83"/>
      <c r="P25" s="89">
        <v>8</v>
      </c>
      <c r="Q25" s="90" t="s">
        <v>3</v>
      </c>
      <c r="R25" s="90"/>
      <c r="S25" s="90"/>
      <c r="T25" s="90"/>
      <c r="U25" s="90"/>
      <c r="V25" s="117"/>
      <c r="W25" s="277" t="s">
        <v>48</v>
      </c>
      <c r="X25" s="278"/>
      <c r="Y25" s="279"/>
      <c r="Z25" s="83"/>
      <c r="AB25" s="89">
        <v>9</v>
      </c>
      <c r="AC25" s="90" t="s">
        <v>3</v>
      </c>
      <c r="AD25" s="90"/>
      <c r="AE25" s="90"/>
      <c r="AF25" s="90"/>
      <c r="AG25" s="90"/>
      <c r="AH25" s="117"/>
      <c r="AI25" s="277" t="s">
        <v>48</v>
      </c>
      <c r="AJ25" s="278"/>
      <c r="AK25" s="279"/>
    </row>
    <row r="26" spans="3:43" s="78" customFormat="1" ht="34.5" customHeight="1">
      <c r="D26" s="127" t="s">
        <v>2</v>
      </c>
      <c r="E26" s="128" t="s">
        <v>5</v>
      </c>
      <c r="F26" s="128" t="s">
        <v>6</v>
      </c>
      <c r="G26" s="128" t="s">
        <v>7</v>
      </c>
      <c r="H26" s="128" t="s">
        <v>8</v>
      </c>
      <c r="I26" s="128" t="s">
        <v>9</v>
      </c>
      <c r="J26" s="146" t="s">
        <v>4</v>
      </c>
      <c r="K26" s="109" t="s">
        <v>42</v>
      </c>
      <c r="L26" s="130" t="s">
        <v>89</v>
      </c>
      <c r="M26" s="110" t="s">
        <v>43</v>
      </c>
      <c r="N26" s="85"/>
      <c r="P26" s="127" t="s">
        <v>2</v>
      </c>
      <c r="Q26" s="128" t="s">
        <v>5</v>
      </c>
      <c r="R26" s="128" t="s">
        <v>6</v>
      </c>
      <c r="S26" s="128" t="s">
        <v>7</v>
      </c>
      <c r="T26" s="128" t="s">
        <v>8</v>
      </c>
      <c r="U26" s="128" t="s">
        <v>9</v>
      </c>
      <c r="V26" s="146" t="s">
        <v>4</v>
      </c>
      <c r="W26" s="109" t="s">
        <v>42</v>
      </c>
      <c r="X26" s="130" t="s">
        <v>89</v>
      </c>
      <c r="Y26" s="110" t="s">
        <v>43</v>
      </c>
      <c r="Z26" s="85"/>
      <c r="AB26" s="127" t="s">
        <v>2</v>
      </c>
      <c r="AC26" s="128" t="s">
        <v>5</v>
      </c>
      <c r="AD26" s="128" t="s">
        <v>6</v>
      </c>
      <c r="AE26" s="128" t="s">
        <v>7</v>
      </c>
      <c r="AF26" s="128" t="s">
        <v>8</v>
      </c>
      <c r="AG26" s="128" t="s">
        <v>9</v>
      </c>
      <c r="AH26" s="146" t="s">
        <v>4</v>
      </c>
      <c r="AI26" s="109" t="s">
        <v>42</v>
      </c>
      <c r="AJ26" s="130" t="s">
        <v>89</v>
      </c>
      <c r="AK26" s="110" t="s">
        <v>43</v>
      </c>
    </row>
    <row r="27" spans="3:43" s="78" customFormat="1" ht="15.75" customHeight="1">
      <c r="D27" s="24" t="str">
        <f>IF(B27&lt;&gt;"",B27+1,IF(TEXT(EDATE(MIN($AB$17:$AH$17),1),"aaa")=D26,EDATE(MIN($AB$17:$AH$17),1),""))</f>
        <v/>
      </c>
      <c r="E27" s="4">
        <f t="shared" ref="E27:J27" si="5">IF(D27&lt;&gt;"",D27+1,IF(TEXT(EDATE(MIN($AB$17:$AH$17),1),"aaa")=E26,EDATE(MIN($AB$17:$AH$17),1),""))</f>
        <v>45839</v>
      </c>
      <c r="F27" s="4">
        <f t="shared" si="5"/>
        <v>45840</v>
      </c>
      <c r="G27" s="4">
        <f t="shared" si="5"/>
        <v>45841</v>
      </c>
      <c r="H27" s="4">
        <f t="shared" si="5"/>
        <v>45842</v>
      </c>
      <c r="I27" s="4">
        <f t="shared" si="5"/>
        <v>45843</v>
      </c>
      <c r="J27" s="103">
        <f t="shared" si="5"/>
        <v>45844</v>
      </c>
      <c r="K27" s="102">
        <f>COUNTIFS(入力用1年!B:B,"&gt;="&amp;MIN(D27:J27),入力用1年!B:B,"&lt;="&amp;MAX(D27:J27),入力用1年!J:J,"○",入力用1年!E:E,"",入力用1年!D:D,"休日")</f>
        <v>0</v>
      </c>
      <c r="L27" s="105">
        <f>COUNTIFS(入力用1年!$B:$B,"&gt;="&amp;MIN(D27:J27),入力用1年!$B:$B,"&lt;="&amp;MAX(D27:J27),入力用1年!$J:$J,"○",入力用1年!$E:$E,"",入力用1年!$F:$F,"現場閉所")</f>
        <v>0</v>
      </c>
      <c r="M27" s="112" t="str" cm="1">
        <f t="array" ref="M27">_xlfn.IFS(K27=0,"",K27=0,"-",L27&gt;=K27,"〇",L27&lt;=K27,"×")</f>
        <v/>
      </c>
      <c r="N27" s="87"/>
      <c r="P27" s="24" t="str">
        <f t="shared" ref="P27:V27" si="6">IF(O27&lt;&gt;"",O27+1,IF(TEXT(EDATE(MIN($D$27:$J$27),1),"aaa")=P26,EDATE(MIN($D$27:$J$27),1),""))</f>
        <v/>
      </c>
      <c r="Q27" s="4" t="str">
        <f t="shared" si="6"/>
        <v/>
      </c>
      <c r="R27" s="4" t="str">
        <f t="shared" si="6"/>
        <v/>
      </c>
      <c r="S27" s="4" t="str">
        <f t="shared" si="6"/>
        <v/>
      </c>
      <c r="T27" s="4">
        <f t="shared" si="6"/>
        <v>45870</v>
      </c>
      <c r="U27" s="4">
        <f t="shared" si="6"/>
        <v>45871</v>
      </c>
      <c r="V27" s="103">
        <f t="shared" si="6"/>
        <v>45872</v>
      </c>
      <c r="W27" s="102">
        <f>COUNTIFS(入力用1年!B:B,"&gt;="&amp;MIN(P27:V27),入力用1年!B:B,"&lt;="&amp;MAX(P27:V27),入力用1年!J:J,"○",入力用1年!E:E,"",入力用1年!D:D,"休日")</f>
        <v>0</v>
      </c>
      <c r="X27" s="105">
        <f>COUNTIFS(入力用1年!$B:$B,"&gt;="&amp;MIN(P27:V27),入力用1年!$B:$B,"&lt;="&amp;MAX(P27:V27),入力用1年!$J:$J,"○",入力用1年!$E:$E,"",入力用1年!$F:$F,"現場閉所")</f>
        <v>0</v>
      </c>
      <c r="Y27" s="112" t="str" cm="1">
        <f t="array" ref="Y27">_xlfn.IFS(W27=0,"",W27=0,"-",X27&gt;=W27,"〇",X27&lt;=W27,"×")</f>
        <v/>
      </c>
      <c r="Z27" s="87"/>
      <c r="AB27" s="24">
        <f t="shared" ref="AB27:AH27" si="7">IF(AA27&lt;&gt;"",AA27+1,IF(TEXT(EDATE(MIN($P$27:$V$27),1),"aaa")=AB26,EDATE(MIN($P$27:$V$27),1),""))</f>
        <v>45901</v>
      </c>
      <c r="AC27" s="4">
        <f t="shared" si="7"/>
        <v>45902</v>
      </c>
      <c r="AD27" s="4">
        <f t="shared" si="7"/>
        <v>45903</v>
      </c>
      <c r="AE27" s="4">
        <f t="shared" si="7"/>
        <v>45904</v>
      </c>
      <c r="AF27" s="4">
        <f t="shared" si="7"/>
        <v>45905</v>
      </c>
      <c r="AG27" s="4">
        <f t="shared" si="7"/>
        <v>45906</v>
      </c>
      <c r="AH27" s="103">
        <f t="shared" si="7"/>
        <v>45907</v>
      </c>
      <c r="AI27" s="102">
        <f>COUNTIFS(入力用1年!B:B,"&gt;="&amp;MIN(AB27:AH27),入力用1年!B:B,"&lt;="&amp;MAX(AB27:AH27),入力用1年!J:J,"○",入力用1年!E:E,"",入力用1年!D:D,"休日")</f>
        <v>0</v>
      </c>
      <c r="AJ27" s="105">
        <f>COUNTIFS(入力用1年!$B:$B,"&gt;="&amp;MIN(AB27:AH27),入力用1年!$B:$B,"&lt;="&amp;MAX(AB27:AH27),入力用1年!$J:$J,"○",入力用1年!$E:$E,"",入力用1年!$F:$F,"現場閉所")</f>
        <v>0</v>
      </c>
      <c r="AK27" s="112" t="str" cm="1">
        <f t="array" ref="AK27">_xlfn.IFS(AI27=0,"",AI27=0,"-",AJ27&gt;=AI27,"〇",AJ27&lt;=AI27,"×")</f>
        <v/>
      </c>
    </row>
    <row r="28" spans="3:43" s="78" customFormat="1" ht="15.75" customHeight="1">
      <c r="D28" s="24">
        <f>IFERROR(IF(MONTH(J27+1)=$D$25,J27+1,""),"")</f>
        <v>45845</v>
      </c>
      <c r="E28" s="4">
        <f t="shared" ref="E28:J32" si="8">IFERROR(IF(MONTH(D28+1)=$D$25,D28+1,""),"")</f>
        <v>45846</v>
      </c>
      <c r="F28" s="4">
        <f t="shared" si="8"/>
        <v>45847</v>
      </c>
      <c r="G28" s="4">
        <f t="shared" si="8"/>
        <v>45848</v>
      </c>
      <c r="H28" s="4">
        <f t="shared" si="8"/>
        <v>45849</v>
      </c>
      <c r="I28" s="4">
        <f t="shared" si="8"/>
        <v>45850</v>
      </c>
      <c r="J28" s="103">
        <f t="shared" si="8"/>
        <v>45851</v>
      </c>
      <c r="K28" s="102">
        <f>COUNTIFS(入力用1年!B:B,"&gt;="&amp;MIN(D28:J28),入力用1年!B:B,"&lt;="&amp;MAX(D28:J28),入力用1年!J:J,"○",入力用1年!E:E,"",入力用1年!D:D,"休日")</f>
        <v>0</v>
      </c>
      <c r="L28" s="105">
        <f>COUNTIFS(入力用1年!$B:$B,"&gt;="&amp;MIN(D28:J28),入力用1年!$B:$B,"&lt;="&amp;MAX(D28:J28),入力用1年!$J:$J,"○",入力用1年!$E:$E,"",入力用1年!$F:$F,"現場閉所")</f>
        <v>0</v>
      </c>
      <c r="M28" s="112" t="str" cm="1">
        <f t="array" ref="M28">_xlfn.IFS(K28=0,"",K28=0,"-",L28&gt;=K28,"〇",L28&lt;=K28,"×")</f>
        <v/>
      </c>
      <c r="N28" s="87"/>
      <c r="P28" s="24">
        <f>IFERROR(IF(MONTH(V27+1)=$P$25,V27+1,""),"")</f>
        <v>45873</v>
      </c>
      <c r="Q28" s="4">
        <f t="shared" ref="Q28:V32" si="9">IFERROR(IF(MONTH(P28+1)=$P$25,P28+1,""),"")</f>
        <v>45874</v>
      </c>
      <c r="R28" s="4">
        <f t="shared" si="9"/>
        <v>45875</v>
      </c>
      <c r="S28" s="4">
        <f t="shared" si="9"/>
        <v>45876</v>
      </c>
      <c r="T28" s="4">
        <f t="shared" si="9"/>
        <v>45877</v>
      </c>
      <c r="U28" s="4">
        <f t="shared" si="9"/>
        <v>45878</v>
      </c>
      <c r="V28" s="103">
        <f t="shared" si="9"/>
        <v>45879</v>
      </c>
      <c r="W28" s="102">
        <f>COUNTIFS(入力用1年!B:B,"&gt;="&amp;MIN(P28:V28),入力用1年!B:B,"&lt;="&amp;MAX(P28:V28),入力用1年!J:J,"○",入力用1年!E:E,"",入力用1年!D:D,"休日")</f>
        <v>0</v>
      </c>
      <c r="X28" s="105">
        <f>COUNTIFS(入力用1年!$B:$B,"&gt;="&amp;MIN(P28:V28),入力用1年!$B:$B,"&lt;="&amp;MAX(P28:V28),入力用1年!$J:$J,"○",入力用1年!$E:$E,"",入力用1年!$F:$F,"現場閉所")</f>
        <v>0</v>
      </c>
      <c r="Y28" s="112" t="str" cm="1">
        <f t="array" ref="Y28">_xlfn.IFS(W28=0,"",W28=0,"-",X28&gt;=W28,"〇",X28&lt;=W28,"×")</f>
        <v/>
      </c>
      <c r="Z28" s="87"/>
      <c r="AB28" s="24">
        <f>IFERROR(IF(MONTH(AH27+1)=$AB$25,AH27+1,""),"")</f>
        <v>45908</v>
      </c>
      <c r="AC28" s="4">
        <f t="shared" ref="AC28:AH32" si="10">IFERROR(IF(MONTH(AB28+1)=$AB$25,AB28+1,""),"")</f>
        <v>45909</v>
      </c>
      <c r="AD28" s="4">
        <f t="shared" si="10"/>
        <v>45910</v>
      </c>
      <c r="AE28" s="4">
        <f t="shared" si="10"/>
        <v>45911</v>
      </c>
      <c r="AF28" s="4">
        <f t="shared" si="10"/>
        <v>45912</v>
      </c>
      <c r="AG28" s="4">
        <f t="shared" si="10"/>
        <v>45913</v>
      </c>
      <c r="AH28" s="103">
        <f t="shared" si="10"/>
        <v>45914</v>
      </c>
      <c r="AI28" s="102">
        <f>COUNTIFS(入力用1年!B:B,"&gt;="&amp;MIN(AB28:AH28),入力用1年!B:B,"&lt;="&amp;MAX(AB28:AH28),入力用1年!J:J,"○",入力用1年!E:E,"",入力用1年!D:D,"休日")</f>
        <v>0</v>
      </c>
      <c r="AJ28" s="105">
        <f>COUNTIFS(入力用1年!$B:$B,"&gt;="&amp;MIN(AB28:AH28),入力用1年!$B:$B,"&lt;="&amp;MAX(AB28:AH28),入力用1年!$J:$J,"○",入力用1年!$E:$E,"",入力用1年!$F:$F,"現場閉所")</f>
        <v>0</v>
      </c>
      <c r="AK28" s="112" t="str" cm="1">
        <f t="array" ref="AK28">_xlfn.IFS(AI28=0,"",AI28=0,"-",AJ28&gt;=AI28,"〇",AJ28&lt;=AI28,"×")</f>
        <v/>
      </c>
    </row>
    <row r="29" spans="3:43" s="78" customFormat="1" ht="15.75" customHeight="1">
      <c r="D29" s="24">
        <f>IFERROR(IF(MONTH(J28+1)=$D$25,J28+1,""),"")</f>
        <v>45852</v>
      </c>
      <c r="E29" s="4">
        <f t="shared" si="8"/>
        <v>45853</v>
      </c>
      <c r="F29" s="4">
        <f t="shared" si="8"/>
        <v>45854</v>
      </c>
      <c r="G29" s="4">
        <f t="shared" si="8"/>
        <v>45855</v>
      </c>
      <c r="H29" s="4">
        <f t="shared" si="8"/>
        <v>45856</v>
      </c>
      <c r="I29" s="4">
        <f t="shared" si="8"/>
        <v>45857</v>
      </c>
      <c r="J29" s="103">
        <f t="shared" si="8"/>
        <v>45858</v>
      </c>
      <c r="K29" s="102">
        <f>COUNTIFS(入力用1年!B:B,"&gt;="&amp;MIN(D29:J29),入力用1年!B:B,"&lt;="&amp;MAX(D29:J29),入力用1年!J:J,"○",入力用1年!E:E,"",入力用1年!D:D,"休日")</f>
        <v>0</v>
      </c>
      <c r="L29" s="105">
        <f>COUNTIFS(入力用1年!$B:$B,"&gt;="&amp;MIN(D29:J29),入力用1年!$B:$B,"&lt;="&amp;MAX(D29:J29),入力用1年!$J:$J,"○",入力用1年!$E:$E,"",入力用1年!$F:$F,"現場閉所")</f>
        <v>0</v>
      </c>
      <c r="M29" s="112" t="str" cm="1">
        <f t="array" ref="M29">_xlfn.IFS(K29=0,"",K29=0,"-",L29&gt;=K29,"〇",L29&lt;=K29,"×")</f>
        <v/>
      </c>
      <c r="N29" s="87"/>
      <c r="P29" s="24">
        <f>IFERROR(IF(MONTH(V28+1)=$P$25,V28+1,""),"")</f>
        <v>45880</v>
      </c>
      <c r="Q29" s="4">
        <f t="shared" si="9"/>
        <v>45881</v>
      </c>
      <c r="R29" s="4">
        <f t="shared" si="9"/>
        <v>45882</v>
      </c>
      <c r="S29" s="4">
        <f t="shared" si="9"/>
        <v>45883</v>
      </c>
      <c r="T29" s="4">
        <f t="shared" si="9"/>
        <v>45884</v>
      </c>
      <c r="U29" s="4">
        <f t="shared" si="9"/>
        <v>45885</v>
      </c>
      <c r="V29" s="103">
        <f t="shared" si="9"/>
        <v>45886</v>
      </c>
      <c r="W29" s="102">
        <f>COUNTIFS(入力用1年!B:B,"&gt;="&amp;MIN(P29:V29),入力用1年!B:B,"&lt;="&amp;MAX(P29:V29),入力用1年!J:J,"○",入力用1年!E:E,"",入力用1年!D:D,"休日")</f>
        <v>0</v>
      </c>
      <c r="X29" s="105">
        <f>COUNTIFS(入力用1年!$B:$B,"&gt;="&amp;MIN(P29:V29),入力用1年!$B:$B,"&lt;="&amp;MAX(P29:V29),入力用1年!$J:$J,"○",入力用1年!$E:$E,"",入力用1年!$F:$F,"現場閉所")</f>
        <v>0</v>
      </c>
      <c r="Y29" s="112" t="str" cm="1">
        <f t="array" ref="Y29">_xlfn.IFS(W29=0,"",W29=0,"-",X29&gt;=W29,"〇",X29&lt;=W29,"×")</f>
        <v/>
      </c>
      <c r="Z29" s="87"/>
      <c r="AB29" s="24">
        <f>IFERROR(IF(MONTH(AH28+1)=$AB$25,AH28+1,""),"")</f>
        <v>45915</v>
      </c>
      <c r="AC29" s="4">
        <f t="shared" si="10"/>
        <v>45916</v>
      </c>
      <c r="AD29" s="4">
        <f t="shared" si="10"/>
        <v>45917</v>
      </c>
      <c r="AE29" s="4">
        <f t="shared" si="10"/>
        <v>45918</v>
      </c>
      <c r="AF29" s="4">
        <f t="shared" si="10"/>
        <v>45919</v>
      </c>
      <c r="AG29" s="4">
        <f t="shared" si="10"/>
        <v>45920</v>
      </c>
      <c r="AH29" s="103">
        <f t="shared" si="10"/>
        <v>45921</v>
      </c>
      <c r="AI29" s="102">
        <f>COUNTIFS(入力用1年!B:B,"&gt;="&amp;MIN(AB29:AH29),入力用1年!B:B,"&lt;="&amp;MAX(AB29:AH29),入力用1年!J:J,"○",入力用1年!E:E,"",入力用1年!D:D,"休日")</f>
        <v>0</v>
      </c>
      <c r="AJ29" s="105">
        <f>COUNTIFS(入力用1年!$B:$B,"&gt;="&amp;MIN(AB29:AH29),入力用1年!$B:$B,"&lt;="&amp;MAX(AB29:AH29),入力用1年!$J:$J,"○",入力用1年!$E:$E,"",入力用1年!$F:$F,"現場閉所")</f>
        <v>0</v>
      </c>
      <c r="AK29" s="112" t="str" cm="1">
        <f t="array" ref="AK29">_xlfn.IFS(AI29=0,"",AI29=0,"-",AJ29&gt;=AI29,"〇",AJ29&lt;=AI29,"×")</f>
        <v/>
      </c>
    </row>
    <row r="30" spans="3:43" s="78" customFormat="1" ht="15.75" customHeight="1">
      <c r="D30" s="24">
        <f>IFERROR(IF(MONTH(J29+1)=$D$25,J29+1,""),"")</f>
        <v>45859</v>
      </c>
      <c r="E30" s="4">
        <f t="shared" si="8"/>
        <v>45860</v>
      </c>
      <c r="F30" s="4">
        <f t="shared" si="8"/>
        <v>45861</v>
      </c>
      <c r="G30" s="4">
        <f t="shared" si="8"/>
        <v>45862</v>
      </c>
      <c r="H30" s="4">
        <f t="shared" si="8"/>
        <v>45863</v>
      </c>
      <c r="I30" s="4">
        <f t="shared" si="8"/>
        <v>45864</v>
      </c>
      <c r="J30" s="103">
        <f t="shared" si="8"/>
        <v>45865</v>
      </c>
      <c r="K30" s="102">
        <f>COUNTIFS(入力用1年!B:B,"&gt;="&amp;MIN(D30:J30),入力用1年!B:B,"&lt;="&amp;MAX(D30:J30),入力用1年!J:J,"○",入力用1年!E:E,"",入力用1年!D:D,"休日")</f>
        <v>0</v>
      </c>
      <c r="L30" s="105">
        <f>COUNTIFS(入力用1年!$B:$B,"&gt;="&amp;MIN(D30:J30),入力用1年!$B:$B,"&lt;="&amp;MAX(D30:J30),入力用1年!$J:$J,"○",入力用1年!$E:$E,"",入力用1年!$F:$F,"現場閉所")</f>
        <v>0</v>
      </c>
      <c r="M30" s="112" t="str" cm="1">
        <f t="array" ref="M30">_xlfn.IFS(K30=0,"",K30=0,"-",L30&gt;=K30,"〇",L30&lt;=K30,"×")</f>
        <v/>
      </c>
      <c r="N30" s="87"/>
      <c r="P30" s="24">
        <f>IFERROR(IF(MONTH(V29+1)=$P$25,V29+1,""),"")</f>
        <v>45887</v>
      </c>
      <c r="Q30" s="4">
        <f t="shared" si="9"/>
        <v>45888</v>
      </c>
      <c r="R30" s="4">
        <f t="shared" si="9"/>
        <v>45889</v>
      </c>
      <c r="S30" s="4">
        <f t="shared" si="9"/>
        <v>45890</v>
      </c>
      <c r="T30" s="4">
        <f t="shared" si="9"/>
        <v>45891</v>
      </c>
      <c r="U30" s="4">
        <f t="shared" si="9"/>
        <v>45892</v>
      </c>
      <c r="V30" s="103">
        <f t="shared" si="9"/>
        <v>45893</v>
      </c>
      <c r="W30" s="102">
        <f>COUNTIFS(入力用1年!B:B,"&gt;="&amp;MIN(P30:V30),入力用1年!B:B,"&lt;="&amp;MAX(P30:V30),入力用1年!J:J,"○",入力用1年!E:E,"",入力用1年!D:D,"休日")</f>
        <v>0</v>
      </c>
      <c r="X30" s="105">
        <f>COUNTIFS(入力用1年!$B:$B,"&gt;="&amp;MIN(P30:V30),入力用1年!$B:$B,"&lt;="&amp;MAX(P30:V30),入力用1年!$J:$J,"○",入力用1年!$E:$E,"",入力用1年!$F:$F,"現場閉所")</f>
        <v>0</v>
      </c>
      <c r="Y30" s="112" t="str" cm="1">
        <f t="array" ref="Y30">_xlfn.IFS(W30=0,"",W30=0,"-",X30&gt;=W30,"〇",X30&lt;=W30,"×")</f>
        <v/>
      </c>
      <c r="Z30" s="87"/>
      <c r="AB30" s="24">
        <f>IFERROR(IF(MONTH(AH29+1)=$AB$25,AH29+1,""),"")</f>
        <v>45922</v>
      </c>
      <c r="AC30" s="4">
        <f t="shared" si="10"/>
        <v>45923</v>
      </c>
      <c r="AD30" s="4">
        <f t="shared" si="10"/>
        <v>45924</v>
      </c>
      <c r="AE30" s="4">
        <f t="shared" si="10"/>
        <v>45925</v>
      </c>
      <c r="AF30" s="4">
        <f t="shared" si="10"/>
        <v>45926</v>
      </c>
      <c r="AG30" s="4">
        <f t="shared" si="10"/>
        <v>45927</v>
      </c>
      <c r="AH30" s="103">
        <f t="shared" si="10"/>
        <v>45928</v>
      </c>
      <c r="AI30" s="102">
        <f>COUNTIFS(入力用1年!B:B,"&gt;="&amp;MIN(AB30:AH30),入力用1年!B:B,"&lt;="&amp;MAX(AB30:AH30),入力用1年!J:J,"○",入力用1年!E:E,"",入力用1年!D:D,"休日")</f>
        <v>0</v>
      </c>
      <c r="AJ30" s="105">
        <f>COUNTIFS(入力用1年!$B:$B,"&gt;="&amp;MIN(AB30:AH30),入力用1年!$B:$B,"&lt;="&amp;MAX(AB30:AH30),入力用1年!$J:$J,"○",入力用1年!$E:$E,"",入力用1年!$F:$F,"現場閉所")</f>
        <v>0</v>
      </c>
      <c r="AK30" s="112" t="str" cm="1">
        <f t="array" ref="AK30">_xlfn.IFS(AI30=0,"",AI30=0,"-",AJ30&gt;=AI30,"〇",AJ30&lt;=AI30,"×")</f>
        <v/>
      </c>
    </row>
    <row r="31" spans="3:43" s="78" customFormat="1" ht="15.75" customHeight="1">
      <c r="D31" s="24">
        <f>IFERROR(IF(MONTH(J30+1)=$D$25,J30+1,""),"")</f>
        <v>45866</v>
      </c>
      <c r="E31" s="4">
        <f t="shared" si="8"/>
        <v>45867</v>
      </c>
      <c r="F31" s="4">
        <f t="shared" si="8"/>
        <v>45868</v>
      </c>
      <c r="G31" s="4">
        <f t="shared" si="8"/>
        <v>45869</v>
      </c>
      <c r="H31" s="4" t="str">
        <f t="shared" si="8"/>
        <v/>
      </c>
      <c r="I31" s="4" t="str">
        <f t="shared" si="8"/>
        <v/>
      </c>
      <c r="J31" s="103" t="str">
        <f t="shared" si="8"/>
        <v/>
      </c>
      <c r="K31" s="102">
        <f>COUNTIFS(入力用1年!B:B,"&gt;="&amp;MIN(D31:J31),入力用1年!B:B,"&lt;="&amp;MAX(D31:J31),入力用1年!J:J,"○",入力用1年!E:E,"",入力用1年!D:D,"休日")</f>
        <v>0</v>
      </c>
      <c r="L31" s="105">
        <f>COUNTIFS(入力用1年!$B:$B,"&gt;="&amp;MIN(D31:J31),入力用1年!$B:$B,"&lt;="&amp;MAX(D31:J31),入力用1年!$J:$J,"○",入力用1年!$E:$E,"",入力用1年!$F:$F,"現場閉所")</f>
        <v>0</v>
      </c>
      <c r="M31" s="112" t="str" cm="1">
        <f t="array" ref="M31">_xlfn.IFS(K31=0,"",K31=0,"-",L31&gt;=K31,"〇",L31&lt;=K31,"×")</f>
        <v/>
      </c>
      <c r="N31" s="87"/>
      <c r="P31" s="24">
        <f>IFERROR(IF(MONTH(V30+1)=$P$25,V30+1,""),"")</f>
        <v>45894</v>
      </c>
      <c r="Q31" s="4">
        <f t="shared" si="9"/>
        <v>45895</v>
      </c>
      <c r="R31" s="4">
        <f t="shared" si="9"/>
        <v>45896</v>
      </c>
      <c r="S31" s="4">
        <f t="shared" si="9"/>
        <v>45897</v>
      </c>
      <c r="T31" s="4">
        <f t="shared" si="9"/>
        <v>45898</v>
      </c>
      <c r="U31" s="4">
        <f t="shared" si="9"/>
        <v>45899</v>
      </c>
      <c r="V31" s="103">
        <f t="shared" si="9"/>
        <v>45900</v>
      </c>
      <c r="W31" s="102">
        <f>COUNTIFS(入力用1年!B:B,"&gt;="&amp;MIN(P31:V31),入力用1年!B:B,"&lt;="&amp;MAX(P31:V31),入力用1年!J:J,"○",入力用1年!E:E,"",入力用1年!D:D,"休日")</f>
        <v>0</v>
      </c>
      <c r="X31" s="105">
        <f>COUNTIFS(入力用1年!$B:$B,"&gt;="&amp;MIN(P31:V31),入力用1年!$B:$B,"&lt;="&amp;MAX(P31:V31),入力用1年!$J:$J,"○",入力用1年!$E:$E,"",入力用1年!$F:$F,"現場閉所")</f>
        <v>0</v>
      </c>
      <c r="Y31" s="112" t="str" cm="1">
        <f t="array" ref="Y31">_xlfn.IFS(W31=0,"",W31=0,"-",X31&gt;=W31,"〇",X31&lt;=W31,"×")</f>
        <v/>
      </c>
      <c r="Z31" s="87"/>
      <c r="AB31" s="24">
        <f>IFERROR(IF(MONTH(AH30+1)=$AB$25,AH30+1,""),"")</f>
        <v>45929</v>
      </c>
      <c r="AC31" s="4">
        <f t="shared" si="10"/>
        <v>45930</v>
      </c>
      <c r="AD31" s="4" t="str">
        <f t="shared" si="10"/>
        <v/>
      </c>
      <c r="AE31" s="4" t="str">
        <f t="shared" si="10"/>
        <v/>
      </c>
      <c r="AF31" s="4" t="str">
        <f t="shared" si="10"/>
        <v/>
      </c>
      <c r="AG31" s="4" t="str">
        <f t="shared" si="10"/>
        <v/>
      </c>
      <c r="AH31" s="103" t="str">
        <f t="shared" si="10"/>
        <v/>
      </c>
      <c r="AI31" s="102">
        <f>COUNTIFS(入力用1年!B:B,"&gt;="&amp;MIN(AB31:AH31),入力用1年!B:B,"&lt;="&amp;MAX(AB31:AH31),入力用1年!J:J,"○",入力用1年!E:E,"",入力用1年!D:D,"休日")</f>
        <v>0</v>
      </c>
      <c r="AJ31" s="105">
        <f>COUNTIFS(入力用1年!$B:$B,"&gt;="&amp;MIN(AB31:AH31),入力用1年!$B:$B,"&lt;="&amp;MAX(AB31:AH31),入力用1年!$J:$J,"○",入力用1年!$E:$E,"",入力用1年!$F:$F,"現場閉所")</f>
        <v>0</v>
      </c>
      <c r="AK31" s="112" t="str" cm="1">
        <f t="array" ref="AK31">_xlfn.IFS(AI31=0,"",AI31=0,"-",AJ31&gt;=AI31,"〇",AJ31&lt;=AI31,"×")</f>
        <v/>
      </c>
    </row>
    <row r="32" spans="3:43" s="78" customFormat="1" ht="15.75" customHeight="1" thickBot="1">
      <c r="D32" s="25" t="str">
        <f>IFERROR(IF(MONTH(J31+1)=$D$25,J31+1,""),"")</f>
        <v/>
      </c>
      <c r="E32" s="26" t="str">
        <f t="shared" si="8"/>
        <v/>
      </c>
      <c r="F32" s="26" t="str">
        <f t="shared" si="8"/>
        <v/>
      </c>
      <c r="G32" s="26" t="str">
        <f t="shared" si="8"/>
        <v/>
      </c>
      <c r="H32" s="26" t="str">
        <f t="shared" si="8"/>
        <v/>
      </c>
      <c r="I32" s="26" t="str">
        <f t="shared" si="8"/>
        <v/>
      </c>
      <c r="J32" s="104" t="str">
        <f t="shared" si="8"/>
        <v/>
      </c>
      <c r="K32" s="113">
        <f>COUNTIFS(入力用1年!B:B,"&gt;="&amp;MIN(D32:J32),入力用1年!B:B,"&lt;="&amp;MAX(D32:J32),入力用1年!J:J,"○",入力用1年!E:E,"",入力用1年!D:D,"休日")</f>
        <v>0</v>
      </c>
      <c r="L32" s="105">
        <f>COUNTIFS(入力用1年!$B:$B,"&gt;="&amp;MIN(D32:J32),入力用1年!$B:$B,"&lt;="&amp;MAX(D32:J32),入力用1年!$J:$J,"○",入力用1年!$E:$E,"",入力用1年!$F:$F,"現場閉所")</f>
        <v>0</v>
      </c>
      <c r="M32" s="115" t="str" cm="1">
        <f t="array" ref="M32">_xlfn.IFS(K32=0,"",K32=0,"-",L32&gt;=K32,"〇",L32&lt;=K32,"×")</f>
        <v/>
      </c>
      <c r="N32" s="87"/>
      <c r="P32" s="25" t="str">
        <f>IFERROR(IF(MONTH(V31+1)=$P$25,V31+1,""),"")</f>
        <v/>
      </c>
      <c r="Q32" s="26" t="str">
        <f t="shared" si="9"/>
        <v/>
      </c>
      <c r="R32" s="26" t="str">
        <f t="shared" si="9"/>
        <v/>
      </c>
      <c r="S32" s="26" t="str">
        <f t="shared" si="9"/>
        <v/>
      </c>
      <c r="T32" s="26" t="str">
        <f t="shared" si="9"/>
        <v/>
      </c>
      <c r="U32" s="26" t="str">
        <f t="shared" si="9"/>
        <v/>
      </c>
      <c r="V32" s="104" t="str">
        <f t="shared" si="9"/>
        <v/>
      </c>
      <c r="W32" s="113">
        <f>COUNTIFS(入力用1年!B:B,"&gt;="&amp;MIN(P32:V32),入力用1年!B:B,"&lt;="&amp;MAX(P32:V32),入力用1年!J:J,"○",入力用1年!E:E,"",入力用1年!D:D,"休日")</f>
        <v>0</v>
      </c>
      <c r="X32" s="105">
        <f>COUNTIFS(入力用1年!$B:$B,"&gt;="&amp;MIN(P32:V32),入力用1年!$B:$B,"&lt;="&amp;MAX(P32:V32),入力用1年!$J:$J,"○",入力用1年!$E:$E,"",入力用1年!$F:$F,"現場閉所")</f>
        <v>0</v>
      </c>
      <c r="Y32" s="115" t="str" cm="1">
        <f t="array" ref="Y32">_xlfn.IFS(W32=0,"",W32=0,"-",X32&gt;=W32,"〇",X32&lt;=W32,"×")</f>
        <v/>
      </c>
      <c r="Z32" s="87"/>
      <c r="AB32" s="25" t="str">
        <f>IFERROR(IF(MONTH(AH31+1)=$AB$25,AH31+1,""),"")</f>
        <v/>
      </c>
      <c r="AC32" s="26" t="str">
        <f t="shared" si="10"/>
        <v/>
      </c>
      <c r="AD32" s="26" t="str">
        <f t="shared" si="10"/>
        <v/>
      </c>
      <c r="AE32" s="26" t="str">
        <f t="shared" si="10"/>
        <v/>
      </c>
      <c r="AF32" s="26" t="str">
        <f t="shared" si="10"/>
        <v/>
      </c>
      <c r="AG32" s="26" t="str">
        <f t="shared" si="10"/>
        <v/>
      </c>
      <c r="AH32" s="104" t="str">
        <f t="shared" si="10"/>
        <v/>
      </c>
      <c r="AI32" s="113">
        <f>COUNTIFS(入力用1年!B:B,"&gt;="&amp;MIN(AB32:AH32),入力用1年!B:B,"&lt;="&amp;MAX(AB32:AH32),入力用1年!J:J,"○",入力用1年!E:E,"",入力用1年!D:D,"休日")</f>
        <v>0</v>
      </c>
      <c r="AJ32" s="114">
        <f>COUNTIFS(入力用1年!$B:$B,"&gt;="&amp;MIN(AB32:AH32),入力用1年!$B:$B,"&lt;="&amp;MAX(AB32:AH32),入力用1年!$J:$J,"○",入力用1年!$E:$E,"",入力用1年!$F:$F,"現場閉所")</f>
        <v>0</v>
      </c>
      <c r="AK32" s="115" t="str" cm="1">
        <f t="array" ref="AK32">_xlfn.IFS(AI32=0,"",AI32=0,"-",AJ32&gt;=AI32,"〇",AJ32&lt;=AI32,"×")</f>
        <v/>
      </c>
    </row>
    <row r="33" spans="3:37" s="167" customFormat="1" ht="18.75" customHeight="1">
      <c r="D33" s="168"/>
      <c r="E33" s="168"/>
      <c r="F33" s="168"/>
      <c r="G33" s="171"/>
      <c r="H33" s="172"/>
      <c r="I33" s="168"/>
      <c r="J33" s="172"/>
      <c r="K33" s="173">
        <f>SUM(K27:K32)</f>
        <v>0</v>
      </c>
      <c r="L33" s="172"/>
      <c r="M33" s="173"/>
      <c r="N33" s="173"/>
      <c r="O33" s="168"/>
      <c r="P33" s="168"/>
      <c r="Q33" s="168"/>
      <c r="R33" s="168"/>
      <c r="S33" s="171"/>
      <c r="T33" s="172"/>
      <c r="U33" s="168"/>
      <c r="V33" s="172"/>
      <c r="W33" s="173">
        <f>SUM(W27:W32)</f>
        <v>0</v>
      </c>
      <c r="X33" s="172"/>
      <c r="Y33" s="173"/>
      <c r="Z33" s="173"/>
      <c r="AA33" s="168"/>
      <c r="AB33" s="168"/>
      <c r="AC33" s="168"/>
      <c r="AD33" s="168"/>
      <c r="AE33" s="168"/>
      <c r="AF33" s="173"/>
      <c r="AG33" s="168"/>
      <c r="AH33" s="173"/>
      <c r="AI33" s="173">
        <f>SUM(AI27:AI32)</f>
        <v>0</v>
      </c>
      <c r="AJ33" s="173"/>
      <c r="AK33" s="168"/>
    </row>
    <row r="34" spans="3:37" s="78" customFormat="1" ht="18.75" customHeight="1" thickBot="1">
      <c r="C34" s="268" t="s">
        <v>14</v>
      </c>
      <c r="D34" s="268"/>
      <c r="E34" s="101" t="str">
        <f>IF(H34="-","-",IF(OR(H34&gt;=ROUNDDOWN(8/28,3),L34&gt;=K43),"OK","NG"))</f>
        <v>OK</v>
      </c>
      <c r="F34" s="267" t="s">
        <v>90</v>
      </c>
      <c r="G34" s="267"/>
      <c r="H34" s="271">
        <f>IFERROR(ROUNDDOWN(L34/(COUNTIFS(入力用1年!B:B,"&gt;="&amp;MIN(D37:J42),入力用1年!B:B,"&lt;="&amp;MAX(D37:J42),入力用1年!J:J,"○")-COUNTIFS(入力用1年!B:B,"&gt;="&amp;MIN(D37:J42),入力用1年!B:B,"&lt;="&amp;MAX(D37:J42),入力用1年!J:J,"○",入力用1年!E:E,"&lt;&gt;")),3),"-")</f>
        <v>0.27200000000000002</v>
      </c>
      <c r="I34" s="271"/>
      <c r="J34" s="271"/>
      <c r="K34" s="136" t="s">
        <v>89</v>
      </c>
      <c r="L34" s="88">
        <f>COUNTIFS(入力用1年!B:B,"&gt;="&amp;MIN(D37:J42),入力用1年!B:B,"&lt;="&amp;MAX(D37:J42),入力用1年!J:J,"○",入力用1年!F:F,"現場閉所",入力用1年!E:E,"")</f>
        <v>6</v>
      </c>
      <c r="M34" s="108"/>
      <c r="N34" s="80"/>
      <c r="O34" s="268" t="s">
        <v>14</v>
      </c>
      <c r="P34" s="268"/>
      <c r="Q34" s="101" t="str">
        <f>IF(T34="-","-",IF(OR(T34&gt;=ROUNDDOWN(8/28,3),X34&gt;=W43),"OK","NG"))</f>
        <v>OK</v>
      </c>
      <c r="R34" s="267" t="s">
        <v>90</v>
      </c>
      <c r="S34" s="267"/>
      <c r="T34" s="271">
        <f>IFERROR(ROUNDDOWN(X34/(COUNTIFS(入力用1年!B:B,"&gt;="&amp;MIN(P37:V42),入力用1年!B:B,"&lt;="&amp;MAX(P37:V42),入力用1年!J:J,"○")-COUNTIFS(入力用1年!B:B,"&gt;="&amp;MIN(P37:V42),入力用1年!B:B,"&lt;="&amp;MAX(P37:V42),入力用1年!J:J,"○",入力用1年!E:E,"&lt;&gt;")),3),"-")</f>
        <v>0.33300000000000002</v>
      </c>
      <c r="U34" s="271"/>
      <c r="V34" s="271"/>
      <c r="W34" s="136" t="s">
        <v>89</v>
      </c>
      <c r="X34" s="88">
        <f>COUNTIFS(入力用1年!B:B,"&gt;="&amp;MIN(P37:V42),入力用1年!B:B,"&lt;="&amp;MAX(P37:V42),入力用1年!J:J,"○",入力用1年!F:F,"現場閉所",入力用1年!E:E,"")</f>
        <v>10</v>
      </c>
      <c r="Y34" s="108"/>
      <c r="Z34" s="80"/>
      <c r="AA34" s="268" t="s">
        <v>14</v>
      </c>
      <c r="AB34" s="268"/>
      <c r="AC34" s="101" t="str">
        <f>IF(AF34="-","-",IF(OR(AF34&gt;=ROUNDDOWN(8/28,3),AJ34&gt;=AI43),"OK","NG"))</f>
        <v>OK</v>
      </c>
      <c r="AD34" s="267" t="s">
        <v>90</v>
      </c>
      <c r="AE34" s="267"/>
      <c r="AF34" s="271">
        <f>IFERROR(ROUNDDOWN(AJ34/(COUNTIFS(入力用1年!B:B,"&gt;="&amp;MIN(AB37:AH42),入力用1年!B:B,"&lt;="&amp;MAX(AB37:AH42),入力用1年!J:J,"○")-COUNTIFS(入力用1年!B:B,"&gt;="&amp;MIN(AB37:AH42),入力用1年!B:B,"&lt;="&amp;MAX(AB37:AH42),入力用1年!J:J,"○",入力用1年!E:E,"&lt;&gt;")),3),"-")</f>
        <v>0.25800000000000001</v>
      </c>
      <c r="AG34" s="271"/>
      <c r="AH34" s="271"/>
      <c r="AI34" s="136" t="s">
        <v>89</v>
      </c>
      <c r="AJ34" s="88">
        <f>COUNTIFS(入力用1年!B:B,"&gt;="&amp;MIN(AB37:AH42),入力用1年!B:B,"&lt;="&amp;MAX(AB37:AH42),入力用1年!J:J,"○",入力用1年!F:F,"現場閉所",入力用1年!E:E,"")</f>
        <v>8</v>
      </c>
      <c r="AK34" s="108"/>
    </row>
    <row r="35" spans="3:37" s="78" customFormat="1" ht="18.75" customHeight="1">
      <c r="D35" s="89">
        <v>10</v>
      </c>
      <c r="E35" s="90" t="s">
        <v>3</v>
      </c>
      <c r="F35" s="90"/>
      <c r="G35" s="90"/>
      <c r="H35" s="90"/>
      <c r="I35" s="90"/>
      <c r="J35" s="117"/>
      <c r="K35" s="277" t="s">
        <v>48</v>
      </c>
      <c r="L35" s="278"/>
      <c r="M35" s="279"/>
      <c r="N35" s="83"/>
      <c r="P35" s="89">
        <v>11</v>
      </c>
      <c r="Q35" s="90" t="s">
        <v>3</v>
      </c>
      <c r="R35" s="90"/>
      <c r="S35" s="90"/>
      <c r="T35" s="90"/>
      <c r="U35" s="90"/>
      <c r="V35" s="117"/>
      <c r="W35" s="277" t="s">
        <v>48</v>
      </c>
      <c r="X35" s="278"/>
      <c r="Y35" s="279"/>
      <c r="Z35" s="83"/>
      <c r="AB35" s="89">
        <v>12</v>
      </c>
      <c r="AC35" s="90" t="s">
        <v>3</v>
      </c>
      <c r="AD35" s="90"/>
      <c r="AE35" s="90"/>
      <c r="AF35" s="90"/>
      <c r="AG35" s="90"/>
      <c r="AH35" s="117"/>
      <c r="AI35" s="277" t="s">
        <v>48</v>
      </c>
      <c r="AJ35" s="278"/>
      <c r="AK35" s="279"/>
    </row>
    <row r="36" spans="3:37" s="78" customFormat="1" ht="33.75" customHeight="1">
      <c r="D36" s="127" t="s">
        <v>2</v>
      </c>
      <c r="E36" s="128" t="s">
        <v>5</v>
      </c>
      <c r="F36" s="128" t="s">
        <v>6</v>
      </c>
      <c r="G36" s="128" t="s">
        <v>7</v>
      </c>
      <c r="H36" s="128" t="s">
        <v>8</v>
      </c>
      <c r="I36" s="128" t="s">
        <v>9</v>
      </c>
      <c r="J36" s="146" t="s">
        <v>4</v>
      </c>
      <c r="K36" s="109" t="s">
        <v>42</v>
      </c>
      <c r="L36" s="130" t="s">
        <v>89</v>
      </c>
      <c r="M36" s="110" t="s">
        <v>43</v>
      </c>
      <c r="N36" s="85"/>
      <c r="P36" s="127" t="s">
        <v>2</v>
      </c>
      <c r="Q36" s="128" t="s">
        <v>5</v>
      </c>
      <c r="R36" s="128" t="s">
        <v>6</v>
      </c>
      <c r="S36" s="128" t="s">
        <v>7</v>
      </c>
      <c r="T36" s="128" t="s">
        <v>8</v>
      </c>
      <c r="U36" s="128" t="s">
        <v>9</v>
      </c>
      <c r="V36" s="146" t="s">
        <v>4</v>
      </c>
      <c r="W36" s="109" t="s">
        <v>42</v>
      </c>
      <c r="X36" s="130" t="s">
        <v>89</v>
      </c>
      <c r="Y36" s="110" t="s">
        <v>43</v>
      </c>
      <c r="Z36" s="85"/>
      <c r="AB36" s="127" t="s">
        <v>2</v>
      </c>
      <c r="AC36" s="128" t="s">
        <v>5</v>
      </c>
      <c r="AD36" s="128" t="s">
        <v>6</v>
      </c>
      <c r="AE36" s="128" t="s">
        <v>7</v>
      </c>
      <c r="AF36" s="128" t="s">
        <v>8</v>
      </c>
      <c r="AG36" s="128" t="s">
        <v>9</v>
      </c>
      <c r="AH36" s="146" t="s">
        <v>4</v>
      </c>
      <c r="AI36" s="109" t="s">
        <v>42</v>
      </c>
      <c r="AJ36" s="130" t="s">
        <v>89</v>
      </c>
      <c r="AK36" s="110" t="s">
        <v>43</v>
      </c>
    </row>
    <row r="37" spans="3:37" s="78" customFormat="1" ht="15.75" customHeight="1">
      <c r="D37" s="24" t="str">
        <f>IF(B37&lt;&gt;"",B37+1,IF(TEXT(EDATE(MIN($AB$27:$AH$27),1),"aaa")=D36,EDATE(MIN($AB$27:$AH$27),1),""))</f>
        <v/>
      </c>
      <c r="E37" s="4" t="str">
        <f t="shared" ref="E37:J37" si="11">IF(D37&lt;&gt;"",D37+1,IF(TEXT(EDATE(MIN($AB$27:$AH$27),1),"aaa")=E36,EDATE(MIN($AB$27:$AH$27),1),""))</f>
        <v/>
      </c>
      <c r="F37" s="4">
        <f t="shared" si="11"/>
        <v>45931</v>
      </c>
      <c r="G37" s="4">
        <f t="shared" si="11"/>
        <v>45932</v>
      </c>
      <c r="H37" s="4">
        <f t="shared" si="11"/>
        <v>45933</v>
      </c>
      <c r="I37" s="4">
        <f t="shared" si="11"/>
        <v>45934</v>
      </c>
      <c r="J37" s="103">
        <f t="shared" si="11"/>
        <v>45935</v>
      </c>
      <c r="K37" s="102">
        <f>COUNTIFS(入力用1年!B:B,"&gt;="&amp;MIN(D37:J37),入力用1年!B:B,"&lt;="&amp;MAX(D37:J37),入力用1年!J:J,"○",入力用1年!E:E,"",入力用1年!D:D,"休日")</f>
        <v>0</v>
      </c>
      <c r="L37" s="105">
        <f>COUNTIFS(入力用1年!$B:$B,"&gt;="&amp;MIN(D37:J37),入力用1年!$B:$B,"&lt;="&amp;MAX(D37:J37),入力用1年!$J:$J,"○",入力用1年!$E:$E,"",入力用1年!$F:$F,"現場閉所")</f>
        <v>0</v>
      </c>
      <c r="M37" s="112" t="str" cm="1">
        <f t="array" ref="M37">_xlfn.IFS(K37=0,"",K37=0,"-",L37&gt;=K37,"〇",L37&lt;=K37,"×")</f>
        <v/>
      </c>
      <c r="N37" s="87"/>
      <c r="P37" s="24" t="str">
        <f t="shared" ref="P37:V37" si="12">IF(O37&lt;&gt;"",O37+1,IF(TEXT(EDATE(MIN($D$37:$J$37),1),"aaa")=P36,EDATE(MIN($D$37:$J$37),1),""))</f>
        <v/>
      </c>
      <c r="Q37" s="4" t="str">
        <f t="shared" si="12"/>
        <v/>
      </c>
      <c r="R37" s="4" t="str">
        <f t="shared" si="12"/>
        <v/>
      </c>
      <c r="S37" s="4" t="str">
        <f t="shared" si="12"/>
        <v/>
      </c>
      <c r="T37" s="4" t="str">
        <f t="shared" si="12"/>
        <v/>
      </c>
      <c r="U37" s="4">
        <f t="shared" si="12"/>
        <v>45962</v>
      </c>
      <c r="V37" s="103">
        <f t="shared" si="12"/>
        <v>45963</v>
      </c>
      <c r="W37" s="102">
        <f>COUNTIFS(入力用1年!B:B,"&gt;="&amp;MIN(P37:V37),入力用1年!B:B,"&lt;="&amp;MAX(P37:V37),入力用1年!J:J,"○",入力用1年!E:E,"",入力用1年!D:D,"休日")</f>
        <v>2</v>
      </c>
      <c r="X37" s="105">
        <f>COUNTIFS(入力用1年!$B:$B,"&gt;="&amp;MIN(P37:V37),入力用1年!$B:$B,"&lt;="&amp;MAX(P37:V37),入力用1年!$J:$J,"○",入力用1年!$E:$E,"",入力用1年!$F:$F,"現場閉所")</f>
        <v>2</v>
      </c>
      <c r="Y37" s="112" t="str" cm="1">
        <f t="array" ref="Y37">_xlfn.IFS(W37=0,"",W37=0,"-",X37&gt;=W37,"〇",X37&lt;=W37,"×")</f>
        <v>〇</v>
      </c>
      <c r="Z37" s="87"/>
      <c r="AB37" s="24">
        <f t="shared" ref="AB37:AH37" si="13">IF(AA37&lt;&gt;"",AA37+1,IF(TEXT(EDATE(MIN($P$37:$V$37),1),"aaa")=AB36,EDATE(MIN($P$37:$V$37),1),""))</f>
        <v>45992</v>
      </c>
      <c r="AC37" s="4">
        <f t="shared" si="13"/>
        <v>45993</v>
      </c>
      <c r="AD37" s="4">
        <f t="shared" si="13"/>
        <v>45994</v>
      </c>
      <c r="AE37" s="4">
        <f t="shared" si="13"/>
        <v>45995</v>
      </c>
      <c r="AF37" s="4">
        <f t="shared" si="13"/>
        <v>45996</v>
      </c>
      <c r="AG37" s="4">
        <f t="shared" si="13"/>
        <v>45997</v>
      </c>
      <c r="AH37" s="103">
        <f t="shared" si="13"/>
        <v>45998</v>
      </c>
      <c r="AI37" s="102">
        <f>COUNTIFS(入力用1年!B:B,"&gt;="&amp;MIN(AB37:AH37),入力用1年!B:B,"&lt;="&amp;MAX(AB37:AH37),入力用1年!J:J,"○",入力用1年!E:E,"",入力用1年!D:D,"休日")</f>
        <v>2</v>
      </c>
      <c r="AJ37" s="105">
        <f>COUNTIFS(入力用1年!$B:$B,"&gt;="&amp;MIN(AB37:AH37),入力用1年!$B:$B,"&lt;="&amp;MAX(AB37:AH37),入力用1年!$J:$J,"○",入力用1年!$E:$E,"",入力用1年!$F:$F,"現場閉所")</f>
        <v>2</v>
      </c>
      <c r="AK37" s="112" t="str" cm="1">
        <f t="array" ref="AK37">_xlfn.IFS(AI37=0,"",AI37=0,"-",AJ37&gt;=AI37,"〇",AJ37&lt;=AI37,"×")</f>
        <v>〇</v>
      </c>
    </row>
    <row r="38" spans="3:37" s="78" customFormat="1" ht="15.75" customHeight="1">
      <c r="D38" s="24">
        <f>IFERROR(IF(MONTH(J37+1)=$D$35,J37+1,""),"")</f>
        <v>45936</v>
      </c>
      <c r="E38" s="4">
        <f t="shared" ref="E38:J42" si="14">IFERROR(IF(MONTH(D38+1)=$D$35,D38+1,""),"")</f>
        <v>45937</v>
      </c>
      <c r="F38" s="4">
        <f t="shared" si="14"/>
        <v>45938</v>
      </c>
      <c r="G38" s="4">
        <f t="shared" si="14"/>
        <v>45939</v>
      </c>
      <c r="H38" s="4">
        <f t="shared" si="14"/>
        <v>45940</v>
      </c>
      <c r="I38" s="4">
        <f t="shared" si="14"/>
        <v>45941</v>
      </c>
      <c r="J38" s="103">
        <f t="shared" si="14"/>
        <v>45942</v>
      </c>
      <c r="K38" s="102">
        <f>COUNTIFS(入力用1年!B:B,"&gt;="&amp;MIN(D38:J38),入力用1年!B:B,"&lt;="&amp;MAX(D38:J38),入力用1年!J:J,"○",入力用1年!E:E,"",入力用1年!D:D,"休日")</f>
        <v>2</v>
      </c>
      <c r="L38" s="105">
        <f>COUNTIFS(入力用1年!$B:$B,"&gt;="&amp;MIN(D38:J38),入力用1年!$B:$B,"&lt;="&amp;MAX(D38:J38),入力用1年!$J:$J,"○",入力用1年!$E:$E,"",入力用1年!$F:$F,"現場閉所")</f>
        <v>2</v>
      </c>
      <c r="M38" s="112" t="str" cm="1">
        <f t="array" ref="M38">_xlfn.IFS(K38=0,"",K38=0,"-",L38&gt;=K38,"〇",L38&lt;=K38,"×")</f>
        <v>〇</v>
      </c>
      <c r="N38" s="87"/>
      <c r="P38" s="24">
        <f>IFERROR(IF(MONTH(V37+1)=$P$35,V37+1,""),"")</f>
        <v>45964</v>
      </c>
      <c r="Q38" s="4">
        <f t="shared" ref="Q38:V42" si="15">IFERROR(IF(MONTH(P38+1)=$P$35,P38+1,""),"")</f>
        <v>45965</v>
      </c>
      <c r="R38" s="4">
        <f t="shared" si="15"/>
        <v>45966</v>
      </c>
      <c r="S38" s="4">
        <f t="shared" si="15"/>
        <v>45967</v>
      </c>
      <c r="T38" s="4">
        <f t="shared" si="15"/>
        <v>45968</v>
      </c>
      <c r="U38" s="4">
        <f t="shared" si="15"/>
        <v>45969</v>
      </c>
      <c r="V38" s="103">
        <f t="shared" si="15"/>
        <v>45970</v>
      </c>
      <c r="W38" s="102">
        <f>COUNTIFS(入力用1年!B:B,"&gt;="&amp;MIN(P38:V38),入力用1年!B:B,"&lt;="&amp;MAX(P38:V38),入力用1年!J:J,"○",入力用1年!E:E,"",入力用1年!D:D,"休日")</f>
        <v>2</v>
      </c>
      <c r="X38" s="105">
        <f>COUNTIFS(入力用1年!$B:$B,"&gt;="&amp;MIN(P38:V38),入力用1年!$B:$B,"&lt;="&amp;MAX(P38:V38),入力用1年!$J:$J,"○",入力用1年!$E:$E,"",入力用1年!$F:$F,"現場閉所")</f>
        <v>2</v>
      </c>
      <c r="Y38" s="112" t="str" cm="1">
        <f t="array" ref="Y38">_xlfn.IFS(W38=0,"",W38=0,"-",X38&gt;=W38,"〇",X38&lt;=W38,"×")</f>
        <v>〇</v>
      </c>
      <c r="Z38" s="87"/>
      <c r="AB38" s="24">
        <f>IFERROR(IF(MONTH(AH37+1)=$AB$35,AH37+1,""),"")</f>
        <v>45999</v>
      </c>
      <c r="AC38" s="4">
        <f t="shared" ref="AC38:AH42" si="16">IFERROR(IF(MONTH(AB38+1)=$AB$35,AB38+1,""),"")</f>
        <v>46000</v>
      </c>
      <c r="AD38" s="4">
        <f t="shared" si="16"/>
        <v>46001</v>
      </c>
      <c r="AE38" s="4">
        <f t="shared" si="16"/>
        <v>46002</v>
      </c>
      <c r="AF38" s="4">
        <f t="shared" si="16"/>
        <v>46003</v>
      </c>
      <c r="AG38" s="4">
        <f t="shared" si="16"/>
        <v>46004</v>
      </c>
      <c r="AH38" s="103">
        <f t="shared" si="16"/>
        <v>46005</v>
      </c>
      <c r="AI38" s="102">
        <f>COUNTIFS(入力用1年!B:B,"&gt;="&amp;MIN(AB38:AH38),入力用1年!B:B,"&lt;="&amp;MAX(AB38:AH38),入力用1年!J:J,"○",入力用1年!E:E,"",入力用1年!D:D,"休日")</f>
        <v>2</v>
      </c>
      <c r="AJ38" s="105">
        <f>COUNTIFS(入力用1年!$B:$B,"&gt;="&amp;MIN(AB38:AH38),入力用1年!$B:$B,"&lt;="&amp;MAX(AB38:AH38),入力用1年!$J:$J,"○",入力用1年!$E:$E,"",入力用1年!$F:$F,"現場閉所")</f>
        <v>2</v>
      </c>
      <c r="AK38" s="112" t="str" cm="1">
        <f t="array" ref="AK38">_xlfn.IFS(AI38=0,"",AI38=0,"-",AJ38&gt;=AI38,"〇",AJ38&lt;=AI38,"×")</f>
        <v>〇</v>
      </c>
    </row>
    <row r="39" spans="3:37" s="78" customFormat="1" ht="15.75" customHeight="1">
      <c r="D39" s="24">
        <f>IFERROR(IF(MONTH(J38+1)=$D$35,J38+1,""),"")</f>
        <v>45943</v>
      </c>
      <c r="E39" s="4">
        <f t="shared" si="14"/>
        <v>45944</v>
      </c>
      <c r="F39" s="4">
        <f t="shared" si="14"/>
        <v>45945</v>
      </c>
      <c r="G39" s="4">
        <f t="shared" si="14"/>
        <v>45946</v>
      </c>
      <c r="H39" s="4">
        <f t="shared" si="14"/>
        <v>45947</v>
      </c>
      <c r="I39" s="4">
        <f t="shared" si="14"/>
        <v>45948</v>
      </c>
      <c r="J39" s="103">
        <f t="shared" si="14"/>
        <v>45949</v>
      </c>
      <c r="K39" s="102">
        <f>COUNTIFS(入力用1年!B:B,"&gt;="&amp;MIN(D39:J39),入力用1年!B:B,"&lt;="&amp;MAX(D39:J39),入力用1年!J:J,"○",入力用1年!E:E,"",入力用1年!D:D,"休日")</f>
        <v>2</v>
      </c>
      <c r="L39" s="105">
        <f>COUNTIFS(入力用1年!$B:$B,"&gt;="&amp;MIN(D39:J39),入力用1年!$B:$B,"&lt;="&amp;MAX(D39:J39),入力用1年!$J:$J,"○",入力用1年!$E:$E,"",入力用1年!$F:$F,"現場閉所")</f>
        <v>2</v>
      </c>
      <c r="M39" s="112" t="str" cm="1">
        <f t="array" ref="M39">_xlfn.IFS(K39=0,"",K39=0,"-",L39&gt;=K39,"〇",L39&lt;=K39,"×")</f>
        <v>〇</v>
      </c>
      <c r="N39" s="87"/>
      <c r="P39" s="24">
        <f>IFERROR(IF(MONTH(V38+1)=$P$35,V38+1,""),"")</f>
        <v>45971</v>
      </c>
      <c r="Q39" s="4">
        <f t="shared" si="15"/>
        <v>45972</v>
      </c>
      <c r="R39" s="4">
        <f t="shared" si="15"/>
        <v>45973</v>
      </c>
      <c r="S39" s="4">
        <f t="shared" si="15"/>
        <v>45974</v>
      </c>
      <c r="T39" s="4">
        <f t="shared" si="15"/>
        <v>45975</v>
      </c>
      <c r="U39" s="4">
        <f t="shared" si="15"/>
        <v>45976</v>
      </c>
      <c r="V39" s="103">
        <f t="shared" si="15"/>
        <v>45977</v>
      </c>
      <c r="W39" s="102">
        <f>COUNTIFS(入力用1年!B:B,"&gt;="&amp;MIN(P39:V39),入力用1年!B:B,"&lt;="&amp;MAX(P39:V39),入力用1年!J:J,"○",入力用1年!E:E,"",入力用1年!D:D,"休日")</f>
        <v>2</v>
      </c>
      <c r="X39" s="105">
        <f>COUNTIFS(入力用1年!$B:$B,"&gt;="&amp;MIN(P39:V39),入力用1年!$B:$B,"&lt;="&amp;MAX(P39:V39),入力用1年!$J:$J,"○",入力用1年!$E:$E,"",入力用1年!$F:$F,"現場閉所")</f>
        <v>2</v>
      </c>
      <c r="Y39" s="112" t="str" cm="1">
        <f t="array" ref="Y39">_xlfn.IFS(W39=0,"",W39=0,"-",X39&gt;=W39,"〇",X39&lt;=W39,"×")</f>
        <v>〇</v>
      </c>
      <c r="Z39" s="87"/>
      <c r="AB39" s="24">
        <f>IFERROR(IF(MONTH(AH38+1)=$AB$35,AH38+1,""),"")</f>
        <v>46006</v>
      </c>
      <c r="AC39" s="4">
        <f t="shared" si="16"/>
        <v>46007</v>
      </c>
      <c r="AD39" s="4">
        <f t="shared" si="16"/>
        <v>46008</v>
      </c>
      <c r="AE39" s="4">
        <f t="shared" si="16"/>
        <v>46009</v>
      </c>
      <c r="AF39" s="4">
        <f t="shared" si="16"/>
        <v>46010</v>
      </c>
      <c r="AG39" s="4">
        <f t="shared" si="16"/>
        <v>46011</v>
      </c>
      <c r="AH39" s="103">
        <f t="shared" si="16"/>
        <v>46012</v>
      </c>
      <c r="AI39" s="102">
        <f>COUNTIFS(入力用1年!B:B,"&gt;="&amp;MIN(AB39:AH39),入力用1年!B:B,"&lt;="&amp;MAX(AB39:AH39),入力用1年!J:J,"○",入力用1年!E:E,"",入力用1年!D:D,"休日")</f>
        <v>2</v>
      </c>
      <c r="AJ39" s="105">
        <f>COUNTIFS(入力用1年!$B:$B,"&gt;="&amp;MIN(AB39:AH39),入力用1年!$B:$B,"&lt;="&amp;MAX(AB39:AH39),入力用1年!$J:$J,"○",入力用1年!$E:$E,"",入力用1年!$F:$F,"現場閉所")</f>
        <v>2</v>
      </c>
      <c r="AK39" s="112" t="str" cm="1">
        <f t="array" ref="AK39">_xlfn.IFS(AI39=0,"",AI39=0,"-",AJ39&gt;=AI39,"〇",AJ39&lt;=AI39,"×")</f>
        <v>〇</v>
      </c>
    </row>
    <row r="40" spans="3:37" s="78" customFormat="1" ht="15.75" customHeight="1">
      <c r="D40" s="24">
        <f>IFERROR(IF(MONTH(J39+1)=$D$35,J39+1,""),"")</f>
        <v>45950</v>
      </c>
      <c r="E40" s="4">
        <f t="shared" si="14"/>
        <v>45951</v>
      </c>
      <c r="F40" s="4">
        <f t="shared" si="14"/>
        <v>45952</v>
      </c>
      <c r="G40" s="4">
        <f t="shared" si="14"/>
        <v>45953</v>
      </c>
      <c r="H40" s="4">
        <f t="shared" si="14"/>
        <v>45954</v>
      </c>
      <c r="I40" s="4">
        <f t="shared" si="14"/>
        <v>45955</v>
      </c>
      <c r="J40" s="103">
        <f t="shared" si="14"/>
        <v>45956</v>
      </c>
      <c r="K40" s="102">
        <f>COUNTIFS(入力用1年!B:B,"&gt;="&amp;MIN(D40:J40),入力用1年!B:B,"&lt;="&amp;MAX(D40:J40),入力用1年!J:J,"○",入力用1年!E:E,"",入力用1年!D:D,"休日")</f>
        <v>2</v>
      </c>
      <c r="L40" s="105">
        <f>COUNTIFS(入力用1年!$B:$B,"&gt;="&amp;MIN(D40:J40),入力用1年!$B:$B,"&lt;="&amp;MAX(D40:J40),入力用1年!$J:$J,"○",入力用1年!$E:$E,"",入力用1年!$F:$F,"現場閉所")</f>
        <v>2</v>
      </c>
      <c r="M40" s="112" t="str" cm="1">
        <f t="array" ref="M40">_xlfn.IFS(K40=0,"",K40=0,"-",L40&gt;=K40,"〇",L40&lt;=K40,"×")</f>
        <v>〇</v>
      </c>
      <c r="N40" s="87"/>
      <c r="P40" s="24">
        <f>IFERROR(IF(MONTH(V39+1)=$P$35,V39+1,""),"")</f>
        <v>45978</v>
      </c>
      <c r="Q40" s="4">
        <f t="shared" si="15"/>
        <v>45979</v>
      </c>
      <c r="R40" s="4">
        <f t="shared" si="15"/>
        <v>45980</v>
      </c>
      <c r="S40" s="4">
        <f t="shared" si="15"/>
        <v>45981</v>
      </c>
      <c r="T40" s="4">
        <f t="shared" si="15"/>
        <v>45982</v>
      </c>
      <c r="U40" s="4">
        <f t="shared" si="15"/>
        <v>45983</v>
      </c>
      <c r="V40" s="103">
        <f t="shared" si="15"/>
        <v>45984</v>
      </c>
      <c r="W40" s="102">
        <f>COUNTIFS(入力用1年!B:B,"&gt;="&amp;MIN(P40:V40),入力用1年!B:B,"&lt;="&amp;MAX(P40:V40),入力用1年!J:J,"○",入力用1年!E:E,"",入力用1年!D:D,"休日")</f>
        <v>2</v>
      </c>
      <c r="X40" s="105">
        <f>COUNTIFS(入力用1年!$B:$B,"&gt;="&amp;MIN(P40:V40),入力用1年!$B:$B,"&lt;="&amp;MAX(P40:V40),入力用1年!$J:$J,"○",入力用1年!$E:$E,"",入力用1年!$F:$F,"現場閉所")</f>
        <v>2</v>
      </c>
      <c r="Y40" s="112" t="str" cm="1">
        <f t="array" ref="Y40">_xlfn.IFS(W40=0,"",W40=0,"-",X40&gt;=W40,"〇",X40&lt;=W40,"×")</f>
        <v>〇</v>
      </c>
      <c r="Z40" s="87"/>
      <c r="AB40" s="24">
        <f>IFERROR(IF(MONTH(AH39+1)=$AB$35,AH39+1,""),"")</f>
        <v>46013</v>
      </c>
      <c r="AC40" s="4">
        <f t="shared" si="16"/>
        <v>46014</v>
      </c>
      <c r="AD40" s="4">
        <f t="shared" si="16"/>
        <v>46015</v>
      </c>
      <c r="AE40" s="4">
        <f t="shared" si="16"/>
        <v>46016</v>
      </c>
      <c r="AF40" s="4">
        <f t="shared" si="16"/>
        <v>46017</v>
      </c>
      <c r="AG40" s="4">
        <f t="shared" si="16"/>
        <v>46018</v>
      </c>
      <c r="AH40" s="103">
        <f t="shared" si="16"/>
        <v>46019</v>
      </c>
      <c r="AI40" s="102">
        <f>COUNTIFS(入力用1年!B:B,"&gt;="&amp;MIN(AB40:AH40),入力用1年!B:B,"&lt;="&amp;MAX(AB40:AH40),入力用1年!J:J,"○",入力用1年!E:E,"",入力用1年!D:D,"休日")</f>
        <v>2</v>
      </c>
      <c r="AJ40" s="105">
        <f>COUNTIFS(入力用1年!$B:$B,"&gt;="&amp;MIN(AB40:AH40),入力用1年!$B:$B,"&lt;="&amp;MAX(AB40:AH40),入力用1年!$J:$J,"○",入力用1年!$E:$E,"",入力用1年!$F:$F,"現場閉所")</f>
        <v>2</v>
      </c>
      <c r="AK40" s="112" t="str" cm="1">
        <f t="array" ref="AK40">_xlfn.IFS(AI40=0,"",AI40=0,"-",AJ40&gt;=AI40,"〇",AJ40&lt;=AI40,"×")</f>
        <v>〇</v>
      </c>
    </row>
    <row r="41" spans="3:37" s="78" customFormat="1" ht="15.75" customHeight="1">
      <c r="D41" s="24">
        <f>IFERROR(IF(MONTH(J40+1)=$D$35,J40+1,""),"")</f>
        <v>45957</v>
      </c>
      <c r="E41" s="4">
        <f t="shared" si="14"/>
        <v>45958</v>
      </c>
      <c r="F41" s="4">
        <f t="shared" si="14"/>
        <v>45959</v>
      </c>
      <c r="G41" s="4">
        <f t="shared" si="14"/>
        <v>45960</v>
      </c>
      <c r="H41" s="4">
        <f t="shared" si="14"/>
        <v>45961</v>
      </c>
      <c r="I41" s="4" t="str">
        <f t="shared" si="14"/>
        <v/>
      </c>
      <c r="J41" s="103" t="str">
        <f t="shared" si="14"/>
        <v/>
      </c>
      <c r="K41" s="102">
        <f>COUNTIFS(入力用1年!B:B,"&gt;="&amp;MIN(D41:J41),入力用1年!B:B,"&lt;="&amp;MAX(D41:J41),入力用1年!J:J,"○",入力用1年!E:E,"",入力用1年!D:D,"休日")</f>
        <v>0</v>
      </c>
      <c r="L41" s="105">
        <f>COUNTIFS(入力用1年!$B:$B,"&gt;="&amp;MIN(D41:J41),入力用1年!$B:$B,"&lt;="&amp;MAX(D41:J41),入力用1年!$J:$J,"○",入力用1年!$E:$E,"",入力用1年!$F:$F,"現場閉所")</f>
        <v>0</v>
      </c>
      <c r="M41" s="112" t="str" cm="1">
        <f t="array" ref="M41">_xlfn.IFS(K41=0,"",K41=0,"-",L41&gt;=K41,"〇",L41&lt;=K41,"×")</f>
        <v/>
      </c>
      <c r="N41" s="87"/>
      <c r="P41" s="24">
        <f>IFERROR(IF(MONTH(V40+1)=$P$35,V40+1,""),"")</f>
        <v>45985</v>
      </c>
      <c r="Q41" s="4">
        <f t="shared" si="15"/>
        <v>45986</v>
      </c>
      <c r="R41" s="4">
        <f t="shared" si="15"/>
        <v>45987</v>
      </c>
      <c r="S41" s="4">
        <f t="shared" si="15"/>
        <v>45988</v>
      </c>
      <c r="T41" s="4">
        <f t="shared" si="15"/>
        <v>45989</v>
      </c>
      <c r="U41" s="4">
        <f t="shared" si="15"/>
        <v>45990</v>
      </c>
      <c r="V41" s="103">
        <f t="shared" si="15"/>
        <v>45991</v>
      </c>
      <c r="W41" s="102">
        <f>COUNTIFS(入力用1年!B:B,"&gt;="&amp;MIN(P41:V41),入力用1年!B:B,"&lt;="&amp;MAX(P41:V41),入力用1年!J:J,"○",入力用1年!E:E,"",入力用1年!D:D,"休日")</f>
        <v>2</v>
      </c>
      <c r="X41" s="105">
        <f>COUNTIFS(入力用1年!$B:$B,"&gt;="&amp;MIN(P41:V41),入力用1年!$B:$B,"&lt;="&amp;MAX(P41:V41),入力用1年!$J:$J,"○",入力用1年!$E:$E,"",入力用1年!$F:$F,"現場閉所")</f>
        <v>2</v>
      </c>
      <c r="Y41" s="112" t="str" cm="1">
        <f t="array" ref="Y41">_xlfn.IFS(W41=0,"",W41=0,"-",X41&gt;=W41,"〇",X41&lt;=W41,"×")</f>
        <v>〇</v>
      </c>
      <c r="Z41" s="87"/>
      <c r="AB41" s="24">
        <f>IFERROR(IF(MONTH(AH40+1)=$AB$35,AH40+1,""),"")</f>
        <v>46020</v>
      </c>
      <c r="AC41" s="4">
        <f t="shared" si="16"/>
        <v>46021</v>
      </c>
      <c r="AD41" s="4">
        <f t="shared" si="16"/>
        <v>46022</v>
      </c>
      <c r="AE41" s="4" t="str">
        <f t="shared" si="16"/>
        <v/>
      </c>
      <c r="AF41" s="4" t="str">
        <f t="shared" si="16"/>
        <v/>
      </c>
      <c r="AG41" s="4" t="str">
        <f t="shared" si="16"/>
        <v/>
      </c>
      <c r="AH41" s="103" t="str">
        <f t="shared" si="16"/>
        <v/>
      </c>
      <c r="AI41" s="102">
        <f>COUNTIFS(入力用1年!B:B,"&gt;="&amp;MIN(AB41:AH41),入力用1年!B:B,"&lt;="&amp;MAX(AB41:AH41),入力用1年!J:J,"○",入力用1年!E:E,"",入力用1年!D:D,"休日")</f>
        <v>0</v>
      </c>
      <c r="AJ41" s="105">
        <f>COUNTIFS(入力用1年!$B:$B,"&gt;="&amp;MIN(AB41:AH41),入力用1年!$B:$B,"&lt;="&amp;MAX(AB41:AH41),入力用1年!$J:$J,"○",入力用1年!$E:$E,"",入力用1年!$F:$F,"現場閉所")</f>
        <v>0</v>
      </c>
      <c r="AK41" s="112" t="str" cm="1">
        <f t="array" ref="AK41">_xlfn.IFS(AI41=0,"",AI41=0,"-",AJ41&gt;=AI41,"〇",AJ41&lt;=AI41,"×")</f>
        <v/>
      </c>
    </row>
    <row r="42" spans="3:37" s="78" customFormat="1" ht="15.75" customHeight="1" thickBot="1">
      <c r="D42" s="25" t="str">
        <f>IFERROR(IF(MONTH(J41+1)=$D$35,J41+1,""),"")</f>
        <v/>
      </c>
      <c r="E42" s="26" t="str">
        <f t="shared" si="14"/>
        <v/>
      </c>
      <c r="F42" s="26" t="str">
        <f t="shared" si="14"/>
        <v/>
      </c>
      <c r="G42" s="26" t="str">
        <f t="shared" si="14"/>
        <v/>
      </c>
      <c r="H42" s="26" t="str">
        <f t="shared" si="14"/>
        <v/>
      </c>
      <c r="I42" s="26" t="str">
        <f t="shared" si="14"/>
        <v/>
      </c>
      <c r="J42" s="104" t="str">
        <f t="shared" si="14"/>
        <v/>
      </c>
      <c r="K42" s="113">
        <f>COUNTIFS(入力用1年!B:B,"&gt;="&amp;MIN(D42:J42),入力用1年!B:B,"&lt;="&amp;MAX(D42:J42),入力用1年!J:J,"○",入力用1年!E:E,"",入力用1年!D:D,"休日")</f>
        <v>0</v>
      </c>
      <c r="L42" s="105">
        <f>COUNTIFS(入力用1年!$B:$B,"&gt;="&amp;MIN(D42:J42),入力用1年!$B:$B,"&lt;="&amp;MAX(D42:J42),入力用1年!$J:$J,"○",入力用1年!$E:$E,"",入力用1年!$F:$F,"現場閉所")</f>
        <v>0</v>
      </c>
      <c r="M42" s="115" t="str" cm="1">
        <f t="array" ref="M42">_xlfn.IFS(K42=0,"",K42=0,"-",L42&gt;=K42,"〇",L42&lt;=K42,"×")</f>
        <v/>
      </c>
      <c r="N42" s="87"/>
      <c r="P42" s="25" t="str">
        <f>IFERROR(IF(MONTH(V41+1)=$P$35,V41+1,""),"")</f>
        <v/>
      </c>
      <c r="Q42" s="26" t="str">
        <f t="shared" si="15"/>
        <v/>
      </c>
      <c r="R42" s="26" t="str">
        <f t="shared" si="15"/>
        <v/>
      </c>
      <c r="S42" s="26" t="str">
        <f t="shared" si="15"/>
        <v/>
      </c>
      <c r="T42" s="26" t="str">
        <f t="shared" si="15"/>
        <v/>
      </c>
      <c r="U42" s="26" t="str">
        <f t="shared" si="15"/>
        <v/>
      </c>
      <c r="V42" s="104" t="str">
        <f t="shared" si="15"/>
        <v/>
      </c>
      <c r="W42" s="113">
        <f>COUNTIFS(入力用1年!B:B,"&gt;="&amp;MIN(P42:V42),入力用1年!B:B,"&lt;="&amp;MAX(P42:V42),入力用1年!J:J,"○",入力用1年!E:E,"",入力用1年!D:D,"休日")</f>
        <v>0</v>
      </c>
      <c r="X42" s="114">
        <f>COUNTIFS(入力用1年!$B:$B,"&gt;="&amp;MIN(P42:V42),入力用1年!$B:$B,"&lt;="&amp;MAX(P42:V42),入力用1年!$J:$J,"○",入力用1年!$E:$E,"",入力用1年!$F:$F,"現場閉所")</f>
        <v>0</v>
      </c>
      <c r="Y42" s="115" t="str" cm="1">
        <f t="array" ref="Y42">_xlfn.IFS(W42=0,"",W42=0,"-",X42&gt;=W42,"〇",X42&lt;=W42,"×")</f>
        <v/>
      </c>
      <c r="Z42" s="87"/>
      <c r="AB42" s="25" t="str">
        <f>IFERROR(IF(MONTH(AH41+1)=$AB$35,AH41+1,""),"")</f>
        <v/>
      </c>
      <c r="AC42" s="26" t="str">
        <f t="shared" si="16"/>
        <v/>
      </c>
      <c r="AD42" s="26" t="str">
        <f t="shared" si="16"/>
        <v/>
      </c>
      <c r="AE42" s="26" t="str">
        <f t="shared" si="16"/>
        <v/>
      </c>
      <c r="AF42" s="26" t="str">
        <f t="shared" si="16"/>
        <v/>
      </c>
      <c r="AG42" s="26" t="str">
        <f t="shared" si="16"/>
        <v/>
      </c>
      <c r="AH42" s="104" t="str">
        <f t="shared" si="16"/>
        <v/>
      </c>
      <c r="AI42" s="113">
        <f>COUNTIFS(入力用1年!B:B,"&gt;="&amp;MIN(AB42:AH42),入力用1年!B:B,"&lt;="&amp;MAX(AB42:AH42),入力用1年!J:J,"○",入力用1年!E:E,"",入力用1年!D:D,"休日")</f>
        <v>0</v>
      </c>
      <c r="AJ42" s="114">
        <f>COUNTIFS(入力用1年!$B:$B,"&gt;="&amp;MIN(AB42:AH42),入力用1年!$B:$B,"&lt;="&amp;MAX(AB42:AH42),入力用1年!$J:$J,"○",入力用1年!$E:$E,"",入力用1年!$F:$F,"現場閉所")</f>
        <v>0</v>
      </c>
      <c r="AK42" s="115" t="str" cm="1">
        <f t="array" ref="AK42">_xlfn.IFS(AI42=0,"",AI42=0,"-",AJ42&gt;=AI42,"〇",AJ42&lt;=AI42,"×")</f>
        <v/>
      </c>
    </row>
    <row r="43" spans="3:37" s="167" customFormat="1" ht="18.75" customHeight="1">
      <c r="D43" s="168"/>
      <c r="E43" s="168"/>
      <c r="F43" s="168"/>
      <c r="G43" s="171"/>
      <c r="H43" s="172"/>
      <c r="I43" s="168"/>
      <c r="J43" s="172"/>
      <c r="K43" s="173">
        <f>SUM(K37:K42)</f>
        <v>6</v>
      </c>
      <c r="L43" s="172"/>
      <c r="M43" s="173"/>
      <c r="N43" s="173"/>
      <c r="O43" s="168"/>
      <c r="P43" s="168"/>
      <c r="Q43" s="168"/>
      <c r="R43" s="168"/>
      <c r="S43" s="168"/>
      <c r="T43" s="173"/>
      <c r="U43" s="168"/>
      <c r="V43" s="173"/>
      <c r="W43" s="173">
        <f>SUM(W37:W42)</f>
        <v>10</v>
      </c>
      <c r="X43" s="173"/>
      <c r="Y43" s="173"/>
      <c r="Z43" s="173"/>
      <c r="AA43" s="168"/>
      <c r="AB43" s="168"/>
      <c r="AC43" s="168"/>
      <c r="AD43" s="168"/>
      <c r="AE43" s="168"/>
      <c r="AF43" s="173"/>
      <c r="AG43" s="168"/>
      <c r="AH43" s="173"/>
      <c r="AI43" s="173">
        <f>SUM(AI37:AI42)</f>
        <v>8</v>
      </c>
      <c r="AJ43" s="173"/>
      <c r="AK43" s="168"/>
    </row>
    <row r="44" spans="3:37" s="78" customFormat="1" ht="18.75" customHeight="1" thickBot="1">
      <c r="C44" s="268" t="s">
        <v>14</v>
      </c>
      <c r="D44" s="268"/>
      <c r="E44" s="101" t="str">
        <f>IF(H44="-","-",IF(OR(H44&gt;=ROUNDDOWN(8/28,3),L44&gt;=K53),"OK","NG"))</f>
        <v>OK</v>
      </c>
      <c r="F44" s="267" t="s">
        <v>90</v>
      </c>
      <c r="G44" s="267"/>
      <c r="H44" s="271">
        <f>IFERROR(ROUNDDOWN(L44/(COUNTIFS(入力用1年!B:B,"&gt;="&amp;MIN(D47:J52),入力用1年!B:B,"&lt;="&amp;MAX(D47:J52),入力用1年!J:J,"○")-COUNTIFS(入力用1年!B:B,"&gt;="&amp;MIN(D47:J52),入力用1年!B:B,"&lt;="&amp;MAX(D47:J52),入力用1年!J:J,"○",入力用1年!E:E,"&lt;&gt;")),3),"-")</f>
        <v>0.28999999999999998</v>
      </c>
      <c r="I44" s="271"/>
      <c r="J44" s="271"/>
      <c r="K44" s="136" t="s">
        <v>89</v>
      </c>
      <c r="L44" s="88">
        <f>COUNTIFS(入力用1年!B:B,"&gt;="&amp;MIN(D47:J52),入力用1年!B:B,"&lt;="&amp;MAX(D47:J52),入力用1年!J:J,"○",入力用1年!F:F,"現場閉所",入力用1年!E:E,"")</f>
        <v>9</v>
      </c>
      <c r="M44" s="108"/>
      <c r="N44" s="80"/>
      <c r="O44" s="268" t="s">
        <v>14</v>
      </c>
      <c r="P44" s="268"/>
      <c r="Q44" s="101" t="str">
        <f>IF(T44="-","-",IF(OR(T44&gt;=ROUNDDOWN(8/28,3),X44&gt;=W53),"OK","NG"))</f>
        <v>OK</v>
      </c>
      <c r="R44" s="267" t="s">
        <v>90</v>
      </c>
      <c r="S44" s="267"/>
      <c r="T44" s="271">
        <f>IFERROR(ROUNDDOWN(X44/(COUNTIFS(入力用1年!B:B,"&gt;="&amp;MIN(P47:V52),入力用1年!B:B,"&lt;="&amp;MAX(P47:V52),入力用1年!J:J,"○")-COUNTIFS(入力用1年!B:B,"&gt;="&amp;MIN(P47:V52),入力用1年!B:B,"&lt;="&amp;MAX(P47:V52),入力用1年!J:J,"○",入力用1年!E:E,"&lt;&gt;")),3),"-")</f>
        <v>0.28499999999999998</v>
      </c>
      <c r="U44" s="271"/>
      <c r="V44" s="271"/>
      <c r="W44" s="136" t="s">
        <v>89</v>
      </c>
      <c r="X44" s="88">
        <f>COUNTIFS(入力用1年!B:B,"&gt;="&amp;MIN(P47:V52),入力用1年!B:B,"&lt;="&amp;MAX(P47:V52),入力用1年!J:J,"○",入力用1年!F:F,"現場閉所",入力用1年!E:E,"")</f>
        <v>8</v>
      </c>
      <c r="Y44" s="108"/>
      <c r="Z44" s="80"/>
      <c r="AA44" s="268" t="s">
        <v>14</v>
      </c>
      <c r="AB44" s="268"/>
      <c r="AC44" s="101" t="str">
        <f>IF(AF44="-","-",IF(OR(AF44&gt;=ROUNDDOWN(8/28,3),AJ44&gt;=AI53),"OK","NG"))</f>
        <v>OK</v>
      </c>
      <c r="AD44" s="267" t="s">
        <v>90</v>
      </c>
      <c r="AE44" s="267"/>
      <c r="AF44" s="271">
        <f>IFERROR(ROUNDDOWN(AJ44/(COUNTIFS(入力用1年!B:B,"&gt;="&amp;MIN(AB47:AH52),入力用1年!B:B,"&lt;="&amp;MAX(AB47:AH52),入力用1年!J:J,"○")-COUNTIFS(入力用1年!B:B,"&gt;="&amp;MIN(AB47:AH52),入力用1年!B:B,"&lt;="&amp;MAX(AB47:AH52),入力用1年!J:J,"○",入力用1年!E:E,"&lt;&gt;")),3),"-")</f>
        <v>0.28999999999999998</v>
      </c>
      <c r="AG44" s="271"/>
      <c r="AH44" s="271"/>
      <c r="AI44" s="136" t="s">
        <v>89</v>
      </c>
      <c r="AJ44" s="88">
        <f>COUNTIFS(入力用1年!B:B,"&gt;="&amp;MIN(AB47:AH52),入力用1年!B:B,"&lt;="&amp;MAX(AB47:AH52),入力用1年!J:J,"○",入力用1年!F:F,"現場閉所",入力用1年!E:E,"")</f>
        <v>9</v>
      </c>
      <c r="AK44" s="108"/>
    </row>
    <row r="45" spans="3:37" s="78" customFormat="1" ht="18.75" customHeight="1">
      <c r="D45" s="89">
        <v>1</v>
      </c>
      <c r="E45" s="90" t="s">
        <v>3</v>
      </c>
      <c r="F45" s="90"/>
      <c r="G45" s="90"/>
      <c r="H45" s="90"/>
      <c r="I45" s="90"/>
      <c r="J45" s="117"/>
      <c r="K45" s="277" t="s">
        <v>48</v>
      </c>
      <c r="L45" s="278"/>
      <c r="M45" s="279"/>
      <c r="N45" s="83"/>
      <c r="P45" s="89">
        <v>2</v>
      </c>
      <c r="Q45" s="90" t="s">
        <v>3</v>
      </c>
      <c r="R45" s="90"/>
      <c r="S45" s="90"/>
      <c r="T45" s="90"/>
      <c r="U45" s="90"/>
      <c r="V45" s="117"/>
      <c r="W45" s="277" t="s">
        <v>48</v>
      </c>
      <c r="X45" s="278"/>
      <c r="Y45" s="279"/>
      <c r="Z45" s="83"/>
      <c r="AB45" s="89">
        <v>3</v>
      </c>
      <c r="AC45" s="90" t="s">
        <v>3</v>
      </c>
      <c r="AD45" s="90"/>
      <c r="AE45" s="90"/>
      <c r="AF45" s="90"/>
      <c r="AG45" s="90"/>
      <c r="AH45" s="117"/>
      <c r="AI45" s="277" t="s">
        <v>48</v>
      </c>
      <c r="AJ45" s="278"/>
      <c r="AK45" s="279"/>
    </row>
    <row r="46" spans="3:37" s="78" customFormat="1" ht="31.5" customHeight="1">
      <c r="D46" s="127" t="s">
        <v>2</v>
      </c>
      <c r="E46" s="128" t="s">
        <v>5</v>
      </c>
      <c r="F46" s="128" t="s">
        <v>6</v>
      </c>
      <c r="G46" s="128" t="s">
        <v>7</v>
      </c>
      <c r="H46" s="128" t="s">
        <v>8</v>
      </c>
      <c r="I46" s="128" t="s">
        <v>9</v>
      </c>
      <c r="J46" s="146" t="s">
        <v>4</v>
      </c>
      <c r="K46" s="109" t="s">
        <v>42</v>
      </c>
      <c r="L46" s="130" t="s">
        <v>89</v>
      </c>
      <c r="M46" s="110" t="s">
        <v>43</v>
      </c>
      <c r="N46" s="85"/>
      <c r="P46" s="127" t="s">
        <v>2</v>
      </c>
      <c r="Q46" s="128" t="s">
        <v>5</v>
      </c>
      <c r="R46" s="128" t="s">
        <v>6</v>
      </c>
      <c r="S46" s="128" t="s">
        <v>7</v>
      </c>
      <c r="T46" s="128" t="s">
        <v>8</v>
      </c>
      <c r="U46" s="128" t="s">
        <v>9</v>
      </c>
      <c r="V46" s="146" t="s">
        <v>4</v>
      </c>
      <c r="W46" s="109" t="s">
        <v>42</v>
      </c>
      <c r="X46" s="130" t="s">
        <v>89</v>
      </c>
      <c r="Y46" s="110" t="s">
        <v>43</v>
      </c>
      <c r="Z46" s="85"/>
      <c r="AB46" s="127" t="s">
        <v>2</v>
      </c>
      <c r="AC46" s="128" t="s">
        <v>5</v>
      </c>
      <c r="AD46" s="128" t="s">
        <v>6</v>
      </c>
      <c r="AE46" s="128" t="s">
        <v>7</v>
      </c>
      <c r="AF46" s="128" t="s">
        <v>8</v>
      </c>
      <c r="AG46" s="128" t="s">
        <v>9</v>
      </c>
      <c r="AH46" s="146" t="s">
        <v>4</v>
      </c>
      <c r="AI46" s="109" t="s">
        <v>42</v>
      </c>
      <c r="AJ46" s="130" t="s">
        <v>89</v>
      </c>
      <c r="AK46" s="110" t="s">
        <v>43</v>
      </c>
    </row>
    <row r="47" spans="3:37" s="78" customFormat="1" ht="15.75" customHeight="1">
      <c r="D47" s="24" t="str">
        <f>IF(B47&lt;&gt;"",B47+1,IF(TEXT(EDATE(MIN($AB$37:$AH$37),1),"aaa")=D46,EDATE(MIN($AB$37:$AH$37),1),""))</f>
        <v/>
      </c>
      <c r="E47" s="4" t="str">
        <f t="shared" ref="E47:J47" si="17">IF(D47&lt;&gt;"",D47+1,IF(TEXT(EDATE(MIN($AB$37:$AH$37),1),"aaa")=E46,EDATE(MIN($AB$37:$AH$37),1),""))</f>
        <v/>
      </c>
      <c r="F47" s="4" t="str">
        <f t="shared" si="17"/>
        <v/>
      </c>
      <c r="G47" s="4">
        <f t="shared" si="17"/>
        <v>46023</v>
      </c>
      <c r="H47" s="4">
        <f t="shared" si="17"/>
        <v>46024</v>
      </c>
      <c r="I47" s="4">
        <f t="shared" si="17"/>
        <v>46025</v>
      </c>
      <c r="J47" s="103">
        <f t="shared" si="17"/>
        <v>46026</v>
      </c>
      <c r="K47" s="102">
        <f>COUNTIFS(入力用1年!B:B,"&gt;="&amp;MIN(D47:J47),入力用1年!B:B,"&lt;="&amp;MAX(D47:J47),入力用1年!J:J,"○",入力用1年!E:E,"",入力用1年!D:D,"休日")</f>
        <v>2</v>
      </c>
      <c r="L47" s="105">
        <f>COUNTIFS(入力用1年!$B:$B,"&gt;="&amp;MIN(D47:J47),入力用1年!$B:$B,"&lt;="&amp;MAX(D47:J47),入力用1年!$J:$J,"○",入力用1年!$E:$E,"",入力用1年!$F:$F,"現場閉所")</f>
        <v>2</v>
      </c>
      <c r="M47" s="112" t="str" cm="1">
        <f t="array" ref="M47">_xlfn.IFS(K47=0,"",K47=0,"-",L47&gt;=K47,"〇",L47&lt;=K47,"×")</f>
        <v>〇</v>
      </c>
      <c r="N47" s="87"/>
      <c r="P47" s="24" t="str">
        <f t="shared" ref="P47:V47" si="18">IF(O47&lt;&gt;"",O47+1,IF(TEXT(EDATE(MIN($D$47:$J$47),1),"aaa")=P46,EDATE(MIN($D$47:$J$47),1),""))</f>
        <v/>
      </c>
      <c r="Q47" s="4" t="str">
        <f t="shared" si="18"/>
        <v/>
      </c>
      <c r="R47" s="4" t="str">
        <f t="shared" si="18"/>
        <v/>
      </c>
      <c r="S47" s="4" t="str">
        <f t="shared" si="18"/>
        <v/>
      </c>
      <c r="T47" s="4" t="str">
        <f t="shared" si="18"/>
        <v/>
      </c>
      <c r="U47" s="4" t="str">
        <f t="shared" si="18"/>
        <v/>
      </c>
      <c r="V47" s="103">
        <f t="shared" si="18"/>
        <v>46054</v>
      </c>
      <c r="W47" s="102">
        <f>COUNTIFS(入力用1年!B:B,"&gt;="&amp;MIN(P47:V47),入力用1年!B:B,"&lt;="&amp;MAX(P47:V47),入力用1年!J:J,"○",入力用1年!E:E,"",入力用1年!D:D,"休日")</f>
        <v>1</v>
      </c>
      <c r="X47" s="105">
        <f>COUNTIFS(入力用1年!$B:$B,"&gt;="&amp;MIN(P47:V47),入力用1年!$B:$B,"&lt;="&amp;MAX(P47:V47),入力用1年!$J:$J,"○",入力用1年!$E:$E,"",入力用1年!$F:$F,"現場閉所")</f>
        <v>1</v>
      </c>
      <c r="Y47" s="112" t="str" cm="1">
        <f t="array" ref="Y47">_xlfn.IFS(W47=0,"",W47=0,"-",X47&gt;=W47,"〇",X47&lt;=W47,"×")</f>
        <v>〇</v>
      </c>
      <c r="Z47" s="87"/>
      <c r="AB47" s="24" t="str">
        <f t="shared" ref="AB47:AH47" si="19">IF(AA47&lt;&gt;"",AA47+1,IF(TEXT(EDATE(MIN($P$47:$V$47),1),"aaa")=AB46,EDATE(MIN($P$47:$V$47),1),""))</f>
        <v/>
      </c>
      <c r="AC47" s="4" t="str">
        <f t="shared" si="19"/>
        <v/>
      </c>
      <c r="AD47" s="4" t="str">
        <f t="shared" si="19"/>
        <v/>
      </c>
      <c r="AE47" s="4" t="str">
        <f t="shared" si="19"/>
        <v/>
      </c>
      <c r="AF47" s="4" t="str">
        <f t="shared" si="19"/>
        <v/>
      </c>
      <c r="AG47" s="4" t="str">
        <f t="shared" si="19"/>
        <v/>
      </c>
      <c r="AH47" s="103">
        <f t="shared" si="19"/>
        <v>46082</v>
      </c>
      <c r="AI47" s="102">
        <f>COUNTIFS(入力用1年!B:B,"&gt;="&amp;MIN(AB47:AH47),入力用1年!B:B,"&lt;="&amp;MAX(AB47:AH47),入力用1年!J:J,"○",入力用1年!E:E,"",入力用1年!D:D,"休日")</f>
        <v>1</v>
      </c>
      <c r="AJ47" s="105">
        <f>COUNTIFS(入力用1年!$B:$B,"&gt;="&amp;MIN(AB47:AH47),入力用1年!$B:$B,"&lt;="&amp;MAX(AB47:AH47),入力用1年!$J:$J,"○",入力用1年!$E:$E,"",入力用1年!$F:$F,"現場閉所")</f>
        <v>1</v>
      </c>
      <c r="AK47" s="112" t="str" cm="1">
        <f t="array" ref="AK47">_xlfn.IFS(AI47=0,"",AI47=0,"-",AJ47&gt;=AI47,"〇",AJ47&lt;=AI47,"×")</f>
        <v>〇</v>
      </c>
    </row>
    <row r="48" spans="3:37" s="78" customFormat="1" ht="15.75" customHeight="1">
      <c r="D48" s="24">
        <f>IFERROR(IF(MONTH(J47+1)=$D$45,J47+1,""),"")</f>
        <v>46027</v>
      </c>
      <c r="E48" s="4">
        <f t="shared" ref="E48:J52" si="20">IFERROR(IF(MONTH(D48+1)=$D$45,D48+1,""),"")</f>
        <v>46028</v>
      </c>
      <c r="F48" s="4">
        <f t="shared" si="20"/>
        <v>46029</v>
      </c>
      <c r="G48" s="4">
        <f t="shared" si="20"/>
        <v>46030</v>
      </c>
      <c r="H48" s="4">
        <f t="shared" si="20"/>
        <v>46031</v>
      </c>
      <c r="I48" s="4">
        <f t="shared" si="20"/>
        <v>46032</v>
      </c>
      <c r="J48" s="103">
        <f t="shared" si="20"/>
        <v>46033</v>
      </c>
      <c r="K48" s="102">
        <f>COUNTIFS(入力用1年!B:B,"&gt;="&amp;MIN(D48:J48),入力用1年!B:B,"&lt;="&amp;MAX(D48:J48),入力用1年!J:J,"○",入力用1年!E:E,"",入力用1年!D:D,"休日")</f>
        <v>2</v>
      </c>
      <c r="L48" s="105">
        <f>COUNTIFS(入力用1年!$B:$B,"&gt;="&amp;MIN(D48:J48),入力用1年!$B:$B,"&lt;="&amp;MAX(D48:J48),入力用1年!$J:$J,"○",入力用1年!$E:$E,"",入力用1年!$F:$F,"現場閉所")</f>
        <v>2</v>
      </c>
      <c r="M48" s="112" t="str" cm="1">
        <f t="array" ref="M48">_xlfn.IFS(K48=0,"",K48=0,"-",L48&gt;=K48,"〇",L48&lt;=K48,"×")</f>
        <v>〇</v>
      </c>
      <c r="N48" s="87"/>
      <c r="P48" s="24">
        <f>IFERROR(IF(MONTH(V47+1)=$P$45,V47+1,""),"")</f>
        <v>46055</v>
      </c>
      <c r="Q48" s="4">
        <f t="shared" ref="Q48:V52" si="21">IFERROR(IF(MONTH(P48+1)=$P$45,P48+1,""),"")</f>
        <v>46056</v>
      </c>
      <c r="R48" s="4">
        <f t="shared" si="21"/>
        <v>46057</v>
      </c>
      <c r="S48" s="4">
        <f t="shared" si="21"/>
        <v>46058</v>
      </c>
      <c r="T48" s="4">
        <f t="shared" si="21"/>
        <v>46059</v>
      </c>
      <c r="U48" s="4">
        <f t="shared" si="21"/>
        <v>46060</v>
      </c>
      <c r="V48" s="103">
        <f t="shared" si="21"/>
        <v>46061</v>
      </c>
      <c r="W48" s="102">
        <f>COUNTIFS(入力用1年!B:B,"&gt;="&amp;MIN(P48:V48),入力用1年!B:B,"&lt;="&amp;MAX(P48:V48),入力用1年!J:J,"○",入力用1年!E:E,"",入力用1年!D:D,"休日")</f>
        <v>2</v>
      </c>
      <c r="X48" s="105">
        <f>COUNTIFS(入力用1年!$B:$B,"&gt;="&amp;MIN(P48:V48),入力用1年!$B:$B,"&lt;="&amp;MAX(P48:V48),入力用1年!$J:$J,"○",入力用1年!$E:$E,"",入力用1年!$F:$F,"現場閉所")</f>
        <v>2</v>
      </c>
      <c r="Y48" s="112" t="str" cm="1">
        <f t="array" ref="Y48">_xlfn.IFS(W48=0,"",W48=0,"-",X48&gt;=W48,"〇",X48&lt;=W48,"×")</f>
        <v>〇</v>
      </c>
      <c r="Z48" s="87"/>
      <c r="AB48" s="24">
        <f>IFERROR(IF(MONTH(AH47+1)=$AB$45,AH47+1,""),"")</f>
        <v>46083</v>
      </c>
      <c r="AC48" s="4">
        <f t="shared" ref="AC48:AH52" si="22">IFERROR(IF(MONTH(AB48+1)=$AB$45,AB48+1,""),"")</f>
        <v>46084</v>
      </c>
      <c r="AD48" s="4">
        <f t="shared" si="22"/>
        <v>46085</v>
      </c>
      <c r="AE48" s="4">
        <f t="shared" si="22"/>
        <v>46086</v>
      </c>
      <c r="AF48" s="4">
        <f t="shared" si="22"/>
        <v>46087</v>
      </c>
      <c r="AG48" s="4">
        <f t="shared" si="22"/>
        <v>46088</v>
      </c>
      <c r="AH48" s="103">
        <f t="shared" si="22"/>
        <v>46089</v>
      </c>
      <c r="AI48" s="102">
        <f>COUNTIFS(入力用1年!B:B,"&gt;="&amp;MIN(AB48:AH48),入力用1年!B:B,"&lt;="&amp;MAX(AB48:AH48),入力用1年!J:J,"○",入力用1年!E:E,"",入力用1年!D:D,"休日")</f>
        <v>2</v>
      </c>
      <c r="AJ48" s="105">
        <f>COUNTIFS(入力用1年!$B:$B,"&gt;="&amp;MIN(AB48:AH48),入力用1年!$B:$B,"&lt;="&amp;MAX(AB48:AH48),入力用1年!$J:$J,"○",入力用1年!$E:$E,"",入力用1年!$F:$F,"現場閉所")</f>
        <v>2</v>
      </c>
      <c r="AK48" s="112" t="str" cm="1">
        <f t="array" ref="AK48">_xlfn.IFS(AI48=0,"",AI48=0,"-",AJ48&gt;=AI48,"〇",AJ48&lt;=AI48,"×")</f>
        <v>〇</v>
      </c>
    </row>
    <row r="49" spans="2:37" s="78" customFormat="1" ht="15.75" customHeight="1">
      <c r="D49" s="24">
        <f>IFERROR(IF(MONTH(J48+1)=$D$45,J48+1,""),"")</f>
        <v>46034</v>
      </c>
      <c r="E49" s="4">
        <f t="shared" si="20"/>
        <v>46035</v>
      </c>
      <c r="F49" s="4">
        <f t="shared" si="20"/>
        <v>46036</v>
      </c>
      <c r="G49" s="4">
        <f t="shared" si="20"/>
        <v>46037</v>
      </c>
      <c r="H49" s="4">
        <f t="shared" si="20"/>
        <v>46038</v>
      </c>
      <c r="I49" s="4">
        <f t="shared" si="20"/>
        <v>46039</v>
      </c>
      <c r="J49" s="103">
        <f t="shared" si="20"/>
        <v>46040</v>
      </c>
      <c r="K49" s="102">
        <f>COUNTIFS(入力用1年!B:B,"&gt;="&amp;MIN(D49:J49),入力用1年!B:B,"&lt;="&amp;MAX(D49:J49),入力用1年!J:J,"○",入力用1年!E:E,"",入力用1年!D:D,"休日")</f>
        <v>2</v>
      </c>
      <c r="L49" s="105">
        <f>COUNTIFS(入力用1年!$B:$B,"&gt;="&amp;MIN(D49:J49),入力用1年!$B:$B,"&lt;="&amp;MAX(D49:J49),入力用1年!$J:$J,"○",入力用1年!$E:$E,"",入力用1年!$F:$F,"現場閉所")</f>
        <v>2</v>
      </c>
      <c r="M49" s="112" t="str" cm="1">
        <f t="array" ref="M49">_xlfn.IFS(K49=0,"",K49=0,"-",L49&gt;=K49,"〇",L49&lt;=K49,"×")</f>
        <v>〇</v>
      </c>
      <c r="N49" s="87"/>
      <c r="P49" s="24">
        <f>IFERROR(IF(MONTH(V48+1)=$P$45,V48+1,""),"")</f>
        <v>46062</v>
      </c>
      <c r="Q49" s="4">
        <f t="shared" si="21"/>
        <v>46063</v>
      </c>
      <c r="R49" s="4">
        <f t="shared" si="21"/>
        <v>46064</v>
      </c>
      <c r="S49" s="4">
        <f t="shared" si="21"/>
        <v>46065</v>
      </c>
      <c r="T49" s="4">
        <f t="shared" si="21"/>
        <v>46066</v>
      </c>
      <c r="U49" s="4">
        <f t="shared" si="21"/>
        <v>46067</v>
      </c>
      <c r="V49" s="103">
        <f t="shared" si="21"/>
        <v>46068</v>
      </c>
      <c r="W49" s="102">
        <f>COUNTIFS(入力用1年!B:B,"&gt;="&amp;MIN(P49:V49),入力用1年!B:B,"&lt;="&amp;MAX(P49:V49),入力用1年!J:J,"○",入力用1年!E:E,"",入力用1年!D:D,"休日")</f>
        <v>2</v>
      </c>
      <c r="X49" s="105">
        <f>COUNTIFS(入力用1年!$B:$B,"&gt;="&amp;MIN(P49:V49),入力用1年!$B:$B,"&lt;="&amp;MAX(P49:V49),入力用1年!$J:$J,"○",入力用1年!$E:$E,"",入力用1年!$F:$F,"現場閉所")</f>
        <v>2</v>
      </c>
      <c r="Y49" s="112" t="str" cm="1">
        <f t="array" ref="Y49">_xlfn.IFS(W49=0,"",W49=0,"-",X49&gt;=W49,"〇",X49&lt;=W49,"×")</f>
        <v>〇</v>
      </c>
      <c r="Z49" s="87"/>
      <c r="AB49" s="24">
        <f>IFERROR(IF(MONTH(AH48+1)=$AB$45,AH48+1,""),"")</f>
        <v>46090</v>
      </c>
      <c r="AC49" s="4">
        <f t="shared" si="22"/>
        <v>46091</v>
      </c>
      <c r="AD49" s="4">
        <f t="shared" si="22"/>
        <v>46092</v>
      </c>
      <c r="AE49" s="4">
        <f t="shared" si="22"/>
        <v>46093</v>
      </c>
      <c r="AF49" s="4">
        <f t="shared" si="22"/>
        <v>46094</v>
      </c>
      <c r="AG49" s="4">
        <f t="shared" si="22"/>
        <v>46095</v>
      </c>
      <c r="AH49" s="103">
        <f t="shared" si="22"/>
        <v>46096</v>
      </c>
      <c r="AI49" s="102">
        <f>COUNTIFS(入力用1年!B:B,"&gt;="&amp;MIN(AB49:AH49),入力用1年!B:B,"&lt;="&amp;MAX(AB49:AH49),入力用1年!J:J,"○",入力用1年!E:E,"",入力用1年!D:D,"休日")</f>
        <v>2</v>
      </c>
      <c r="AJ49" s="105">
        <f>COUNTIFS(入力用1年!$B:$B,"&gt;="&amp;MIN(AB49:AH49),入力用1年!$B:$B,"&lt;="&amp;MAX(AB49:AH49),入力用1年!$J:$J,"○",入力用1年!$E:$E,"",入力用1年!$F:$F,"現場閉所")</f>
        <v>2</v>
      </c>
      <c r="AK49" s="112" t="str" cm="1">
        <f t="array" ref="AK49">_xlfn.IFS(AI49=0,"",AI49=0,"-",AJ49&gt;=AI49,"〇",AJ49&lt;=AI49,"×")</f>
        <v>〇</v>
      </c>
    </row>
    <row r="50" spans="2:37" s="78" customFormat="1" ht="15.75" customHeight="1">
      <c r="D50" s="24">
        <f>IFERROR(IF(MONTH(J49+1)=$D$45,J49+1,""),"")</f>
        <v>46041</v>
      </c>
      <c r="E50" s="4">
        <f t="shared" si="20"/>
        <v>46042</v>
      </c>
      <c r="F50" s="4">
        <f t="shared" si="20"/>
        <v>46043</v>
      </c>
      <c r="G50" s="4">
        <f t="shared" si="20"/>
        <v>46044</v>
      </c>
      <c r="H50" s="4">
        <f t="shared" si="20"/>
        <v>46045</v>
      </c>
      <c r="I50" s="4">
        <f t="shared" si="20"/>
        <v>46046</v>
      </c>
      <c r="J50" s="103">
        <f t="shared" si="20"/>
        <v>46047</v>
      </c>
      <c r="K50" s="102">
        <f>COUNTIFS(入力用1年!B:B,"&gt;="&amp;MIN(D50:J50),入力用1年!B:B,"&lt;="&amp;MAX(D50:J50),入力用1年!J:J,"○",入力用1年!E:E,"",入力用1年!D:D,"休日")</f>
        <v>2</v>
      </c>
      <c r="L50" s="105">
        <f>COUNTIFS(入力用1年!$B:$B,"&gt;="&amp;MIN(D50:J50),入力用1年!$B:$B,"&lt;="&amp;MAX(D50:J50),入力用1年!$J:$J,"○",入力用1年!$E:$E,"",入力用1年!$F:$F,"現場閉所")</f>
        <v>2</v>
      </c>
      <c r="M50" s="112" t="str" cm="1">
        <f t="array" ref="M50">_xlfn.IFS(K50=0,"",K50=0,"-",L50&gt;=K50,"〇",L50&lt;=K50,"×")</f>
        <v>〇</v>
      </c>
      <c r="N50" s="87"/>
      <c r="P50" s="24">
        <f>IFERROR(IF(MONTH(V49+1)=$P$45,V49+1,""),"")</f>
        <v>46069</v>
      </c>
      <c r="Q50" s="4">
        <f t="shared" si="21"/>
        <v>46070</v>
      </c>
      <c r="R50" s="4">
        <f t="shared" si="21"/>
        <v>46071</v>
      </c>
      <c r="S50" s="4">
        <f t="shared" si="21"/>
        <v>46072</v>
      </c>
      <c r="T50" s="4">
        <f t="shared" si="21"/>
        <v>46073</v>
      </c>
      <c r="U50" s="4">
        <f t="shared" si="21"/>
        <v>46074</v>
      </c>
      <c r="V50" s="103">
        <f t="shared" si="21"/>
        <v>46075</v>
      </c>
      <c r="W50" s="102">
        <f>COUNTIFS(入力用1年!B:B,"&gt;="&amp;MIN(P50:V50),入力用1年!B:B,"&lt;="&amp;MAX(P50:V50),入力用1年!J:J,"○",入力用1年!E:E,"",入力用1年!D:D,"休日")</f>
        <v>2</v>
      </c>
      <c r="X50" s="105">
        <f>COUNTIFS(入力用1年!$B:$B,"&gt;="&amp;MIN(P50:V50),入力用1年!$B:$B,"&lt;="&amp;MAX(P50:V50),入力用1年!$J:$J,"○",入力用1年!$E:$E,"",入力用1年!$F:$F,"現場閉所")</f>
        <v>2</v>
      </c>
      <c r="Y50" s="112" t="str" cm="1">
        <f t="array" ref="Y50">_xlfn.IFS(W50=0,"",W50=0,"-",X50&gt;=W50,"〇",X50&lt;=W50,"×")</f>
        <v>〇</v>
      </c>
      <c r="Z50" s="87"/>
      <c r="AB50" s="24">
        <f>IFERROR(IF(MONTH(AH49+1)=$AB$45,AH49+1,""),"")</f>
        <v>46097</v>
      </c>
      <c r="AC50" s="4">
        <f t="shared" si="22"/>
        <v>46098</v>
      </c>
      <c r="AD50" s="4">
        <f t="shared" si="22"/>
        <v>46099</v>
      </c>
      <c r="AE50" s="4">
        <f t="shared" si="22"/>
        <v>46100</v>
      </c>
      <c r="AF50" s="4">
        <f t="shared" si="22"/>
        <v>46101</v>
      </c>
      <c r="AG50" s="4">
        <f t="shared" si="22"/>
        <v>46102</v>
      </c>
      <c r="AH50" s="103">
        <f t="shared" si="22"/>
        <v>46103</v>
      </c>
      <c r="AI50" s="102">
        <f>COUNTIFS(入力用1年!B:B,"&gt;="&amp;MIN(AB50:AH50),入力用1年!B:B,"&lt;="&amp;MAX(AB50:AH50),入力用1年!J:J,"○",入力用1年!E:E,"",入力用1年!D:D,"休日")</f>
        <v>2</v>
      </c>
      <c r="AJ50" s="105">
        <f>COUNTIFS(入力用1年!$B:$B,"&gt;="&amp;MIN(AB50:AH50),入力用1年!$B:$B,"&lt;="&amp;MAX(AB50:AH50),入力用1年!$J:$J,"○",入力用1年!$E:$E,"",入力用1年!$F:$F,"現場閉所")</f>
        <v>2</v>
      </c>
      <c r="AK50" s="112" t="str" cm="1">
        <f t="array" ref="AK50">_xlfn.IFS(AI50=0,"",AI50=0,"-",AJ50&gt;=AI50,"〇",AJ50&lt;=AI50,"×")</f>
        <v>〇</v>
      </c>
    </row>
    <row r="51" spans="2:37" s="78" customFormat="1" ht="15.75" customHeight="1">
      <c r="D51" s="24">
        <f>IFERROR(IF(MONTH(J50+1)=$D$45,J50+1,""),"")</f>
        <v>46048</v>
      </c>
      <c r="E51" s="4">
        <f t="shared" si="20"/>
        <v>46049</v>
      </c>
      <c r="F51" s="4">
        <f t="shared" si="20"/>
        <v>46050</v>
      </c>
      <c r="G51" s="4">
        <f t="shared" si="20"/>
        <v>46051</v>
      </c>
      <c r="H51" s="4">
        <f t="shared" si="20"/>
        <v>46052</v>
      </c>
      <c r="I51" s="4">
        <f t="shared" si="20"/>
        <v>46053</v>
      </c>
      <c r="J51" s="103" t="str">
        <f t="shared" si="20"/>
        <v/>
      </c>
      <c r="K51" s="102">
        <f>COUNTIFS(入力用1年!B:B,"&gt;="&amp;MIN(D51:J51),入力用1年!B:B,"&lt;="&amp;MAX(D51:J51),入力用1年!J:J,"○",入力用1年!E:E,"",入力用1年!D:D,"休日")</f>
        <v>1</v>
      </c>
      <c r="L51" s="105">
        <f>COUNTIFS(入力用1年!$B:$B,"&gt;="&amp;MIN(D51:J51),入力用1年!$B:$B,"&lt;="&amp;MAX(D51:J51),入力用1年!$J:$J,"○",入力用1年!$E:$E,"",入力用1年!$F:$F,"現場閉所")</f>
        <v>1</v>
      </c>
      <c r="M51" s="112" t="str" cm="1">
        <f t="array" ref="M51">_xlfn.IFS(K51=0,"",K51=0,"-",L51&gt;=K51,"〇",L51&lt;=K51,"×")</f>
        <v>〇</v>
      </c>
      <c r="N51" s="87"/>
      <c r="P51" s="24">
        <f>IFERROR(IF(MONTH(V50+1)=$P$45,V50+1,""),"")</f>
        <v>46076</v>
      </c>
      <c r="Q51" s="4">
        <f t="shared" si="21"/>
        <v>46077</v>
      </c>
      <c r="R51" s="4">
        <f t="shared" si="21"/>
        <v>46078</v>
      </c>
      <c r="S51" s="4">
        <f t="shared" si="21"/>
        <v>46079</v>
      </c>
      <c r="T51" s="4">
        <f t="shared" si="21"/>
        <v>46080</v>
      </c>
      <c r="U51" s="4">
        <f t="shared" si="21"/>
        <v>46081</v>
      </c>
      <c r="V51" s="103" t="str">
        <f t="shared" si="21"/>
        <v/>
      </c>
      <c r="W51" s="102">
        <f>COUNTIFS(入力用1年!B:B,"&gt;="&amp;MIN(P51:V51),入力用1年!B:B,"&lt;="&amp;MAX(P51:V51),入力用1年!J:J,"○",入力用1年!E:E,"",入力用1年!D:D,"休日")</f>
        <v>1</v>
      </c>
      <c r="X51" s="105">
        <f>COUNTIFS(入力用1年!$B:$B,"&gt;="&amp;MIN(P51:V51),入力用1年!$B:$B,"&lt;="&amp;MAX(P51:V51),入力用1年!$J:$J,"○",入力用1年!$E:$E,"",入力用1年!$F:$F,"現場閉所")</f>
        <v>1</v>
      </c>
      <c r="Y51" s="112" t="str" cm="1">
        <f t="array" ref="Y51">_xlfn.IFS(W51=0,"",W51=0,"-",X51&gt;=W51,"〇",X51&lt;=W51,"×")</f>
        <v>〇</v>
      </c>
      <c r="Z51" s="87"/>
      <c r="AB51" s="24">
        <f>IFERROR(IF(MONTH(AH50+1)=$AB$45,AH50+1,""),"")</f>
        <v>46104</v>
      </c>
      <c r="AC51" s="4">
        <f t="shared" si="22"/>
        <v>46105</v>
      </c>
      <c r="AD51" s="4">
        <f t="shared" si="22"/>
        <v>46106</v>
      </c>
      <c r="AE51" s="4">
        <f t="shared" si="22"/>
        <v>46107</v>
      </c>
      <c r="AF51" s="4">
        <f t="shared" si="22"/>
        <v>46108</v>
      </c>
      <c r="AG51" s="4">
        <f t="shared" si="22"/>
        <v>46109</v>
      </c>
      <c r="AH51" s="103">
        <f t="shared" si="22"/>
        <v>46110</v>
      </c>
      <c r="AI51" s="102">
        <f>COUNTIFS(入力用1年!B:B,"&gt;="&amp;MIN(AB51:AH51),入力用1年!B:B,"&lt;="&amp;MAX(AB51:AH51),入力用1年!J:J,"○",入力用1年!E:E,"",入力用1年!D:D,"休日")</f>
        <v>2</v>
      </c>
      <c r="AJ51" s="105">
        <f>COUNTIFS(入力用1年!$B:$B,"&gt;="&amp;MIN(AB51:AH51),入力用1年!$B:$B,"&lt;="&amp;MAX(AB51:AH51),入力用1年!$J:$J,"○",入力用1年!$E:$E,"",入力用1年!$F:$F,"現場閉所")</f>
        <v>2</v>
      </c>
      <c r="AK51" s="112" t="str" cm="1">
        <f t="array" ref="AK51">_xlfn.IFS(AI51=0,"",AI51=0,"-",AJ51&gt;=AI51,"〇",AJ51&lt;=AI51,"×")</f>
        <v>〇</v>
      </c>
    </row>
    <row r="52" spans="2:37" s="50" customFormat="1" ht="15.75" customHeight="1" thickBot="1">
      <c r="B52" s="78"/>
      <c r="C52" s="78"/>
      <c r="D52" s="25" t="str">
        <f>IFERROR(IF(MONTH(J51+1)=$D$45,J51+1,""),"")</f>
        <v/>
      </c>
      <c r="E52" s="26" t="str">
        <f t="shared" si="20"/>
        <v/>
      </c>
      <c r="F52" s="26" t="str">
        <f t="shared" si="20"/>
        <v/>
      </c>
      <c r="G52" s="26" t="str">
        <f t="shared" si="20"/>
        <v/>
      </c>
      <c r="H52" s="26" t="str">
        <f t="shared" si="20"/>
        <v/>
      </c>
      <c r="I52" s="26" t="str">
        <f t="shared" si="20"/>
        <v/>
      </c>
      <c r="J52" s="104" t="str">
        <f t="shared" si="20"/>
        <v/>
      </c>
      <c r="K52" s="113">
        <f>COUNTIFS(入力用1年!B:B,"&gt;="&amp;MIN(D52:J52),入力用1年!B:B,"&lt;="&amp;MAX(D52:J52),入力用1年!J:J,"○",入力用1年!E:E,"",入力用1年!D:D,"休日")</f>
        <v>0</v>
      </c>
      <c r="L52" s="105">
        <f>COUNTIFS(入力用1年!$B:$B,"&gt;="&amp;MIN(D52:J52),入力用1年!$B:$B,"&lt;="&amp;MAX(D52:J52),入力用1年!$J:$J,"○",入力用1年!$E:$E,"",入力用1年!$F:$F,"現場閉所")</f>
        <v>0</v>
      </c>
      <c r="M52" s="115" t="str" cm="1">
        <f t="array" ref="M52">_xlfn.IFS(K52=0,"",K52=0,"-",L52&gt;=K52,"〇",L52&lt;=K52,"×")</f>
        <v/>
      </c>
      <c r="N52" s="87"/>
      <c r="O52" s="78"/>
      <c r="P52" s="25" t="str">
        <f>IFERROR(IF(MONTH(V51+1)=$P$45,V51+1,""),"")</f>
        <v/>
      </c>
      <c r="Q52" s="26" t="str">
        <f t="shared" si="21"/>
        <v/>
      </c>
      <c r="R52" s="26" t="str">
        <f t="shared" si="21"/>
        <v/>
      </c>
      <c r="S52" s="26" t="str">
        <f t="shared" si="21"/>
        <v/>
      </c>
      <c r="T52" s="26" t="str">
        <f t="shared" si="21"/>
        <v/>
      </c>
      <c r="U52" s="26" t="str">
        <f t="shared" si="21"/>
        <v/>
      </c>
      <c r="V52" s="104" t="str">
        <f t="shared" si="21"/>
        <v/>
      </c>
      <c r="W52" s="113">
        <f>COUNTIFS(入力用1年!B:B,"&gt;="&amp;MIN(P52:V52),入力用1年!B:B,"&lt;="&amp;MAX(P52:V52),入力用1年!J:J,"○",入力用1年!E:E,"",入力用1年!D:D,"休日")</f>
        <v>0</v>
      </c>
      <c r="X52" s="105">
        <f>COUNTIFS(入力用1年!$B:$B,"&gt;="&amp;MIN(P52:V52),入力用1年!$B:$B,"&lt;="&amp;MAX(P52:V52),入力用1年!$J:$J,"○",入力用1年!$E:$E,"",入力用1年!$F:$F,"現場閉所")</f>
        <v>0</v>
      </c>
      <c r="Y52" s="115" t="str" cm="1">
        <f t="array" ref="Y52">_xlfn.IFS(W52=0,"",W52=0,"-",X52&gt;=W52,"〇",X52&lt;=W52,"×")</f>
        <v/>
      </c>
      <c r="Z52" s="87"/>
      <c r="AA52" s="78"/>
      <c r="AB52" s="25">
        <f>IFERROR(IF(MONTH(AH51+1)=$AB$45,AH51+1,""),"")</f>
        <v>46111</v>
      </c>
      <c r="AC52" s="26">
        <f t="shared" si="22"/>
        <v>46112</v>
      </c>
      <c r="AD52" s="26" t="str">
        <f t="shared" si="22"/>
        <v/>
      </c>
      <c r="AE52" s="26" t="str">
        <f t="shared" si="22"/>
        <v/>
      </c>
      <c r="AF52" s="26" t="str">
        <f t="shared" si="22"/>
        <v/>
      </c>
      <c r="AG52" s="26" t="str">
        <f t="shared" si="22"/>
        <v/>
      </c>
      <c r="AH52" s="104" t="str">
        <f t="shared" si="22"/>
        <v/>
      </c>
      <c r="AI52" s="113">
        <f>COUNTIFS(入力用1年!B:B,"&gt;="&amp;MIN(AB52:AH52),入力用1年!B:B,"&lt;="&amp;MAX(AB52:AH52),入力用1年!J:J,"○",入力用1年!E:E,"",入力用1年!D:D,"休日")</f>
        <v>0</v>
      </c>
      <c r="AJ52" s="105">
        <f>COUNTIFS(入力用1年!$B:$B,"&gt;="&amp;MIN(AB52:AH52),入力用1年!$B:$B,"&lt;="&amp;MAX(AB52:AH52),入力用1年!$J:$J,"○",入力用1年!$E:$E,"",入力用1年!$F:$F,"現場閉所")</f>
        <v>0</v>
      </c>
      <c r="AK52" s="115" t="str" cm="1">
        <f t="array" ref="AK52">_xlfn.IFS(AI52=0,"",AI52=0,"-",AJ52&gt;=AI52,"〇",AJ52&lt;=AI52,"×")</f>
        <v/>
      </c>
    </row>
    <row r="53" spans="2:37" s="174" customFormat="1" ht="18.75" customHeight="1">
      <c r="D53" s="175"/>
      <c r="E53" s="175"/>
      <c r="F53" s="175"/>
      <c r="G53" s="176"/>
      <c r="H53" s="177"/>
      <c r="I53" s="175"/>
      <c r="J53" s="177"/>
      <c r="K53" s="173">
        <f>SUM(K47:K52)</f>
        <v>9</v>
      </c>
      <c r="L53" s="172"/>
      <c r="M53" s="178"/>
      <c r="N53" s="178"/>
      <c r="O53" s="175"/>
      <c r="P53" s="175"/>
      <c r="Q53" s="175"/>
      <c r="R53" s="175"/>
      <c r="S53" s="176"/>
      <c r="T53" s="177"/>
      <c r="U53" s="175"/>
      <c r="V53" s="177"/>
      <c r="W53" s="173">
        <f>SUM(W47:W52)</f>
        <v>8</v>
      </c>
      <c r="X53" s="172"/>
      <c r="Y53" s="178"/>
      <c r="Z53" s="178"/>
      <c r="AA53" s="175"/>
      <c r="AB53" s="175"/>
      <c r="AC53" s="175"/>
      <c r="AD53" s="175"/>
      <c r="AE53" s="176"/>
      <c r="AF53" s="177"/>
      <c r="AG53" s="175"/>
      <c r="AH53" s="177"/>
      <c r="AI53" s="173">
        <f>SUM(AI47:AI52)</f>
        <v>9</v>
      </c>
      <c r="AJ53" s="173"/>
      <c r="AK53" s="175"/>
    </row>
    <row r="54" spans="2:37" s="50" customFormat="1" ht="18.75" customHeight="1"/>
    <row r="55" spans="2:37" s="50" customFormat="1" ht="18.75" customHeight="1"/>
    <row r="56" spans="2:37" s="50" customFormat="1" ht="18.75" customHeight="1"/>
    <row r="57" spans="2:37" s="50" customFormat="1" ht="18.75" customHeight="1"/>
    <row r="58" spans="2:37">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row>
  </sheetData>
  <sheetProtection formatCells="0" formatColumns="0" formatRows="0" sort="0" autoFilter="0"/>
  <mergeCells count="70">
    <mergeCell ref="AN13:AP13"/>
    <mergeCell ref="AN14:AP14"/>
    <mergeCell ref="AF3:AH3"/>
    <mergeCell ref="Z11:AB11"/>
    <mergeCell ref="C10:F10"/>
    <mergeCell ref="C11:F11"/>
    <mergeCell ref="C8:G8"/>
    <mergeCell ref="Z8:AD8"/>
    <mergeCell ref="Z10:AD10"/>
    <mergeCell ref="D5:G5"/>
    <mergeCell ref="I5:L5"/>
    <mergeCell ref="I9:K9"/>
    <mergeCell ref="I10:K10"/>
    <mergeCell ref="C9:F9"/>
    <mergeCell ref="AI6:AK6"/>
    <mergeCell ref="AI7:AK7"/>
    <mergeCell ref="F14:G14"/>
    <mergeCell ref="C14:D14"/>
    <mergeCell ref="C24:D24"/>
    <mergeCell ref="F24:G24"/>
    <mergeCell ref="C34:D34"/>
    <mergeCell ref="F34:G34"/>
    <mergeCell ref="AI45:AK45"/>
    <mergeCell ref="K45:M45"/>
    <mergeCell ref="W15:Y15"/>
    <mergeCell ref="W25:Y25"/>
    <mergeCell ref="W35:Y35"/>
    <mergeCell ref="W45:Y45"/>
    <mergeCell ref="K15:M15"/>
    <mergeCell ref="K25:M25"/>
    <mergeCell ref="R44:S44"/>
    <mergeCell ref="R34:S34"/>
    <mergeCell ref="AA34:AB34"/>
    <mergeCell ref="AD34:AE34"/>
    <mergeCell ref="O44:P44"/>
    <mergeCell ref="O34:P34"/>
    <mergeCell ref="AD44:AE44"/>
    <mergeCell ref="AA44:AB44"/>
    <mergeCell ref="AI5:AK5"/>
    <mergeCell ref="AI4:AK4"/>
    <mergeCell ref="AI3:AK3"/>
    <mergeCell ref="H44:J44"/>
    <mergeCell ref="T44:V44"/>
    <mergeCell ref="AF44:AH44"/>
    <mergeCell ref="AF24:AH24"/>
    <mergeCell ref="AF34:AH34"/>
    <mergeCell ref="AI15:AK15"/>
    <mergeCell ref="AI25:AK25"/>
    <mergeCell ref="AI8:AK8"/>
    <mergeCell ref="AF14:AH14"/>
    <mergeCell ref="AI35:AK35"/>
    <mergeCell ref="K35:M35"/>
    <mergeCell ref="H14:J14"/>
    <mergeCell ref="H24:J24"/>
    <mergeCell ref="B6:C6"/>
    <mergeCell ref="AC7:AD7"/>
    <mergeCell ref="F44:G44"/>
    <mergeCell ref="C44:D44"/>
    <mergeCell ref="O24:P24"/>
    <mergeCell ref="R24:S24"/>
    <mergeCell ref="AD24:AE24"/>
    <mergeCell ref="AA24:AB24"/>
    <mergeCell ref="R14:S14"/>
    <mergeCell ref="O14:P14"/>
    <mergeCell ref="AA14:AB14"/>
    <mergeCell ref="AD14:AE14"/>
    <mergeCell ref="T14:V14"/>
    <mergeCell ref="T24:V24"/>
    <mergeCell ref="T34:V34"/>
    <mergeCell ref="H34:J34"/>
  </mergeCells>
  <phoneticPr fontId="1"/>
  <conditionalFormatting sqref="C17:AH23 C27:AH33 C37:AH43 C47:AH52 C24:E24 H24:I24 L24 N24:Q24 T24:U24 X24 Z24:AC24 AF24 C25:J25 N25:V25 Z25:AH25 C26 N26:O26 Z26:AA26 C34:E34 H34:I34 L34 N34:Q34 T34:U34 X34 Z34:AC34 AF34:AG34 C35:J35 N35:V35 Z35:AH35 C36 N36:O36 Z36:AA36 C44:E44 H44:I44 N44:Q44 T44:U44 Z44:AC44 AF44:AG44 C45:J45 N45:V45 Z45:AH45 C46 N46:O46 Z46:AA46">
    <cfRule type="expression" dxfId="630" priority="895">
      <formula>COUNTIF(#REF!,C17)=1</formula>
    </cfRule>
  </conditionalFormatting>
  <conditionalFormatting sqref="D17:J22 P17:V22 AB17:AH22 D27:J32 P27:V32 AB27:AH32 D37:J42 P37:V42 AB37:AH42 D47:J52 P47:V52 AB47:AH52">
    <cfRule type="containsBlanks" dxfId="627" priority="285">
      <formula>LEN(TRIM(D17))=0</formula>
    </cfRule>
  </conditionalFormatting>
  <conditionalFormatting sqref="D27:J32">
    <cfRule type="expression" dxfId="626" priority="892">
      <formula>MONTH(D27)&lt;&gt;$D$25</formula>
    </cfRule>
  </conditionalFormatting>
  <conditionalFormatting sqref="D37:J42">
    <cfRule type="expression" dxfId="625" priority="432">
      <formula>MONTH(D37)&lt;&gt;$D$35</formula>
    </cfRule>
  </conditionalFormatting>
  <conditionalFormatting sqref="D47:J52">
    <cfRule type="expression" dxfId="624" priority="429">
      <formula>MONTH(D47)&lt;&gt;$D$45</formula>
    </cfRule>
  </conditionalFormatting>
  <conditionalFormatting sqref="D17:K22">
    <cfRule type="expression" dxfId="621" priority="896">
      <formula>MONTH(D17)&lt;&gt;$D$15</formula>
    </cfRule>
  </conditionalFormatting>
  <conditionalFormatting sqref="E24 Q24 AC24 E34 Q34 AC34 E44 Q44 AC44 E14 Q14 AC14">
    <cfRule type="expression" dxfId="620" priority="336">
      <formula>E14="○"</formula>
    </cfRule>
  </conditionalFormatting>
  <conditionalFormatting sqref="I17:J22 U17:V22 AG17:AH22 I27:J32 U27:V32 AG27:AH32 I37:J42 U37:V42 AG37:AH42 I47:J52 U47:V52 AG47:AH52">
    <cfRule type="expression" dxfId="615" priority="426">
      <formula>SUBTOTAL(102, $C$15:$AK$52)</formula>
    </cfRule>
  </conditionalFormatting>
  <conditionalFormatting sqref="K27:K32">
    <cfRule type="expression" dxfId="600" priority="324">
      <formula>MONTH(K27)&lt;&gt;$D$15</formula>
    </cfRule>
  </conditionalFormatting>
  <conditionalFormatting sqref="K37:K42">
    <cfRule type="expression" dxfId="599" priority="301">
      <formula>MONTH(K37)&lt;&gt;$D$15</formula>
    </cfRule>
  </conditionalFormatting>
  <conditionalFormatting sqref="K47:K52">
    <cfRule type="expression" dxfId="598" priority="295">
      <formula>MONTH(K47)&lt;&gt;$D$15</formula>
    </cfRule>
  </conditionalFormatting>
  <conditionalFormatting sqref="L44 X44">
    <cfRule type="expression" dxfId="594" priority="27">
      <formula>COUNTIF(#REF!,L44)=1</formula>
    </cfRule>
  </conditionalFormatting>
  <conditionalFormatting sqref="P17:V22">
    <cfRule type="expression" dxfId="590" priority="894">
      <formula>MONTH(P17)&lt;&gt;$P$15</formula>
    </cfRule>
  </conditionalFormatting>
  <conditionalFormatting sqref="P27:V32">
    <cfRule type="expression" dxfId="589" priority="434">
      <formula>MONTH(P27)&lt;&gt;$P$25</formula>
    </cfRule>
  </conditionalFormatting>
  <conditionalFormatting sqref="P37:V42">
    <cfRule type="expression" dxfId="588" priority="431">
      <formula>MONTH(P37)&lt;&gt;$P$35</formula>
    </cfRule>
  </conditionalFormatting>
  <conditionalFormatting sqref="P47:V52">
    <cfRule type="expression" dxfId="587" priority="428">
      <formula>MONTH(P47)&lt;&gt;$P$45</formula>
    </cfRule>
  </conditionalFormatting>
  <conditionalFormatting sqref="W17:W22">
    <cfRule type="expression" dxfId="570" priority="186">
      <formula>MONTH(W17)&lt;&gt;$D$15</formula>
    </cfRule>
  </conditionalFormatting>
  <conditionalFormatting sqref="W27:W32">
    <cfRule type="expression" dxfId="569" priority="310">
      <formula>MONTH(W27)&lt;&gt;$D$15</formula>
    </cfRule>
  </conditionalFormatting>
  <conditionalFormatting sqref="W37:W42">
    <cfRule type="expression" dxfId="568" priority="300">
      <formula>MONTH(W37)&lt;&gt;$D$15</formula>
    </cfRule>
  </conditionalFormatting>
  <conditionalFormatting sqref="W47:W52">
    <cfRule type="expression" dxfId="567" priority="294">
      <formula>MONTH(W47)&lt;&gt;$D$15</formula>
    </cfRule>
  </conditionalFormatting>
  <conditionalFormatting sqref="Z11">
    <cfRule type="expression" dxfId="566" priority="425">
      <formula>$Z$11&lt;ROUNDDOWN((8/28)*100,1)</formula>
    </cfRule>
  </conditionalFormatting>
  <conditionalFormatting sqref="AB17:AH22">
    <cfRule type="expression" dxfId="565" priority="893">
      <formula>MONTH(AB17)&lt;&gt;$AB$15</formula>
    </cfRule>
  </conditionalFormatting>
  <conditionalFormatting sqref="AB27:AH32">
    <cfRule type="expression" dxfId="564" priority="433">
      <formula>MONTH(AB27)&lt;&gt;$AB$25</formula>
    </cfRule>
  </conditionalFormatting>
  <conditionalFormatting sqref="AB37:AH42">
    <cfRule type="expression" dxfId="563" priority="430">
      <formula>MONTH(AB37)&lt;&gt;$AB$35</formula>
    </cfRule>
  </conditionalFormatting>
  <conditionalFormatting sqref="AB47:AH52">
    <cfRule type="expression" dxfId="562" priority="427">
      <formula>MONTH(AB47)&lt;&gt;$AB$45</formula>
    </cfRule>
  </conditionalFormatting>
  <conditionalFormatting sqref="AI17:AI22">
    <cfRule type="expression" dxfId="545" priority="325">
      <formula>MONTH(AI17)&lt;&gt;$D$15</formula>
    </cfRule>
  </conditionalFormatting>
  <conditionalFormatting sqref="AI27:AI32">
    <cfRule type="expression" dxfId="544" priority="305">
      <formula>MONTH(AI27)&lt;&gt;$D$15</formula>
    </cfRule>
  </conditionalFormatting>
  <conditionalFormatting sqref="AI37:AI42">
    <cfRule type="expression" dxfId="543" priority="299">
      <formula>MONTH(AI37)&lt;&gt;$D$15</formula>
    </cfRule>
  </conditionalFormatting>
  <conditionalFormatting sqref="AI47:AI52">
    <cfRule type="expression" dxfId="542" priority="293">
      <formula>MONTH(AI47)&lt;&gt;$D$15</formula>
    </cfRule>
  </conditionalFormatting>
  <conditionalFormatting sqref="AJ17:AJ22 AJ27:AJ32 AJ37:AJ42 AJ44 AJ47:AJ52">
    <cfRule type="expression" dxfId="541" priority="3">
      <formula>COUNTIF(#REF!,AJ17)=1</formula>
    </cfRule>
  </conditionalFormatting>
  <pageMargins left="0.25" right="0.25" top="0.75" bottom="0.75" header="0.3" footer="0.3"/>
  <pageSetup paperSize="9" scale="61"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79" id="{C437269E-FDF9-492B-A8A5-F5D925EF1166}">
            <xm:f>VLOOKUP(C17,入力用1年!$B:$I,4,FALSE)&lt;&gt;""</xm:f>
            <x14:dxf>
              <font>
                <color theme="1"/>
              </font>
              <fill>
                <patternFill>
                  <bgColor theme="8"/>
                </patternFill>
              </fill>
            </x14:dxf>
          </x14:cfRule>
          <xm:sqref>C24:E24 N24:Q24 Z24:AC24 C34:E34 N34:Q34 Z34:AC34 C44:E44 N44:Q44 Z44:AC44 C27:AH33 C37:AH43 C47:AH52 C17:AH23 H24:I24 L24 T24:U24 X24 AF24 C25:J25 N25:V25 Z25:AH25 N26:O26 Z26:AA26 H34:I34 L34 T34:U34 X34 AF34:AG34 C35:J35 N35:V35 Z35:AH35 N36:O36 Z36:AA36 H44:I44 T44:U44 AF44:AG44 C45:J45 N45:V45 Z45:AH45 N46:O46 Z46:AA46 C26 C36 C46</xm:sqref>
        </x14:conditionalFormatting>
        <x14:conditionalFormatting xmlns:xm="http://schemas.microsoft.com/office/excel/2006/main">
          <x14:cfRule type="expression" priority="386" id="{B4DA3E99-1473-42DB-8F1A-E3C41E981A15}">
            <xm:f>VLOOKUP(C17,入力用1年!$B:$I,5,FALSE)="現場閉所"</xm:f>
            <x14:dxf>
              <fill>
                <patternFill>
                  <bgColor theme="0" tint="-0.24994659260841701"/>
                </patternFill>
              </fill>
            </x14:dxf>
          </x14:cfRule>
          <xm:sqref>C17:AH23 C24:E24 H24:I24 L24 N24:Q24 T24:U24 X24 Z24:AC24 AF24 C25:J25 N25:V25 Z25:AH25 C26 N26:O26 Z26:AA26 C27:AH33 C34:E34 H34:I34 L34 N34:Q34 T34:U34 X34 Z34:AC34 AF34:AG34 C35:J35 N35:V35 Z35:AH35 C36 N36:O36 Z36:AA36 C37:AH43 C44:E44 H44:I44 N44:Q44 T44:U44 Z44:AC44 AF44:AG44 C45:J45 N45:V45 Z45:AH45 C46 N46:O46 Z46:AA46 C47:AH52</xm:sqref>
        </x14:conditionalFormatting>
        <x14:conditionalFormatting xmlns:xm="http://schemas.microsoft.com/office/excel/2006/main">
          <x14:cfRule type="cellIs" priority="286" operator="greaterThan" id="{1A82C616-109F-46A0-B329-AEA741DC1DA8}">
            <xm:f>基本情報!$E$9</xm:f>
            <x14:dxf>
              <font>
                <color auto="1"/>
              </font>
              <fill>
                <patternFill>
                  <bgColor theme="8"/>
                </patternFill>
              </fill>
            </x14:dxf>
          </x14:cfRule>
          <x14:cfRule type="expression" priority="287" id="{1AC62CE9-DAB4-4B2B-9CB6-10BE345B8638}">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288" id="{9D52EB83-5431-40E2-9523-DA626A1553DC}">
            <xm:f>IF(VLOOKUP(C16,入力用1年!$B:$J,1,FALSE)=基本情報!$E$9,TRUE,FALSE)</xm:f>
            <x14:dxf>
              <font>
                <b/>
                <i/>
                <strike val="0"/>
              </font>
              <fill>
                <patternFill>
                  <bgColor rgb="FFFFC000"/>
                </patternFill>
              </fill>
              <border>
                <vertical/>
                <horizontal/>
              </border>
            </x14:dxf>
          </x14:cfRule>
          <x14:cfRule type="expression" priority="291" id="{EF04A4D1-5B89-403F-BAC7-1AD661CD5314}">
            <xm:f>IF(VLOOKUP(C16,入力用1年!$B:$J,1,FALSE)=基本情報!$C$9,TRUE,FALSE)</xm:f>
            <x14:dxf>
              <font>
                <b/>
                <i/>
                <strike val="0"/>
              </font>
              <fill>
                <patternFill>
                  <bgColor rgb="FFFFC000"/>
                </patternFill>
              </fill>
              <border>
                <vertical/>
                <horizontal/>
              </border>
            </x14:dxf>
          </x14:cfRule>
          <xm:sqref>D17:K22 O17:W22 AA17:AI23 D27:J32 O27:V32 AA27:AH33 D37:J42 O37:V42 AA37:AH43 D47:J52 O47:V52 AA47:AH52 AJ43:AJ44 K16 AI16 W16:W23 D23:L23 O23:Z23 AJ23:AJ24 C24 E24 H24 L24 O24 Q24 T24 X24 AA24 AC24 AF24 D25:J25 O25:V25 AA25:AH25 O26 AA26 K26:K33 W26:W33 AI26:AI33 D33:Z33 AJ33:AJ34 C34 E34 H34 L34 O34 Q34 T34 X34 AA34 AC34 AF34 D35:J35 O35:V35 AA35:AH35 O36 AA36 K36:K43 W36:W43 AI36:AI43 D43:Z43 C44 E44 H44 O44 Q44 T44 AA44 AC44 AF44 D45:J45 O45:V45 AA45:AH45 O46 AA46 K46:K53 W46:W53 AI46:AI53 L53 X53 AJ53</xm:sqref>
        </x14:conditionalFormatting>
        <x14:conditionalFormatting xmlns:xm="http://schemas.microsoft.com/office/excel/2006/main">
          <x14:cfRule type="expression" priority="75" id="{412C1D80-AADD-4811-82D5-9EA2503B4AEE}">
            <xm:f>IF(VLOOKUP(I16,入力用３年!$B:$J,1,FALSE)=基本情報!$E$9,TRUE,FALSE)</xm:f>
            <x14:dxf>
              <font>
                <b/>
                <i/>
                <strike val="0"/>
              </font>
              <fill>
                <patternFill>
                  <bgColor rgb="FFFFC000"/>
                </patternFill>
              </fill>
              <border>
                <vertical/>
                <horizontal/>
              </border>
            </x14:dxf>
          </x14:cfRule>
          <x14:cfRule type="expression" priority="74" id="{DBCA1C7A-8363-44EE-A317-AB6B4918FB73}">
            <xm:f>IF(VLOOKUP(I16,入力用３年!$B:$J,1,FALSE)=基本情報!$C$9,TRUE,FALSE)</xm:f>
            <x14:dxf>
              <font>
                <b/>
                <i/>
                <strike val="0"/>
              </font>
              <fill>
                <patternFill>
                  <bgColor rgb="FFFFC000"/>
                </patternFill>
              </fill>
              <border>
                <vertical/>
                <horizontal/>
              </border>
            </x14:dxf>
          </x14:cfRule>
          <x14:cfRule type="expression" priority="76" id="{2AB3695E-C8DB-4141-9FA6-6D8B21D3B4F8}">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7" id="{1AA7B84C-88C7-408A-823E-363CBC2177E0}">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I16:J16</xm:sqref>
        </x14:conditionalFormatting>
        <x14:conditionalFormatting xmlns:xm="http://schemas.microsoft.com/office/excel/2006/main">
          <x14:cfRule type="expression" priority="62" id="{42DF0C0A-BDB4-4D18-9D0D-DFB9B56E2D83}">
            <xm:f>IF(VLOOKUP(I26,入力用３年!$B:$J,1,FALSE)=基本情報!$C$9,TRUE,FALSE)</xm:f>
            <x14:dxf>
              <font>
                <b/>
                <i/>
                <strike val="0"/>
              </font>
              <fill>
                <patternFill>
                  <bgColor rgb="FFFFC000"/>
                </patternFill>
              </fill>
              <border>
                <vertical/>
                <horizontal/>
              </border>
            </x14:dxf>
          </x14:cfRule>
          <x14:cfRule type="expression" priority="64" id="{35BA200E-12EE-4970-89F8-9812959D1453}">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CB63997A-7F83-4409-92B1-E1E8267A7351}">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3" id="{3C304B2C-1E8C-4E01-9563-70C0154BB27B}">
            <xm:f>IF(VLOOKUP(I26,入力用３年!$B:$J,1,FALSE)=基本情報!$E$9,TRUE,FALSE)</xm:f>
            <x14:dxf>
              <font>
                <b/>
                <i/>
                <strike val="0"/>
              </font>
              <fill>
                <patternFill>
                  <bgColor rgb="FFFFC000"/>
                </patternFill>
              </fill>
              <border>
                <vertical/>
                <horizontal/>
              </border>
            </x14:dxf>
          </x14:cfRule>
          <xm:sqref>I26:J26</xm:sqref>
        </x14:conditionalFormatting>
        <x14:conditionalFormatting xmlns:xm="http://schemas.microsoft.com/office/excel/2006/main">
          <x14:cfRule type="expression" priority="53" id="{D5AB80EF-CF13-4B10-BD37-1974C089856C}">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0" id="{302FF8B3-3295-4A3E-9EFE-785D42725AC3}">
            <xm:f>IF(VLOOKUP(I36,入力用３年!$B:$J,1,FALSE)=基本情報!$C$9,TRUE,FALSE)</xm:f>
            <x14:dxf>
              <font>
                <b/>
                <i/>
                <strike val="0"/>
              </font>
              <fill>
                <patternFill>
                  <bgColor rgb="FFFFC000"/>
                </patternFill>
              </fill>
              <border>
                <vertical/>
                <horizontal/>
              </border>
            </x14:dxf>
          </x14:cfRule>
          <x14:cfRule type="expression" priority="51" id="{39CF1BD2-C5B0-4EEA-9F05-0171965C4172}">
            <xm:f>IF(VLOOKUP(I36,入力用３年!$B:$J,1,FALSE)=基本情報!$E$9,TRUE,FALSE)</xm:f>
            <x14:dxf>
              <font>
                <b/>
                <i/>
                <strike val="0"/>
              </font>
              <fill>
                <patternFill>
                  <bgColor rgb="FFFFC000"/>
                </patternFill>
              </fill>
              <border>
                <vertical/>
                <horizontal/>
              </border>
            </x14:dxf>
          </x14:cfRule>
          <x14:cfRule type="expression" priority="52" id="{83F9BA85-A379-4A7E-9216-313D467FA760}">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I36:J36</xm:sqref>
        </x14:conditionalFormatting>
        <x14:conditionalFormatting xmlns:xm="http://schemas.microsoft.com/office/excel/2006/main">
          <x14:cfRule type="expression" priority="38" id="{6374CDBB-6A34-4008-A9D0-8569FCDEDDA8}">
            <xm:f>IF(VLOOKUP(I46,入力用３年!$B:$J,1,FALSE)=基本情報!$C$9,TRUE,FALSE)</xm:f>
            <x14:dxf>
              <font>
                <b/>
                <i/>
                <strike val="0"/>
              </font>
              <fill>
                <patternFill>
                  <bgColor rgb="FFFFC000"/>
                </patternFill>
              </fill>
              <border>
                <vertical/>
                <horizontal/>
              </border>
            </x14:dxf>
          </x14:cfRule>
          <x14:cfRule type="expression" priority="41" id="{4A4073F9-CB4D-4C2B-B76B-85E1965CE6E3}">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8FFD610D-639A-48D5-A6BE-6338A8AFB879}">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9" id="{C8EAAC9B-54F1-47EB-8CB8-F12C1E5ED517}">
            <xm:f>IF(VLOOKUP(I46,入力用３年!$B:$J,1,FALSE)=基本情報!$E$9,TRUE,FALSE)</xm:f>
            <x14:dxf>
              <font>
                <b/>
                <i/>
                <strike val="0"/>
              </font>
              <fill>
                <patternFill>
                  <bgColor rgb="FFFFC000"/>
                </patternFill>
              </fill>
              <border>
                <vertical/>
                <horizontal/>
              </border>
            </x14:dxf>
          </x14:cfRule>
          <xm:sqref>I46:J46</xm:sqref>
        </x14:conditionalFormatting>
        <x14:conditionalFormatting xmlns:xm="http://schemas.microsoft.com/office/excel/2006/main">
          <x14:cfRule type="expression" priority="899" id="{E18964D0-EE07-440A-9041-4F1FF803D4C9}">
            <xm:f>IF(VLOOKUP(C16,入力用1年!$B:$J,1,FALSE)=基本情報!$E$8,TRUE,FALSE)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97" id="{FF3598A4-A382-4AE6-B86A-09D4C762F0D3}">
            <xm:f>IF(VLOOKUP(C16,入力用1年!$B:$J,1,FALSE)=基本情報!$C$8,TRUE,FALSE)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K16 AI16 W16:W23 D17:K22 O17:W22 AA17:AI23 D23:L23 O23:Z23 AJ23:AJ24 C24 E24 H24 L24 O24 Q24 T24 X24 AA24 AC24 AF24 D25:J25 O25:V25 AA25:AH25 O26 AA26 K26:K33 W26:W33 AI26:AI33 D27:J32 O27:V32 AA27:AH33 D33:Z33 AJ33:AJ34 C34 E34 H34 L34 O34 Q34 T34 X34 AA34 AC34 AF34 D35:J35 O35:V35 AA35:AH35 O36 AA36 K36:K43 W36:W43 AI36:AI43 D37:J42 O37:V42 AA37:AH43 D43:Z43 AJ43:AJ44 C44 E44 H44 O44 Q44 T44 AA44 AC44 AF44 D45:J45 O45:V45 AA45:AH45 O46 AA46 K46:K53 W46:W53 AI46:AI53 D47:J52 O47:V52 AA47:AH52 L53 X53 AJ53</xm:sqref>
        </x14:conditionalFormatting>
        <x14:conditionalFormatting xmlns:xm="http://schemas.microsoft.com/office/excel/2006/main">
          <x14:cfRule type="expression" priority="23" id="{66CD7F61-1DA5-4680-BFAA-1B632FC022F1}">
            <xm:f>IF(VLOOKUP(L44,入力用1年!$B:$J,1,FALSE)=基本情報!$E$9,TRUE,FALSE)</xm:f>
            <x14:dxf>
              <font>
                <b/>
                <i/>
                <strike val="0"/>
              </font>
              <fill>
                <patternFill>
                  <bgColor rgb="FFFFC000"/>
                </patternFill>
              </fill>
              <border>
                <vertical/>
                <horizontal/>
              </border>
            </x14:dxf>
          </x14:cfRule>
          <x14:cfRule type="expression" priority="24" id="{AE10F1AC-F1FA-4219-B15F-12FD68439380}">
            <xm:f>IF(VLOOKUP(L44,入力用1年!$B:$J,1,FALSE)=基本情報!$C$9,TRUE,FALSE)</xm:f>
            <x14:dxf>
              <font>
                <b/>
                <i/>
                <strike val="0"/>
              </font>
              <fill>
                <patternFill>
                  <bgColor rgb="FFFFC000"/>
                </patternFill>
              </fill>
              <border>
                <vertical/>
                <horizontal/>
              </border>
            </x14:dxf>
          </x14:cfRule>
          <x14:cfRule type="expression" priority="26" id="{6F867065-0760-49E7-ABBA-0750C04CA57B}">
            <xm:f>VLOOKUP(L44,入力用1年!$B:$I,5,FALSE)="現場閉所"</xm:f>
            <x14:dxf>
              <fill>
                <patternFill>
                  <bgColor theme="0" tint="-0.24994659260841701"/>
                </patternFill>
              </fill>
            </x14:dxf>
          </x14:cfRule>
          <x14:cfRule type="expression" priority="28" id="{15469226-4C93-47E4-826F-14EB4EA67692}">
            <xm:f>IF(VLOOKUP(L44,入力用1年!$B:$J,1,FALSE)=基本情報!$C$8,TRUE,FALSE)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 id="{C01D8427-7791-4A00-805B-66CDAD11CAB0}">
            <xm:f>VLOOKUP(L44,入力用1年!$B:$I,4,FALSE)&lt;&gt;""</xm:f>
            <x14:dxf>
              <font>
                <color theme="1"/>
              </font>
              <fill>
                <patternFill>
                  <bgColor theme="8"/>
                </patternFill>
              </fill>
            </x14:dxf>
          </x14:cfRule>
          <x14:cfRule type="expression" priority="29" id="{0E3C7904-0406-4FAF-A97C-C4E2B50AC8E6}">
            <xm:f>IF(VLOOKUP(L44,入力用1年!$B:$J,1,FALSE)=基本情報!$E$8,TRUE,FALSE)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L44 X44</xm:sqref>
        </x14:conditionalFormatting>
        <x14:conditionalFormatting xmlns:xm="http://schemas.microsoft.com/office/excel/2006/main">
          <x14:cfRule type="expression" priority="72" id="{9350C36A-852E-4523-8134-BCD8D5DE2117}">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1" id="{7C78E870-2C49-4EF3-941C-4DE795F1753A}">
            <xm:f>IF(VLOOKUP(U16,入力用３年!$B:$J,1,FALSE)=基本情報!$E$9,TRUE,FALSE)</xm:f>
            <x14:dxf>
              <font>
                <b/>
                <i/>
                <strike val="0"/>
              </font>
              <fill>
                <patternFill>
                  <bgColor rgb="FFFFC000"/>
                </patternFill>
              </fill>
              <border>
                <vertical/>
                <horizontal/>
              </border>
            </x14:dxf>
          </x14:cfRule>
          <x14:cfRule type="expression" priority="70" id="{5ED66FAE-01B9-45C9-BA57-8460C957A706}">
            <xm:f>IF(VLOOKUP(U16,入力用３年!$B:$J,1,FALSE)=基本情報!$C$9,TRUE,FALSE)</xm:f>
            <x14:dxf>
              <font>
                <b/>
                <i/>
                <strike val="0"/>
              </font>
              <fill>
                <patternFill>
                  <bgColor rgb="FFFFC000"/>
                </patternFill>
              </fill>
              <border>
                <vertical/>
                <horizontal/>
              </border>
            </x14:dxf>
          </x14:cfRule>
          <x14:cfRule type="expression" priority="73" id="{E3D2A1DA-86EA-4AA3-81FE-10CA0E5ECDBD}">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58" id="{3070127A-9F28-4703-AC98-8EDA723E176E}">
            <xm:f>IF(VLOOKUP(U26,入力用３年!$B:$J,1,FALSE)=基本情報!$C$9,TRUE,FALSE)</xm:f>
            <x14:dxf>
              <font>
                <b/>
                <i/>
                <strike val="0"/>
              </font>
              <fill>
                <patternFill>
                  <bgColor rgb="FFFFC000"/>
                </patternFill>
              </fill>
              <border>
                <vertical/>
                <horizontal/>
              </border>
            </x14:dxf>
          </x14:cfRule>
          <x14:cfRule type="expression" priority="59" id="{CAE6DC20-D832-4FA8-B745-420D8416CCF6}">
            <xm:f>IF(VLOOKUP(U26,入力用３年!$B:$J,1,FALSE)=基本情報!$E$9,TRUE,FALSE)</xm:f>
            <x14:dxf>
              <font>
                <b/>
                <i/>
                <strike val="0"/>
              </font>
              <fill>
                <patternFill>
                  <bgColor rgb="FFFFC000"/>
                </patternFill>
              </fill>
              <border>
                <vertical/>
                <horizontal/>
              </border>
            </x14:dxf>
          </x14:cfRule>
          <x14:cfRule type="expression" priority="60" id="{550D0AFB-9CCC-4F30-98B4-20A148AE10BD}">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1" id="{4D639C0A-8AF5-4285-8B1F-7B516B1C5579}">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U26:V26</xm:sqref>
        </x14:conditionalFormatting>
        <x14:conditionalFormatting xmlns:xm="http://schemas.microsoft.com/office/excel/2006/main">
          <x14:cfRule type="expression" priority="49" id="{DC5AAB65-381D-43D9-BE69-8D1EA12D11F3}">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7" id="{D1AC579C-1FE0-453B-80D8-7E0D9EEAA9BA}">
            <xm:f>IF(VLOOKUP(U36,入力用３年!$B:$J,1,FALSE)=基本情報!$E$9,TRUE,FALSE)</xm:f>
            <x14:dxf>
              <font>
                <b/>
                <i/>
                <strike val="0"/>
              </font>
              <fill>
                <patternFill>
                  <bgColor rgb="FFFFC000"/>
                </patternFill>
              </fill>
              <border>
                <vertical/>
                <horizontal/>
              </border>
            </x14:dxf>
          </x14:cfRule>
          <x14:cfRule type="expression" priority="48" id="{386D1FA5-CEA6-4F12-BE98-B157014FAAFD}">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6" id="{152F3ADF-5F67-4296-A0F6-0972244B2808}">
            <xm:f>IF(VLOOKUP(U36,入力用３年!$B:$J,1,FALSE)=基本情報!$C$9,TRUE,FALSE)</xm:f>
            <x14:dxf>
              <font>
                <b/>
                <i/>
                <strike val="0"/>
              </font>
              <fill>
                <patternFill>
                  <bgColor rgb="FFFFC000"/>
                </patternFill>
              </fill>
              <border>
                <vertical/>
                <horizontal/>
              </border>
            </x14:dxf>
          </x14:cfRule>
          <xm:sqref>U36:V36</xm:sqref>
        </x14:conditionalFormatting>
        <x14:conditionalFormatting xmlns:xm="http://schemas.microsoft.com/office/excel/2006/main">
          <x14:cfRule type="expression" priority="35" id="{D4B3AB7E-1FE4-4E83-8C48-ABFA73403FC0}">
            <xm:f>IF(VLOOKUP(U46,入力用３年!$B:$J,1,FALSE)=基本情報!$E$9,TRUE,FALSE)</xm:f>
            <x14:dxf>
              <font>
                <b/>
                <i/>
                <strike val="0"/>
              </font>
              <fill>
                <patternFill>
                  <bgColor rgb="FFFFC000"/>
                </patternFill>
              </fill>
              <border>
                <vertical/>
                <horizontal/>
              </border>
            </x14:dxf>
          </x14:cfRule>
          <x14:cfRule type="expression" priority="34" id="{AD59D9BD-52F3-4E89-B160-080B9D118AD0}">
            <xm:f>IF(VLOOKUP(U46,入力用３年!$B:$J,1,FALSE)=基本情報!$C$9,TRUE,FALSE)</xm:f>
            <x14:dxf>
              <font>
                <b/>
                <i/>
                <strike val="0"/>
              </font>
              <fill>
                <patternFill>
                  <bgColor rgb="FFFFC000"/>
                </patternFill>
              </fill>
              <border>
                <vertical/>
                <horizontal/>
              </border>
            </x14:dxf>
          </x14:cfRule>
          <x14:cfRule type="expression" priority="37" id="{58138DB6-842D-455C-9D51-DBF13A17A341}">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6" id="{1EAA8D54-0EA7-4E27-BD5F-0383C26EB10F}">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U46:V46</xm:sqref>
        </x14:conditionalFormatting>
        <x14:conditionalFormatting xmlns:xm="http://schemas.microsoft.com/office/excel/2006/main">
          <x14:cfRule type="expression" priority="67" id="{047212CC-54C6-4498-8AED-EEB8EA233674}">
            <xm:f>IF(VLOOKUP(AG16,入力用３年!$B:$J,1,FALSE)=基本情報!$E$9,TRUE,FALSE)</xm:f>
            <x14:dxf>
              <font>
                <b/>
                <i/>
                <strike val="0"/>
              </font>
              <fill>
                <patternFill>
                  <bgColor rgb="FFFFC000"/>
                </patternFill>
              </fill>
              <border>
                <vertical/>
                <horizontal/>
              </border>
            </x14:dxf>
          </x14:cfRule>
          <x14:cfRule type="expression" priority="68" id="{C6695484-9053-4274-8DDF-C35E90F8D103}">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 id="{9647A8C6-F7C1-4CDA-9CBA-EA95E05A98DA}">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6" id="{AA48BEB8-474D-4ADD-87FA-B1CF009069C1}">
            <xm:f>IF(VLOOKUP(AG16,入力用３年!$B:$J,1,FALSE)=基本情報!$C$9,TRUE,FALSE)</xm:f>
            <x14:dxf>
              <font>
                <b/>
                <i/>
                <strike val="0"/>
              </font>
              <fill>
                <patternFill>
                  <bgColor rgb="FFFFC000"/>
                </patternFill>
              </fill>
              <border>
                <vertical/>
                <horizontal/>
              </border>
            </x14:dxf>
          </x14:cfRule>
          <xm:sqref>AG16:AH16</xm:sqref>
        </x14:conditionalFormatting>
        <x14:conditionalFormatting xmlns:xm="http://schemas.microsoft.com/office/excel/2006/main">
          <x14:cfRule type="expression" priority="56" id="{39388EB8-94E5-4FAD-8373-DE5C54A8013D}">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A49E6AED-AAAF-44FB-81C3-08E56F84B624}">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F8DBF009-DF9D-4326-897A-883C135964E9}">
            <xm:f>IF(VLOOKUP(AG26,入力用３年!$B:$J,1,FALSE)=基本情報!$E$9,TRUE,FALSE)</xm:f>
            <x14:dxf>
              <font>
                <b/>
                <i/>
                <strike val="0"/>
              </font>
              <fill>
                <patternFill>
                  <bgColor rgb="FFFFC000"/>
                </patternFill>
              </fill>
              <border>
                <vertical/>
                <horizontal/>
              </border>
            </x14:dxf>
          </x14:cfRule>
          <x14:cfRule type="expression" priority="54" id="{5795D745-D789-439D-BA7D-96F6CD13FCE8}">
            <xm:f>IF(VLOOKUP(AG26,入力用３年!$B:$J,1,FALSE)=基本情報!$C$9,TRUE,FALSE)</xm:f>
            <x14:dxf>
              <font>
                <b/>
                <i/>
                <strike val="0"/>
              </font>
              <fill>
                <patternFill>
                  <bgColor rgb="FFFFC000"/>
                </patternFill>
              </fill>
              <border>
                <vertical/>
                <horizontal/>
              </border>
            </x14:dxf>
          </x14:cfRule>
          <xm:sqref>AG26:AH26</xm:sqref>
        </x14:conditionalFormatting>
        <x14:conditionalFormatting xmlns:xm="http://schemas.microsoft.com/office/excel/2006/main">
          <x14:cfRule type="expression" priority="42" id="{0435CFF4-EFC5-4737-828E-7D08E0FBF5B1}">
            <xm:f>IF(VLOOKUP(AG36,入力用３年!$B:$J,1,FALSE)=基本情報!$C$9,TRUE,FALSE)</xm:f>
            <x14:dxf>
              <font>
                <b/>
                <i/>
                <strike val="0"/>
              </font>
              <fill>
                <patternFill>
                  <bgColor rgb="FFFFC000"/>
                </patternFill>
              </fill>
              <border>
                <vertical/>
                <horizontal/>
              </border>
            </x14:dxf>
          </x14:cfRule>
          <x14:cfRule type="expression" priority="45" id="{7F901CEF-2DE0-45E1-80CB-A59CBCBF1C2B}">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4" id="{A44195D5-AD65-4BED-9777-048A652ABA19}">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 id="{F2C2E444-512C-4926-BE3E-2204CF12A5DB}">
            <xm:f>IF(VLOOKUP(AG36,入力用３年!$B:$J,1,FALSE)=基本情報!$E$9,TRUE,FALSE)</xm:f>
            <x14:dxf>
              <font>
                <b/>
                <i/>
                <strike val="0"/>
              </font>
              <fill>
                <patternFill>
                  <bgColor rgb="FFFFC000"/>
                </patternFill>
              </fill>
              <border>
                <vertical/>
                <horizontal/>
              </border>
            </x14:dxf>
          </x14:cfRule>
          <xm:sqref>AG36:AH36</xm:sqref>
        </x14:conditionalFormatting>
        <x14:conditionalFormatting xmlns:xm="http://schemas.microsoft.com/office/excel/2006/main">
          <x14:cfRule type="expression" priority="33" id="{8ED10979-228B-499D-A7CA-EC19F66EED25}">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 id="{71106DEC-0E97-486D-A009-7D6D068BD37C}">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 id="{3C548E19-CA82-4FF4-8B91-6DFD69FEE74B}">
            <xm:f>IF(VLOOKUP(AG46,入力用３年!$B:$J,1,FALSE)=基本情報!$C$9,TRUE,FALSE)</xm:f>
            <x14:dxf>
              <font>
                <b/>
                <i/>
                <strike val="0"/>
              </font>
              <fill>
                <patternFill>
                  <bgColor rgb="FFFFC000"/>
                </patternFill>
              </fill>
              <border>
                <vertical/>
                <horizontal/>
              </border>
            </x14:dxf>
          </x14:cfRule>
          <x14:cfRule type="expression" priority="31" id="{ECB8BA03-2E01-4363-99CE-46BFB7CF9D5F}">
            <xm:f>IF(VLOOKUP(AG46,入力用３年!$B:$J,1,FALSE)=基本情報!$E$9,TRUE,FALSE)</xm:f>
            <x14:dxf>
              <font>
                <b/>
                <i/>
                <strike val="0"/>
              </font>
              <fill>
                <patternFill>
                  <bgColor rgb="FFFFC000"/>
                </patternFill>
              </fill>
              <border>
                <vertical/>
                <horizontal/>
              </border>
            </x14:dxf>
          </x14:cfRule>
          <xm:sqref>AG46:AH46</xm:sqref>
        </x14:conditionalFormatting>
        <x14:conditionalFormatting xmlns:xm="http://schemas.microsoft.com/office/excel/2006/main">
          <x14:cfRule type="expression" priority="2" id="{82222DA1-B1E5-46FA-87D3-1F49EB03C24E}">
            <xm:f>VLOOKUP(AJ17,入力用1年!$B:$I,5,FALSE)="現場閉所"</xm:f>
            <x14:dxf>
              <fill>
                <patternFill>
                  <bgColor theme="0" tint="-0.24994659260841701"/>
                </patternFill>
              </fill>
            </x14:dxf>
          </x14:cfRule>
          <x14:cfRule type="expression" priority="1" id="{53F12894-5F09-4D31-BCE6-796B826C35DC}">
            <xm:f>VLOOKUP(AJ17,入力用1年!$B:$I,4,FALSE)&lt;&gt;""</xm:f>
            <x14:dxf>
              <font>
                <color theme="1"/>
              </font>
              <fill>
                <patternFill>
                  <bgColor theme="8"/>
                </patternFill>
              </fill>
            </x14:dxf>
          </x14:cfRule>
          <xm:sqref>AJ17:AJ22 AJ27:AJ32 AJ37:AJ42 AJ44 AJ47:AJ52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DE89-4072-4FFF-9DB8-A6259FA562C3}">
  <sheetPr codeName="Sheet8">
    <tabColor theme="9" tint="0.59999389629810485"/>
    <pageSetUpPr fitToPage="1"/>
  </sheetPr>
  <dimension ref="A2:AS58"/>
  <sheetViews>
    <sheetView view="pageBreakPreview" zoomScale="135" zoomScaleNormal="70" zoomScaleSheetLayoutView="70" workbookViewId="0">
      <selection activeCell="AI6" sqref="AI6:AK6"/>
    </sheetView>
  </sheetViews>
  <sheetFormatPr defaultColWidth="9" defaultRowHeight="13.5"/>
  <cols>
    <col min="1" max="1" width="2.625" style="46" customWidth="1"/>
    <col min="2" max="2" width="9.5" style="192" customWidth="1"/>
    <col min="3" max="3" width="4.125" style="192" customWidth="1"/>
    <col min="4" max="10" width="3.375" style="192" customWidth="1"/>
    <col min="11" max="11" width="5.625" style="192" bestFit="1" customWidth="1"/>
    <col min="12" max="12" width="6.25" style="192" bestFit="1" customWidth="1"/>
    <col min="13" max="13" width="6.25" style="192" customWidth="1"/>
    <col min="14" max="15" width="2.75" style="192" customWidth="1"/>
    <col min="16" max="22" width="3.25" style="192" customWidth="1"/>
    <col min="23" max="23" width="6.25" style="192" customWidth="1"/>
    <col min="24" max="24" width="6.25" style="192" bestFit="1" customWidth="1"/>
    <col min="25" max="25" width="6.5" style="192" customWidth="1"/>
    <col min="26" max="26" width="3.375" style="192" customWidth="1"/>
    <col min="27" max="34" width="3.25" style="192" customWidth="1"/>
    <col min="35" max="36" width="6.25" style="46" bestFit="1" customWidth="1"/>
    <col min="37" max="37" width="5.625" style="46" customWidth="1"/>
    <col min="38" max="38" width="2.375" style="192" customWidth="1"/>
    <col min="39" max="39" width="26.75" style="46" hidden="1" customWidth="1"/>
    <col min="40" max="40" width="19" style="46" hidden="1" customWidth="1"/>
    <col min="41" max="41" width="4.75" style="46" hidden="1" customWidth="1"/>
    <col min="42" max="43" width="2.375" style="46" hidden="1" customWidth="1"/>
    <col min="44" max="44" width="9.75" style="46" hidden="1" customWidth="1"/>
    <col min="45" max="70" width="2.375" style="46" customWidth="1"/>
    <col min="71" max="16384" width="9" style="46"/>
  </cols>
  <sheetData>
    <row r="2" spans="1:45" ht="19.5">
      <c r="B2" s="193" t="s">
        <v>34</v>
      </c>
      <c r="C2" s="193" t="str">
        <f>基本情報!C2</f>
        <v>道路改良工事</v>
      </c>
      <c r="E2" s="193"/>
      <c r="F2" s="193"/>
      <c r="G2" s="193"/>
      <c r="H2" s="193"/>
      <c r="I2" s="193"/>
      <c r="K2" s="194"/>
      <c r="AI2" s="192"/>
      <c r="AJ2" s="192"/>
      <c r="AK2" s="192"/>
      <c r="AM2" s="192"/>
      <c r="AN2" s="192"/>
      <c r="AO2" s="192"/>
      <c r="AP2" s="192"/>
      <c r="AQ2" s="192"/>
      <c r="AR2" s="192"/>
      <c r="AS2" s="192"/>
    </row>
    <row r="3" spans="1:45" ht="19.5">
      <c r="B3" s="195" t="s">
        <v>37</v>
      </c>
      <c r="C3" s="196" t="str">
        <f>基本情報!C4</f>
        <v>〇〇建設</v>
      </c>
      <c r="D3" s="195"/>
      <c r="E3" s="195"/>
      <c r="F3" s="195"/>
      <c r="G3" s="195"/>
      <c r="H3" s="195"/>
      <c r="I3" s="195"/>
      <c r="K3" s="194"/>
      <c r="AF3" s="306" t="s">
        <v>11</v>
      </c>
      <c r="AG3" s="306"/>
      <c r="AH3" s="306"/>
      <c r="AI3" s="276" t="s">
        <v>82</v>
      </c>
      <c r="AJ3" s="276"/>
      <c r="AK3" s="276"/>
    </row>
    <row r="4" spans="1:45" ht="18.75" customHeight="1" thickBot="1">
      <c r="B4" s="195" t="s">
        <v>38</v>
      </c>
      <c r="C4" s="196" t="str">
        <f>基本情報!C5</f>
        <v>△△建設事務所</v>
      </c>
      <c r="D4" s="196"/>
      <c r="E4" s="195"/>
      <c r="F4" s="195"/>
      <c r="G4" s="195"/>
      <c r="H4" s="195"/>
      <c r="I4" s="195"/>
      <c r="K4" s="194"/>
      <c r="AH4" s="122"/>
      <c r="AI4" s="275" t="s">
        <v>16</v>
      </c>
      <c r="AJ4" s="275"/>
      <c r="AK4" s="275"/>
    </row>
    <row r="5" spans="1:45" ht="18.75" customHeight="1" thickTop="1" thickBot="1">
      <c r="B5" s="197" t="s">
        <v>41</v>
      </c>
      <c r="C5" s="197"/>
      <c r="D5" s="303">
        <f>基本情報!C8</f>
        <v>45936</v>
      </c>
      <c r="E5" s="303"/>
      <c r="F5" s="303"/>
      <c r="G5" s="303"/>
      <c r="H5" s="198" t="s">
        <v>33</v>
      </c>
      <c r="I5" s="304">
        <f>基本情報!E8</f>
        <v>46822</v>
      </c>
      <c r="J5" s="304"/>
      <c r="K5" s="304"/>
      <c r="L5" s="304"/>
      <c r="AH5" s="199"/>
      <c r="AI5" s="272" t="s">
        <v>1</v>
      </c>
      <c r="AJ5" s="273"/>
      <c r="AK5" s="274"/>
    </row>
    <row r="6" spans="1:45" s="50" customFormat="1" ht="28.5" customHeight="1" thickTop="1">
      <c r="B6" s="301" t="str">
        <f>B13</f>
        <v>2026年度</v>
      </c>
      <c r="C6" s="301"/>
      <c r="D6" s="227" t="s">
        <v>47</v>
      </c>
      <c r="E6" s="201"/>
      <c r="F6" s="201"/>
      <c r="G6" s="201"/>
      <c r="H6" s="139"/>
      <c r="I6" s="202"/>
      <c r="J6" s="202"/>
      <c r="K6" s="202"/>
      <c r="L6" s="202"/>
      <c r="M6" s="192"/>
      <c r="N6" s="192"/>
      <c r="O6" s="192"/>
      <c r="P6" s="192"/>
      <c r="Q6" s="192"/>
      <c r="R6" s="192"/>
      <c r="S6" s="192"/>
      <c r="T6" s="192"/>
      <c r="U6" s="192"/>
      <c r="V6" s="192"/>
      <c r="W6" s="192"/>
      <c r="X6" s="122"/>
      <c r="Y6" s="122"/>
      <c r="Z6" s="122"/>
      <c r="AA6" s="122"/>
      <c r="AB6" s="122"/>
      <c r="AC6" s="122"/>
      <c r="AD6" s="192"/>
      <c r="AE6" s="192"/>
      <c r="AF6" s="192"/>
      <c r="AG6" s="192"/>
      <c r="AH6" s="122"/>
      <c r="AI6" s="294" t="s">
        <v>113</v>
      </c>
      <c r="AJ6" s="294"/>
      <c r="AK6" s="294"/>
      <c r="AL6" s="122"/>
    </row>
    <row r="7" spans="1:45" s="50" customFormat="1" ht="18.75" customHeight="1">
      <c r="B7" s="122"/>
      <c r="C7" s="122"/>
      <c r="D7" s="122"/>
      <c r="E7" s="122"/>
      <c r="F7" s="122"/>
      <c r="G7" s="122"/>
      <c r="H7" s="122"/>
      <c r="I7" s="122"/>
      <c r="J7" s="122"/>
      <c r="K7" s="122"/>
      <c r="L7" s="122"/>
      <c r="M7" s="122"/>
      <c r="N7" s="122"/>
      <c r="O7" s="122"/>
      <c r="P7" s="122"/>
      <c r="Q7" s="122"/>
      <c r="R7" s="122"/>
      <c r="S7" s="122"/>
      <c r="T7" s="122"/>
      <c r="U7" s="122"/>
      <c r="V7" s="122"/>
      <c r="W7" s="122"/>
      <c r="X7" s="122"/>
      <c r="Y7" s="122"/>
      <c r="Z7" s="122"/>
      <c r="AA7" s="122"/>
      <c r="AB7" s="122"/>
      <c r="AC7" s="307"/>
      <c r="AD7" s="307"/>
      <c r="AE7" s="122"/>
      <c r="AF7" s="122"/>
      <c r="AG7" s="122"/>
      <c r="AH7" s="203"/>
      <c r="AI7" s="302" t="s">
        <v>42</v>
      </c>
      <c r="AJ7" s="302"/>
      <c r="AK7" s="302"/>
      <c r="AL7" s="122"/>
    </row>
    <row r="8" spans="1:45" s="50" customFormat="1" ht="18.75" customHeight="1">
      <c r="B8" s="140"/>
      <c r="C8" s="284" t="s">
        <v>57</v>
      </c>
      <c r="D8" s="285"/>
      <c r="E8" s="285"/>
      <c r="F8" s="285"/>
      <c r="G8" s="286"/>
      <c r="H8" s="122"/>
      <c r="I8" s="203"/>
      <c r="J8" s="203"/>
      <c r="K8" s="203"/>
      <c r="L8" s="203"/>
      <c r="M8" s="122"/>
      <c r="N8" s="208" t="s">
        <v>40</v>
      </c>
      <c r="O8" s="209"/>
      <c r="P8" s="210"/>
      <c r="Q8" s="209">
        <f>I5-D5+1</f>
        <v>887</v>
      </c>
      <c r="R8" s="209"/>
      <c r="S8" s="211" t="s">
        <v>4</v>
      </c>
      <c r="T8" s="122"/>
      <c r="U8" s="204" t="s">
        <v>64</v>
      </c>
      <c r="V8" s="212"/>
      <c r="W8" s="212"/>
      <c r="X8" s="207"/>
      <c r="Y8" s="122"/>
      <c r="Z8" s="284" t="s">
        <v>84</v>
      </c>
      <c r="AA8" s="285"/>
      <c r="AB8" s="285"/>
      <c r="AC8" s="285"/>
      <c r="AD8" s="286"/>
      <c r="AE8" s="203"/>
      <c r="AF8" s="203"/>
      <c r="AG8" s="203"/>
      <c r="AH8" s="203"/>
      <c r="AI8" s="280"/>
      <c r="AJ8" s="280"/>
      <c r="AK8" s="280"/>
      <c r="AL8" s="122"/>
    </row>
    <row r="9" spans="1:45" s="122" customFormat="1" ht="18.75" customHeight="1">
      <c r="B9" s="213" t="s">
        <v>44</v>
      </c>
      <c r="C9" s="284" t="s">
        <v>63</v>
      </c>
      <c r="D9" s="285"/>
      <c r="E9" s="285"/>
      <c r="F9" s="286"/>
      <c r="G9" s="65" t="str">
        <f>IF(AND('１(計画)'!G9="○",AQ13="○"),"○","-")</f>
        <v>○</v>
      </c>
      <c r="I9" s="293"/>
      <c r="J9" s="293"/>
      <c r="K9" s="293"/>
      <c r="L9" s="139"/>
      <c r="N9" s="214" t="s">
        <v>27</v>
      </c>
      <c r="O9" s="203"/>
      <c r="P9" s="215"/>
      <c r="Q9" s="203">
        <f>COUNTIF(入力用２年!J:J,"○")-(COUNTA(入力用２年!E:E)-3)</f>
        <v>365</v>
      </c>
      <c r="R9" s="203"/>
      <c r="S9" s="216" t="s">
        <v>4</v>
      </c>
      <c r="U9" s="214" t="s">
        <v>18</v>
      </c>
      <c r="V9" s="136"/>
      <c r="W9" s="139">
        <f>W10+W11</f>
        <v>12</v>
      </c>
      <c r="X9" s="216" t="s">
        <v>19</v>
      </c>
      <c r="Z9" s="204" t="s">
        <v>97</v>
      </c>
      <c r="AA9" s="212"/>
      <c r="AB9" s="212">
        <f>L14+X14+AJ14+L24+X24+AJ24+L34+X34+AJ34+L44+X44+AJ44</f>
        <v>104</v>
      </c>
      <c r="AC9" s="212"/>
      <c r="AD9" s="217" t="s">
        <v>4</v>
      </c>
      <c r="AE9" s="203"/>
      <c r="AF9" s="203"/>
      <c r="AG9" s="139"/>
      <c r="AH9" s="140"/>
    </row>
    <row r="10" spans="1:45" s="122" customFormat="1" ht="18.75" customHeight="1">
      <c r="B10" s="203"/>
      <c r="C10" s="284" t="s">
        <v>23</v>
      </c>
      <c r="D10" s="285"/>
      <c r="E10" s="285"/>
      <c r="F10" s="286"/>
      <c r="G10" s="65" t="str">
        <f>IF(AND(W9=W10,'１(計画)'!G10="○"),"○","-")</f>
        <v>-</v>
      </c>
      <c r="H10" s="53"/>
      <c r="I10" s="293"/>
      <c r="J10" s="293"/>
      <c r="K10" s="293"/>
      <c r="L10" s="139"/>
      <c r="N10" s="214" t="s">
        <v>49</v>
      </c>
      <c r="O10" s="203"/>
      <c r="P10" s="215"/>
      <c r="Q10" s="203">
        <f>COUNTIF(入力用２年!J:J,"-")</f>
        <v>0</v>
      </c>
      <c r="R10" s="203"/>
      <c r="S10" s="216" t="s">
        <v>4</v>
      </c>
      <c r="U10" s="214" t="s">
        <v>20</v>
      </c>
      <c r="V10" s="136"/>
      <c r="W10" s="139">
        <f>COUNTIF(D13:AK51,"OK")</f>
        <v>12</v>
      </c>
      <c r="X10" s="216" t="s">
        <v>19</v>
      </c>
      <c r="Z10" s="284" t="s">
        <v>85</v>
      </c>
      <c r="AA10" s="285"/>
      <c r="AB10" s="285"/>
      <c r="AC10" s="285"/>
      <c r="AD10" s="286"/>
      <c r="AE10" s="203"/>
      <c r="AF10" s="203"/>
      <c r="AG10" s="139"/>
      <c r="AH10" s="140"/>
    </row>
    <row r="11" spans="1:45" s="122" customFormat="1" ht="18.75" customHeight="1">
      <c r="B11" s="140"/>
      <c r="C11" s="284" t="s">
        <v>24</v>
      </c>
      <c r="D11" s="285"/>
      <c r="E11" s="285"/>
      <c r="F11" s="286"/>
      <c r="G11" s="239" t="str">
        <f>IF(AND(G9="-",G10="-"),"○","-")</f>
        <v>-</v>
      </c>
      <c r="N11" s="219" t="s">
        <v>50</v>
      </c>
      <c r="O11" s="220"/>
      <c r="P11" s="221"/>
      <c r="Q11" s="220">
        <f>COUNTA(入力用２年!E:E)-3</f>
        <v>0</v>
      </c>
      <c r="R11" s="220"/>
      <c r="S11" s="222" t="s">
        <v>4</v>
      </c>
      <c r="U11" s="219" t="s">
        <v>21</v>
      </c>
      <c r="V11" s="220"/>
      <c r="W11" s="220">
        <f>COUNTIF(D13:AK51,"NG")</f>
        <v>0</v>
      </c>
      <c r="X11" s="222" t="s">
        <v>19</v>
      </c>
      <c r="Y11" s="230"/>
      <c r="Z11" s="284">
        <f>ROUNDDOWN(AB9/Q9*100,1)</f>
        <v>28.4</v>
      </c>
      <c r="AA11" s="285"/>
      <c r="AB11" s="285"/>
      <c r="AC11" s="212" t="s">
        <v>10</v>
      </c>
      <c r="AD11" s="207"/>
      <c r="AF11" s="203"/>
      <c r="AG11" s="203"/>
      <c r="AH11" s="140"/>
    </row>
    <row r="12" spans="1:45" s="192" customFormat="1" ht="18.75" customHeight="1">
      <c r="B12" s="122"/>
      <c r="C12" s="122"/>
      <c r="D12" s="122"/>
      <c r="E12" s="122"/>
      <c r="F12" s="122"/>
      <c r="G12" s="122"/>
      <c r="H12" s="122"/>
      <c r="I12" s="122"/>
      <c r="J12" s="122"/>
      <c r="K12" s="122"/>
      <c r="L12" s="122"/>
      <c r="M12" s="122"/>
      <c r="N12" s="122"/>
      <c r="O12" s="122"/>
      <c r="P12" s="136"/>
      <c r="Q12" s="122"/>
      <c r="R12" s="122"/>
      <c r="S12" s="122"/>
      <c r="T12" s="140"/>
      <c r="U12" s="140"/>
      <c r="V12" s="140"/>
      <c r="W12" s="140"/>
      <c r="X12" s="140"/>
      <c r="Y12" s="140"/>
      <c r="Z12" s="140"/>
      <c r="AA12" s="122"/>
      <c r="AB12" s="122"/>
      <c r="AC12" s="122"/>
      <c r="AD12" s="122"/>
      <c r="AE12" s="122"/>
      <c r="AF12" s="140"/>
      <c r="AG12" s="122"/>
      <c r="AH12" s="122"/>
      <c r="AI12" s="122"/>
      <c r="AJ12" s="122"/>
      <c r="AK12" s="122"/>
      <c r="AN12" s="204" t="s">
        <v>46</v>
      </c>
      <c r="AO12" s="205"/>
      <c r="AP12" s="206"/>
      <c r="AQ12" s="207"/>
    </row>
    <row r="13" spans="1:45" s="192" customFormat="1" ht="18.75" customHeight="1">
      <c r="B13" s="192" t="str">
        <f>TEXT(基本情報!C3,"YYYY")+1&amp;"年度"</f>
        <v>2026年度</v>
      </c>
      <c r="E13" s="224" t="s">
        <v>86</v>
      </c>
      <c r="F13" s="224"/>
      <c r="G13" s="224"/>
      <c r="H13" s="224"/>
      <c r="I13" s="224"/>
      <c r="J13" s="224"/>
      <c r="K13" s="224"/>
      <c r="L13" s="225"/>
      <c r="M13" s="223"/>
      <c r="N13" s="223"/>
      <c r="O13" s="224"/>
      <c r="P13" s="224"/>
      <c r="Q13" s="224"/>
      <c r="R13" s="224"/>
      <c r="S13" s="224"/>
      <c r="T13" s="224"/>
      <c r="AN13" s="281" t="s">
        <v>45</v>
      </c>
      <c r="AO13" s="282"/>
      <c r="AP13" s="283"/>
      <c r="AQ13" s="238" t="str">
        <f>IF(AQ14="-","○","-")</f>
        <v>○</v>
      </c>
    </row>
    <row r="14" spans="1:45" s="122" customFormat="1" ht="18.75" customHeight="1" thickBot="1">
      <c r="C14" s="299" t="s">
        <v>13</v>
      </c>
      <c r="D14" s="299"/>
      <c r="E14" s="122" t="str">
        <f>IF(H14="-","-",IF(OR(H14&gt;=ROUNDDOWN(8/28,3),L14&gt;=K23),"OK","NG"))</f>
        <v>OK</v>
      </c>
      <c r="F14" s="300" t="s">
        <v>90</v>
      </c>
      <c r="G14" s="300"/>
      <c r="H14" s="305">
        <f>IFERROR(ROUNDDOWN(L14/(COUNTIFS(入力用２年!B:B,"&gt;="&amp;MIN(D17:J22),入力用２年!B:B,"&lt;="&amp;MAX(D17:J22),入力用２年!J:J,"○")-COUNTIFS(入力用２年!B:B,"&gt;="&amp;MIN(D17:J22),入力用２年!B:B,"&lt;="&amp;MAX(D17:J22),入力用２年!J:J,"○",入力用２年!E:E,"&lt;&gt;")),3),"-")</f>
        <v>0.26600000000000001</v>
      </c>
      <c r="I14" s="305"/>
      <c r="J14" s="305"/>
      <c r="K14" s="186" t="s">
        <v>89</v>
      </c>
      <c r="L14" s="126">
        <f>COUNTIFS(入力用２年!B:B,"&gt;="&amp;MIN(D17:J22),入力用２年!B:B,"&lt;="&amp;MAX(D17:J22),入力用２年!J:J,"○",入力用２年!F:F,"現場閉所",入力用２年!E:E,"")</f>
        <v>8</v>
      </c>
      <c r="M14" s="108"/>
      <c r="N14" s="108"/>
      <c r="O14" s="299" t="s">
        <v>13</v>
      </c>
      <c r="P14" s="299"/>
      <c r="Q14" s="122" t="str">
        <f>IF(T14="-","-",IF(OR(T14&gt;=ROUNDDOWN(8/28,3),X14&gt;=W23),"OK","NG"))</f>
        <v>OK</v>
      </c>
      <c r="R14" s="300" t="s">
        <v>90</v>
      </c>
      <c r="S14" s="300"/>
      <c r="T14" s="305">
        <f>IFERROR(ROUNDDOWN(X14/(COUNTIFS(入力用２年!B:B,"&gt;="&amp;MIN(P17:V22),入力用２年!B:B,"&lt;="&amp;MAX(P17:V22),入力用２年!J:J,"○")-COUNTIFS(入力用２年!B:B,"&gt;="&amp;MIN(P17:V22),入力用２年!B:B,"&lt;="&amp;MAX(P17:V22),入力用２年!J:J,"○",入力用２年!E:E,"&lt;&gt;")),3),"-")</f>
        <v>0.32200000000000001</v>
      </c>
      <c r="U14" s="305"/>
      <c r="V14" s="305"/>
      <c r="W14" s="257" t="s">
        <v>89</v>
      </c>
      <c r="X14" s="126">
        <f>COUNTIFS(入力用２年!B:B,"&gt;="&amp;MIN(P17:V22),入力用２年!B:B,"&lt;="&amp;MAX(P17:V22),入力用２年!J:J,"○",入力用２年!F:F,"現場閉所",入力用２年!E:E,"")</f>
        <v>10</v>
      </c>
      <c r="Y14" s="108"/>
      <c r="Z14" s="108"/>
      <c r="AA14" s="299" t="s">
        <v>13</v>
      </c>
      <c r="AB14" s="299"/>
      <c r="AC14" s="122" t="str">
        <f>IF(AF14="-","-",IF(OR(AF14&gt;=ROUNDDOWN(8/28,3),AJ14&gt;=AI23),"OK","NG"))</f>
        <v>OK</v>
      </c>
      <c r="AD14" s="300" t="s">
        <v>90</v>
      </c>
      <c r="AE14" s="300"/>
      <c r="AF14" s="305">
        <f>IFERROR(ROUNDDOWN(AJ14/(COUNTIFS(入力用２年!B:B,"&gt;="&amp;MIN(AB17:AH22),入力用２年!B:B,"&lt;="&amp;MAX(AB17:AH22),入力用２年!J:J,"○")-COUNTIFS(入力用２年!B:B,"&gt;="&amp;MIN(AB17:AH22),入力用２年!B:B,"&lt;="&amp;MAX(AB17:AH22),入力用２年!J:J,"○",入力用２年!E:E,"&lt;&gt;")),3),"-")</f>
        <v>0.26600000000000001</v>
      </c>
      <c r="AG14" s="305"/>
      <c r="AH14" s="305"/>
      <c r="AI14" s="257" t="s">
        <v>89</v>
      </c>
      <c r="AJ14" s="126">
        <f>COUNTIFS(入力用２年!B:B,"&gt;="&amp;MIN(AB17:AH22),入力用２年!B:B,"&lt;="&amp;MAX(AB17:AH22),入力用２年!J:J,"○",入力用２年!F:F,"現場閉所",入力用２年!E:E,"")</f>
        <v>8</v>
      </c>
      <c r="AK14" s="108"/>
      <c r="AN14" s="284" t="s">
        <v>24</v>
      </c>
      <c r="AO14" s="285"/>
      <c r="AP14" s="286"/>
      <c r="AQ14" s="239" t="str">
        <f>IF(SUM(AO17:AQ20)&gt;0,"○","-")</f>
        <v>-</v>
      </c>
    </row>
    <row r="15" spans="1:45" s="122" customFormat="1" ht="18.75" customHeight="1">
      <c r="D15" s="123">
        <v>4</v>
      </c>
      <c r="E15" s="124" t="s">
        <v>3</v>
      </c>
      <c r="F15" s="124"/>
      <c r="G15" s="124"/>
      <c r="H15" s="124"/>
      <c r="I15" s="124"/>
      <c r="J15" s="145"/>
      <c r="K15" s="296" t="s">
        <v>48</v>
      </c>
      <c r="L15" s="297"/>
      <c r="M15" s="298"/>
      <c r="N15" s="137"/>
      <c r="P15" s="123">
        <v>5</v>
      </c>
      <c r="Q15" s="124" t="s">
        <v>3</v>
      </c>
      <c r="R15" s="124"/>
      <c r="S15" s="124"/>
      <c r="T15" s="124"/>
      <c r="U15" s="124"/>
      <c r="V15" s="145"/>
      <c r="W15" s="296" t="s">
        <v>48</v>
      </c>
      <c r="X15" s="297"/>
      <c r="Y15" s="298"/>
      <c r="Z15" s="137"/>
      <c r="AB15" s="123">
        <v>6</v>
      </c>
      <c r="AC15" s="124" t="s">
        <v>3</v>
      </c>
      <c r="AD15" s="124"/>
      <c r="AE15" s="124"/>
      <c r="AF15" s="124"/>
      <c r="AG15" s="124"/>
      <c r="AH15" s="145"/>
      <c r="AI15" s="296" t="s">
        <v>48</v>
      </c>
      <c r="AJ15" s="297"/>
      <c r="AK15" s="298"/>
    </row>
    <row r="16" spans="1:45" s="122" customFormat="1" ht="27" customHeight="1">
      <c r="A16" s="226"/>
      <c r="D16" s="127" t="s">
        <v>2</v>
      </c>
      <c r="E16" s="128" t="s">
        <v>5</v>
      </c>
      <c r="F16" s="128" t="s">
        <v>6</v>
      </c>
      <c r="G16" s="128" t="s">
        <v>7</v>
      </c>
      <c r="H16" s="128" t="s">
        <v>8</v>
      </c>
      <c r="I16" s="128" t="s">
        <v>9</v>
      </c>
      <c r="J16" s="146" t="s">
        <v>4</v>
      </c>
      <c r="K16" s="129" t="s">
        <v>42</v>
      </c>
      <c r="L16" s="130" t="s">
        <v>89</v>
      </c>
      <c r="M16" s="131" t="s">
        <v>43</v>
      </c>
      <c r="N16" s="138"/>
      <c r="P16" s="127" t="s">
        <v>2</v>
      </c>
      <c r="Q16" s="128" t="s">
        <v>5</v>
      </c>
      <c r="R16" s="128" t="s">
        <v>6</v>
      </c>
      <c r="S16" s="128" t="s">
        <v>7</v>
      </c>
      <c r="T16" s="128" t="s">
        <v>8</v>
      </c>
      <c r="U16" s="128" t="s">
        <v>9</v>
      </c>
      <c r="V16" s="146" t="s">
        <v>4</v>
      </c>
      <c r="W16" s="129" t="s">
        <v>42</v>
      </c>
      <c r="X16" s="130" t="s">
        <v>89</v>
      </c>
      <c r="Y16" s="131" t="s">
        <v>43</v>
      </c>
      <c r="Z16" s="138"/>
      <c r="AB16" s="127" t="s">
        <v>2</v>
      </c>
      <c r="AC16" s="128" t="s">
        <v>5</v>
      </c>
      <c r="AD16" s="128" t="s">
        <v>6</v>
      </c>
      <c r="AE16" s="128" t="s">
        <v>7</v>
      </c>
      <c r="AF16" s="128" t="s">
        <v>8</v>
      </c>
      <c r="AG16" s="128" t="s">
        <v>9</v>
      </c>
      <c r="AH16" s="146" t="s">
        <v>4</v>
      </c>
      <c r="AI16" s="129" t="s">
        <v>42</v>
      </c>
      <c r="AJ16" s="130" t="s">
        <v>89</v>
      </c>
      <c r="AK16" s="131" t="s">
        <v>43</v>
      </c>
    </row>
    <row r="17" spans="3:43" s="122" customFormat="1" ht="15.75" customHeight="1">
      <c r="D17" s="132" t="str">
        <f>IF(B17&lt;&gt;"",B17+1,IF(TEXT(入力用２年!$B$8,"aaa")=D16,入力用２年!$B$8,""))</f>
        <v/>
      </c>
      <c r="E17" s="118" t="str">
        <f>IF(D17&lt;&gt;"",D17+1,IF(TEXT(入力用２年!$B$8,"aaa")=E16,入力用２年!$B$8,""))</f>
        <v/>
      </c>
      <c r="F17" s="118">
        <f>IF(E17&lt;&gt;"",E17+1,IF(TEXT(入力用２年!$B$8,"aaa")=F16,入力用２年!$B$8,""))</f>
        <v>46113</v>
      </c>
      <c r="G17" s="118">
        <f>IF(F17&lt;&gt;"",F17+1,IF(TEXT(入力用２年!$B$8,"aaa")=G16,入力用２年!$B$8,""))</f>
        <v>46114</v>
      </c>
      <c r="H17" s="118">
        <f>IF(G17&lt;&gt;"",G17+1,IF(TEXT(入力用２年!$B$8,"aaa")=H16,入力用２年!$B$8,""))</f>
        <v>46115</v>
      </c>
      <c r="I17" s="118">
        <f>IF(H17&lt;&gt;"",H17+1,IF(TEXT(入力用２年!$B$8,"aaa")=I16,入力用２年!$B$8,""))</f>
        <v>46116</v>
      </c>
      <c r="J17" s="119">
        <f>IF(I17&lt;&gt;"",I17+1,IF(TEXT(入力用２年!$B$8,"aaa")=J16,入力用２年!$B$8,""))</f>
        <v>46117</v>
      </c>
      <c r="K17" s="147">
        <f>COUNTIFS(入力用２年!B:B,"&gt;="&amp;MIN(D17:J17),入力用２年!B:B,"&lt;="&amp;MAX(D17:J17),入力用２年!J:J,"○",入力用２年!E:E,"",入力用２年!D:D,"休日")</f>
        <v>2</v>
      </c>
      <c r="L17" s="105">
        <f>COUNTIFS(入力用２年!$B:$B,"&gt;="&amp;MIN(D17:J17),入力用２年!$B:$B,"&lt;="&amp;MAX(D17:J17),入力用２年!$J:$J,"○",入力用２年!$E:$E,"",入力用２年!$F:$F,"現場閉所")</f>
        <v>2</v>
      </c>
      <c r="M17" s="148" t="str" cm="1">
        <f t="array" ref="M17">_xlfn.IFS(K17=0,"",K17=0,"-",L17&gt;=K17,"〇",L17&lt;=K17,"×")</f>
        <v>〇</v>
      </c>
      <c r="N17" s="139"/>
      <c r="P17" s="132" t="str">
        <f t="shared" ref="P17:V17" si="0">IF(O17&lt;&gt;"",O17+1,IF(TEXT(EDATE(MIN($D$17:$J$17),1),"aaa")=P16,EDATE(MIN($D$17:$J$17),1),""))</f>
        <v/>
      </c>
      <c r="Q17" s="118" t="str">
        <f t="shared" si="0"/>
        <v/>
      </c>
      <c r="R17" s="118" t="str">
        <f t="shared" si="0"/>
        <v/>
      </c>
      <c r="S17" s="118" t="str">
        <f t="shared" si="0"/>
        <v/>
      </c>
      <c r="T17" s="118">
        <f t="shared" si="0"/>
        <v>46143</v>
      </c>
      <c r="U17" s="118">
        <f t="shared" si="0"/>
        <v>46144</v>
      </c>
      <c r="V17" s="119">
        <f t="shared" si="0"/>
        <v>46145</v>
      </c>
      <c r="W17" s="147">
        <f>COUNTIFS(入力用２年!B:B,"&gt;="&amp;MIN(P17:V17),入力用２年!B:B,"&lt;="&amp;MAX(P17:V17),入力用２年!J:J,"○",入力用２年!E:E,"",入力用２年!D:D,"休日")</f>
        <v>2</v>
      </c>
      <c r="X17" s="105">
        <f>COUNTIFS(入力用２年!$B:$B,"&gt;="&amp;MIN(P17:V17),入力用２年!$B:$B,"&lt;="&amp;MAX(P17:V17),入力用２年!$J:$J,"○",入力用２年!$E:$E,"",入力用２年!$F:$F,"現場閉所")</f>
        <v>2</v>
      </c>
      <c r="Y17" s="148" t="str" cm="1">
        <f t="array" ref="Y17">_xlfn.IFS(W17=0,"",W17=0,"-",X17&gt;=W17,"〇",X17&lt;=W17,"×")</f>
        <v>〇</v>
      </c>
      <c r="Z17" s="139"/>
      <c r="AB17" s="132">
        <f t="shared" ref="AB17:AH17" si="1">IF(AA17&lt;&gt;"",AA17+1,IF(TEXT(EDATE(MIN($P$17:$V$17),1),"aaa")=AB16,EDATE(MIN($P$17:$V$17),1),""))</f>
        <v>46174</v>
      </c>
      <c r="AC17" s="118">
        <f t="shared" si="1"/>
        <v>46175</v>
      </c>
      <c r="AD17" s="118">
        <f t="shared" si="1"/>
        <v>46176</v>
      </c>
      <c r="AE17" s="118">
        <f t="shared" si="1"/>
        <v>46177</v>
      </c>
      <c r="AF17" s="118">
        <f t="shared" si="1"/>
        <v>46178</v>
      </c>
      <c r="AG17" s="118">
        <f t="shared" si="1"/>
        <v>46179</v>
      </c>
      <c r="AH17" s="119">
        <f t="shared" si="1"/>
        <v>46180</v>
      </c>
      <c r="AI17" s="147">
        <f>COUNTIFS(入力用２年!B:B,"&gt;="&amp;MIN(AB17:AH17),入力用２年!B:B,"&lt;="&amp;MAX(AB17:AH17),入力用２年!J:J,"○",入力用２年!E:E,"",入力用２年!D:D,"休日")</f>
        <v>2</v>
      </c>
      <c r="AJ17" s="105">
        <f>COUNTIFS(入力用２年!$B:$B,"&gt;="&amp;MIN(AB17:AH17),入力用２年!$B:$B,"&lt;="&amp;MAX(AB17:AH17),入力用２年!$J:$J,"○",入力用２年!$E:$E,"",入力用２年!$F:$F,"現場閉所")</f>
        <v>2</v>
      </c>
      <c r="AK17" s="148" t="str" cm="1">
        <f t="array" ref="AK17">_xlfn.IFS(AI17=0,"",AI17=0,"-",AJ17&gt;=AI17,"〇",AJ17&lt;=AI17,"×")</f>
        <v>〇</v>
      </c>
      <c r="AN17" s="78" t="s">
        <v>54</v>
      </c>
      <c r="AO17" s="107">
        <f>COUNTIF($M$17:$M$22,"×")</f>
        <v>0</v>
      </c>
      <c r="AP17" s="107">
        <f>COUNTIF($Y$17:$Y$22,"×")</f>
        <v>0</v>
      </c>
      <c r="AQ17" s="107">
        <f>COUNTIF($AK$17:$AK$22,"×")</f>
        <v>0</v>
      </c>
    </row>
    <row r="18" spans="3:43" s="122" customFormat="1" ht="15.75" customHeight="1">
      <c r="D18" s="132">
        <f>IFERROR(IF(MONTH(J17+1)=$D$15,J17+1,""),"")</f>
        <v>46118</v>
      </c>
      <c r="E18" s="118">
        <f t="shared" ref="E18:J22" si="2">IFERROR(IF(MONTH(D18+1)=$D$15,D18+1,""),"")</f>
        <v>46119</v>
      </c>
      <c r="F18" s="118">
        <f t="shared" si="2"/>
        <v>46120</v>
      </c>
      <c r="G18" s="118">
        <f t="shared" si="2"/>
        <v>46121</v>
      </c>
      <c r="H18" s="118">
        <f t="shared" si="2"/>
        <v>46122</v>
      </c>
      <c r="I18" s="118">
        <f t="shared" si="2"/>
        <v>46123</v>
      </c>
      <c r="J18" s="119">
        <f t="shared" si="2"/>
        <v>46124</v>
      </c>
      <c r="K18" s="147">
        <f>COUNTIFS(入力用２年!B:B,"&gt;="&amp;MIN(D18:J18),入力用２年!B:B,"&lt;="&amp;MAX(D18:J18),入力用２年!J:J,"○",入力用２年!E:E,"",入力用２年!D:D,"休日")</f>
        <v>2</v>
      </c>
      <c r="L18" s="105">
        <f>COUNTIFS(入力用２年!$B:$B,"&gt;="&amp;MIN(D18:J18),入力用２年!$B:$B,"&lt;="&amp;MAX(D18:J18),入力用２年!$J:$J,"○",入力用２年!$E:$E,"",入力用２年!$F:$F,"現場閉所")</f>
        <v>2</v>
      </c>
      <c r="M18" s="148" t="str" cm="1">
        <f t="array" ref="M18">_xlfn.IFS(K18=0,"",K18=0,"-",L18&gt;=K18,"〇",L18&lt;=K18,"×")</f>
        <v>〇</v>
      </c>
      <c r="N18" s="139"/>
      <c r="P18" s="132">
        <f>IFERROR(IF(MONTH(V17+1)=$P$15,V17+1,""),"")</f>
        <v>46146</v>
      </c>
      <c r="Q18" s="118">
        <f t="shared" ref="Q18:V22" si="3">IFERROR(IF(MONTH(P18+1)=$P$15,P18+1,""),"")</f>
        <v>46147</v>
      </c>
      <c r="R18" s="118">
        <f t="shared" si="3"/>
        <v>46148</v>
      </c>
      <c r="S18" s="118">
        <f t="shared" si="3"/>
        <v>46149</v>
      </c>
      <c r="T18" s="118">
        <f t="shared" si="3"/>
        <v>46150</v>
      </c>
      <c r="U18" s="118">
        <f t="shared" si="3"/>
        <v>46151</v>
      </c>
      <c r="V18" s="119">
        <f t="shared" si="3"/>
        <v>46152</v>
      </c>
      <c r="W18" s="147">
        <f>COUNTIFS(入力用２年!B:B,"&gt;="&amp;MIN(P18:V18),入力用２年!B:B,"&lt;="&amp;MAX(P18:V18),入力用２年!J:J,"○",入力用２年!E:E,"",入力用２年!D:D,"休日")</f>
        <v>2</v>
      </c>
      <c r="X18" s="105">
        <f>COUNTIFS(入力用２年!$B:$B,"&gt;="&amp;MIN(P18:V18),入力用２年!$B:$B,"&lt;="&amp;MAX(P18:V18),入力用２年!$J:$J,"○",入力用２年!$E:$E,"",入力用２年!$F:$F,"現場閉所")</f>
        <v>2</v>
      </c>
      <c r="Y18" s="148" t="str" cm="1">
        <f t="array" ref="Y18">_xlfn.IFS(W18=0,"",W18=0,"-",X18&gt;=W18,"〇",X18&lt;=W18,"×")</f>
        <v>〇</v>
      </c>
      <c r="Z18" s="139"/>
      <c r="AB18" s="132">
        <f>IFERROR(IF(MONTH(AH17+1)=$AB$15,AH17+1,""),"")</f>
        <v>46181</v>
      </c>
      <c r="AC18" s="118">
        <f t="shared" ref="AC18:AH22" si="4">IFERROR(IF(MONTH(AB18+1)=$AB$15,AB18+1,""),"")</f>
        <v>46182</v>
      </c>
      <c r="AD18" s="118">
        <f t="shared" si="4"/>
        <v>46183</v>
      </c>
      <c r="AE18" s="118">
        <f t="shared" si="4"/>
        <v>46184</v>
      </c>
      <c r="AF18" s="118">
        <f t="shared" si="4"/>
        <v>46185</v>
      </c>
      <c r="AG18" s="118">
        <f t="shared" si="4"/>
        <v>46186</v>
      </c>
      <c r="AH18" s="119">
        <f t="shared" si="4"/>
        <v>46187</v>
      </c>
      <c r="AI18" s="147">
        <f>COUNTIFS(入力用２年!B:B,"&gt;="&amp;MIN(AB18:AH18),入力用２年!B:B,"&lt;="&amp;MAX(AB18:AH18),入力用２年!J:J,"○",入力用２年!E:E,"",入力用２年!D:D,"休日")</f>
        <v>2</v>
      </c>
      <c r="AJ18" s="105">
        <f>COUNTIFS(入力用２年!$B:$B,"&gt;="&amp;MIN(AB18:AH18),入力用２年!$B:$B,"&lt;="&amp;MAX(AB18:AH18),入力用２年!$J:$J,"○",入力用２年!$E:$E,"",入力用２年!$F:$F,"現場閉所")</f>
        <v>2</v>
      </c>
      <c r="AK18" s="148" t="str" cm="1">
        <f t="array" ref="AK18">_xlfn.IFS(AI18=0,"",AI18=0,"-",AJ18&gt;=AI18,"〇",AJ18&lt;=AI18,"×")</f>
        <v>〇</v>
      </c>
      <c r="AN18" s="78" t="s">
        <v>55</v>
      </c>
      <c r="AO18" s="107">
        <f>COUNTIF($M$27:$M$32,"×")</f>
        <v>0</v>
      </c>
      <c r="AP18" s="107">
        <f>COUNTIF($Y$27:$Y$32,"×")</f>
        <v>0</v>
      </c>
      <c r="AQ18" s="107">
        <f>COUNTIF($AK$27:$AK$32,"×")</f>
        <v>0</v>
      </c>
    </row>
    <row r="19" spans="3:43" s="122" customFormat="1" ht="15.75" customHeight="1">
      <c r="D19" s="132">
        <f>IFERROR(IF(MONTH(J18+1)=$D$15,J18+1,""),"")</f>
        <v>46125</v>
      </c>
      <c r="E19" s="118">
        <f t="shared" si="2"/>
        <v>46126</v>
      </c>
      <c r="F19" s="118">
        <f t="shared" si="2"/>
        <v>46127</v>
      </c>
      <c r="G19" s="118">
        <f t="shared" si="2"/>
        <v>46128</v>
      </c>
      <c r="H19" s="118">
        <f t="shared" si="2"/>
        <v>46129</v>
      </c>
      <c r="I19" s="118">
        <f t="shared" si="2"/>
        <v>46130</v>
      </c>
      <c r="J19" s="119">
        <f t="shared" si="2"/>
        <v>46131</v>
      </c>
      <c r="K19" s="147">
        <f>COUNTIFS(入力用２年!B:B,"&gt;="&amp;MIN(D19:J19),入力用２年!B:B,"&lt;="&amp;MAX(D19:J19),入力用２年!J:J,"○",入力用２年!E:E,"",入力用２年!D:D,"休日")</f>
        <v>2</v>
      </c>
      <c r="L19" s="105">
        <f>COUNTIFS(入力用２年!$B:$B,"&gt;="&amp;MIN(D19:J19),入力用２年!$B:$B,"&lt;="&amp;MAX(D19:J19),入力用２年!$J:$J,"○",入力用２年!$E:$E,"",入力用２年!$F:$F,"現場閉所")</f>
        <v>2</v>
      </c>
      <c r="M19" s="148" t="str" cm="1">
        <f t="array" ref="M19">_xlfn.IFS(K19=0,"",K19=0,"-",L19&gt;=K19,"〇",L19&lt;=K19,"×")</f>
        <v>〇</v>
      </c>
      <c r="N19" s="139"/>
      <c r="P19" s="132">
        <f>IFERROR(IF(MONTH(V18+1)=$P$15,V18+1,""),"")</f>
        <v>46153</v>
      </c>
      <c r="Q19" s="118">
        <f t="shared" si="3"/>
        <v>46154</v>
      </c>
      <c r="R19" s="118">
        <f t="shared" si="3"/>
        <v>46155</v>
      </c>
      <c r="S19" s="118">
        <f t="shared" si="3"/>
        <v>46156</v>
      </c>
      <c r="T19" s="118">
        <f t="shared" si="3"/>
        <v>46157</v>
      </c>
      <c r="U19" s="118">
        <f t="shared" si="3"/>
        <v>46158</v>
      </c>
      <c r="V19" s="119">
        <f t="shared" si="3"/>
        <v>46159</v>
      </c>
      <c r="W19" s="147">
        <f>COUNTIFS(入力用２年!B:B,"&gt;="&amp;MIN(P19:V19),入力用２年!B:B,"&lt;="&amp;MAX(P19:V19),入力用２年!J:J,"○",入力用２年!E:E,"",入力用２年!D:D,"休日")</f>
        <v>2</v>
      </c>
      <c r="X19" s="105">
        <f>COUNTIFS(入力用２年!$B:$B,"&gt;="&amp;MIN(P19:V19),入力用２年!$B:$B,"&lt;="&amp;MAX(P19:V19),入力用２年!$J:$J,"○",入力用２年!$E:$E,"",入力用２年!$F:$F,"現場閉所")</f>
        <v>2</v>
      </c>
      <c r="Y19" s="148" t="str" cm="1">
        <f t="array" ref="Y19">_xlfn.IFS(W19=0,"",W19=0,"-",X19&gt;=W19,"〇",X19&lt;=W19,"×")</f>
        <v>〇</v>
      </c>
      <c r="Z19" s="139"/>
      <c r="AB19" s="132">
        <f>IFERROR(IF(MONTH(AH18+1)=$AB$15,AH18+1,""),"")</f>
        <v>46188</v>
      </c>
      <c r="AC19" s="118">
        <f t="shared" si="4"/>
        <v>46189</v>
      </c>
      <c r="AD19" s="118">
        <f t="shared" si="4"/>
        <v>46190</v>
      </c>
      <c r="AE19" s="118">
        <f t="shared" si="4"/>
        <v>46191</v>
      </c>
      <c r="AF19" s="118">
        <f t="shared" si="4"/>
        <v>46192</v>
      </c>
      <c r="AG19" s="118">
        <f t="shared" si="4"/>
        <v>46193</v>
      </c>
      <c r="AH19" s="119">
        <f t="shared" si="4"/>
        <v>46194</v>
      </c>
      <c r="AI19" s="147">
        <f>COUNTIFS(入力用２年!B:B,"&gt;="&amp;MIN(AB19:AH19),入力用２年!B:B,"&lt;="&amp;MAX(AB19:AH19),入力用２年!J:J,"○",入力用２年!E:E,"",入力用２年!D:D,"休日")</f>
        <v>2</v>
      </c>
      <c r="AJ19" s="105">
        <f>COUNTIFS(入力用２年!$B:$B,"&gt;="&amp;MIN(AB19:AH19),入力用２年!$B:$B,"&lt;="&amp;MAX(AB19:AH19),入力用２年!$J:$J,"○",入力用２年!$E:$E,"",入力用２年!$F:$F,"現場閉所")</f>
        <v>2</v>
      </c>
      <c r="AK19" s="148" t="str" cm="1">
        <f t="array" ref="AK19">_xlfn.IFS(AI19=0,"",AI19=0,"-",AJ19&gt;=AI19,"〇",AJ19&lt;=AI19,"×")</f>
        <v>〇</v>
      </c>
      <c r="AN19" s="78"/>
      <c r="AO19" s="107">
        <f>COUNTIF($M$37:$M$42,"×")</f>
        <v>0</v>
      </c>
      <c r="AP19" s="107">
        <f>COUNTIF($Y$37:$Y$42,"×")</f>
        <v>0</v>
      </c>
      <c r="AQ19" s="107">
        <f>COUNTIF($AK$37:$AK$42,"×")</f>
        <v>0</v>
      </c>
    </row>
    <row r="20" spans="3:43" s="122" customFormat="1" ht="15.75" customHeight="1">
      <c r="D20" s="132">
        <f>IFERROR(IF(MONTH(J19+1)=$D$15,J19+1,""),"")</f>
        <v>46132</v>
      </c>
      <c r="E20" s="118">
        <f t="shared" si="2"/>
        <v>46133</v>
      </c>
      <c r="F20" s="118">
        <f t="shared" si="2"/>
        <v>46134</v>
      </c>
      <c r="G20" s="118">
        <f t="shared" si="2"/>
        <v>46135</v>
      </c>
      <c r="H20" s="118">
        <f t="shared" si="2"/>
        <v>46136</v>
      </c>
      <c r="I20" s="118">
        <f t="shared" si="2"/>
        <v>46137</v>
      </c>
      <c r="J20" s="119">
        <f t="shared" si="2"/>
        <v>46138</v>
      </c>
      <c r="K20" s="147">
        <f>COUNTIFS(入力用２年!B:B,"&gt;="&amp;MIN(D20:J20),入力用２年!B:B,"&lt;="&amp;MAX(D20:J20),入力用２年!J:J,"○",入力用２年!E:E,"",入力用２年!D:D,"休日")</f>
        <v>2</v>
      </c>
      <c r="L20" s="105">
        <f>COUNTIFS(入力用２年!$B:$B,"&gt;="&amp;MIN(D20:J20),入力用２年!$B:$B,"&lt;="&amp;MAX(D20:J20),入力用２年!$J:$J,"○",入力用２年!$E:$E,"",入力用２年!$F:$F,"現場閉所")</f>
        <v>2</v>
      </c>
      <c r="M20" s="148" t="str" cm="1">
        <f t="array" ref="M20">_xlfn.IFS(K20=0,"",K20=0,"-",L20&gt;=K20,"〇",L20&lt;=K20,"×")</f>
        <v>〇</v>
      </c>
      <c r="N20" s="139"/>
      <c r="P20" s="132">
        <f>IFERROR(IF(MONTH(V19+1)=$P$15,V19+1,""),"")</f>
        <v>46160</v>
      </c>
      <c r="Q20" s="118">
        <f t="shared" si="3"/>
        <v>46161</v>
      </c>
      <c r="R20" s="118">
        <f t="shared" si="3"/>
        <v>46162</v>
      </c>
      <c r="S20" s="118">
        <f t="shared" si="3"/>
        <v>46163</v>
      </c>
      <c r="T20" s="118">
        <f t="shared" si="3"/>
        <v>46164</v>
      </c>
      <c r="U20" s="118">
        <f t="shared" si="3"/>
        <v>46165</v>
      </c>
      <c r="V20" s="119">
        <f t="shared" si="3"/>
        <v>46166</v>
      </c>
      <c r="W20" s="147">
        <f>COUNTIFS(入力用２年!B:B,"&gt;="&amp;MIN(P20:V20),入力用２年!B:B,"&lt;="&amp;MAX(P20:V20),入力用２年!J:J,"○",入力用２年!E:E,"",入力用２年!D:D,"休日")</f>
        <v>2</v>
      </c>
      <c r="X20" s="105">
        <f>COUNTIFS(入力用２年!$B:$B,"&gt;="&amp;MIN(P20:V20),入力用２年!$B:$B,"&lt;="&amp;MAX(P20:V20),入力用２年!$J:$J,"○",入力用２年!$E:$E,"",入力用２年!$F:$F,"現場閉所")</f>
        <v>2</v>
      </c>
      <c r="Y20" s="148" t="str" cm="1">
        <f t="array" ref="Y20">_xlfn.IFS(W20=0,"",W20=0,"-",X20&gt;=W20,"〇",X20&lt;=W20,"×")</f>
        <v>〇</v>
      </c>
      <c r="Z20" s="139"/>
      <c r="AB20" s="132">
        <f>IFERROR(IF(MONTH(AH19+1)=$AB$15,AH19+1,""),"")</f>
        <v>46195</v>
      </c>
      <c r="AC20" s="118">
        <f t="shared" si="4"/>
        <v>46196</v>
      </c>
      <c r="AD20" s="118">
        <f t="shared" si="4"/>
        <v>46197</v>
      </c>
      <c r="AE20" s="118">
        <f t="shared" si="4"/>
        <v>46198</v>
      </c>
      <c r="AF20" s="118">
        <f t="shared" si="4"/>
        <v>46199</v>
      </c>
      <c r="AG20" s="118">
        <f t="shared" si="4"/>
        <v>46200</v>
      </c>
      <c r="AH20" s="119">
        <f t="shared" si="4"/>
        <v>46201</v>
      </c>
      <c r="AI20" s="147">
        <f>COUNTIFS(入力用２年!B:B,"&gt;="&amp;MIN(AB20:AH20),入力用２年!B:B,"&lt;="&amp;MAX(AB20:AH20),入力用２年!J:J,"○",入力用２年!E:E,"",入力用２年!D:D,"休日")</f>
        <v>2</v>
      </c>
      <c r="AJ20" s="105">
        <f>COUNTIFS(入力用２年!$B:$B,"&gt;="&amp;MIN(AB20:AH20),入力用２年!$B:$B,"&lt;="&amp;MAX(AB20:AH20),入力用２年!$J:$J,"○",入力用２年!$E:$E,"",入力用２年!$F:$F,"現場閉所")</f>
        <v>2</v>
      </c>
      <c r="AK20" s="148" t="str" cm="1">
        <f t="array" ref="AK20">_xlfn.IFS(AI20=0,"",AI20=0,"-",AJ20&gt;=AI20,"〇",AJ20&lt;=AI20,"×")</f>
        <v>〇</v>
      </c>
      <c r="AN20" s="78"/>
      <c r="AO20" s="107">
        <f>COUNTIF($M$47:$M$52,"×")</f>
        <v>0</v>
      </c>
      <c r="AP20" s="107">
        <f>COUNTIF($Y$47:$Y$52,"×")</f>
        <v>0</v>
      </c>
      <c r="AQ20" s="107">
        <f>COUNTIF($AK$47:$AK$52,"×")</f>
        <v>0</v>
      </c>
    </row>
    <row r="21" spans="3:43" s="122" customFormat="1" ht="15.75" customHeight="1">
      <c r="D21" s="132">
        <f>IFERROR(IF(MONTH(J20+1)=$D$15,J20+1,""),"")</f>
        <v>46139</v>
      </c>
      <c r="E21" s="118">
        <f t="shared" si="2"/>
        <v>46140</v>
      </c>
      <c r="F21" s="118">
        <f t="shared" si="2"/>
        <v>46141</v>
      </c>
      <c r="G21" s="118">
        <f t="shared" si="2"/>
        <v>46142</v>
      </c>
      <c r="H21" s="118" t="str">
        <f t="shared" si="2"/>
        <v/>
      </c>
      <c r="I21" s="118" t="str">
        <f t="shared" si="2"/>
        <v/>
      </c>
      <c r="J21" s="119" t="str">
        <f t="shared" si="2"/>
        <v/>
      </c>
      <c r="K21" s="147">
        <f>COUNTIFS(入力用２年!B:B,"&gt;="&amp;MIN(D21:J21),入力用２年!B:B,"&lt;="&amp;MAX(D21:J21),入力用２年!J:J,"○",入力用２年!E:E,"",入力用２年!D:D,"休日")</f>
        <v>0</v>
      </c>
      <c r="L21" s="105">
        <f>COUNTIFS(入力用２年!$B:$B,"&gt;="&amp;MIN(D21:J21),入力用２年!$B:$B,"&lt;="&amp;MAX(D21:J21),入力用２年!$J:$J,"○",入力用２年!$E:$E,"",入力用２年!$F:$F,"現場閉所")</f>
        <v>0</v>
      </c>
      <c r="M21" s="148" t="str" cm="1">
        <f t="array" ref="M21">_xlfn.IFS(K21=0,"",K21=0,"-",L21&gt;=K21,"〇",L21&lt;=K21,"×")</f>
        <v/>
      </c>
      <c r="N21" s="139"/>
      <c r="P21" s="132">
        <f>IFERROR(IF(MONTH(V20+1)=$P$15,V20+1,""),"")</f>
        <v>46167</v>
      </c>
      <c r="Q21" s="118">
        <f t="shared" si="3"/>
        <v>46168</v>
      </c>
      <c r="R21" s="118">
        <f t="shared" si="3"/>
        <v>46169</v>
      </c>
      <c r="S21" s="118">
        <f t="shared" si="3"/>
        <v>46170</v>
      </c>
      <c r="T21" s="118">
        <f t="shared" si="3"/>
        <v>46171</v>
      </c>
      <c r="U21" s="118">
        <f t="shared" si="3"/>
        <v>46172</v>
      </c>
      <c r="V21" s="119">
        <f t="shared" si="3"/>
        <v>46173</v>
      </c>
      <c r="W21" s="147">
        <f>COUNTIFS(入力用２年!B:B,"&gt;="&amp;MIN(P21:V21),入力用２年!B:B,"&lt;="&amp;MAX(P21:V21),入力用２年!J:J,"○",入力用２年!E:E,"",入力用２年!D:D,"休日")</f>
        <v>2</v>
      </c>
      <c r="X21" s="105">
        <f>COUNTIFS(入力用２年!$B:$B,"&gt;="&amp;MIN(P21:V21),入力用２年!$B:$B,"&lt;="&amp;MAX(P21:V21),入力用２年!$J:$J,"○",入力用２年!$E:$E,"",入力用２年!$F:$F,"現場閉所")</f>
        <v>2</v>
      </c>
      <c r="Y21" s="148" t="str" cm="1">
        <f t="array" ref="Y21">_xlfn.IFS(W21=0,"",W21=0,"-",X21&gt;=W21,"〇",X21&lt;=W21,"×")</f>
        <v>〇</v>
      </c>
      <c r="Z21" s="139"/>
      <c r="AB21" s="132">
        <f>IFERROR(IF(MONTH(AH20+1)=$AB$15,AH20+1,""),"")</f>
        <v>46202</v>
      </c>
      <c r="AC21" s="118">
        <f t="shared" si="4"/>
        <v>46203</v>
      </c>
      <c r="AD21" s="118" t="str">
        <f t="shared" si="4"/>
        <v/>
      </c>
      <c r="AE21" s="118" t="str">
        <f t="shared" si="4"/>
        <v/>
      </c>
      <c r="AF21" s="118" t="str">
        <f t="shared" si="4"/>
        <v/>
      </c>
      <c r="AG21" s="118" t="str">
        <f t="shared" si="4"/>
        <v/>
      </c>
      <c r="AH21" s="119" t="str">
        <f t="shared" si="4"/>
        <v/>
      </c>
      <c r="AI21" s="147">
        <f>COUNTIFS(入力用２年!B:B,"&gt;="&amp;MIN(AB21:AH21),入力用２年!B:B,"&lt;="&amp;MAX(AB21:AH21),入力用２年!J:J,"○",入力用２年!E:E,"",入力用２年!D:D,"休日")</f>
        <v>0</v>
      </c>
      <c r="AJ21" s="105">
        <f>COUNTIFS(入力用２年!$B:$B,"&gt;="&amp;MIN(AB21:AH21),入力用２年!$B:$B,"&lt;="&amp;MAX(AB21:AH21),入力用２年!$J:$J,"○",入力用２年!$E:$E,"",入力用２年!$F:$F,"現場閉所")</f>
        <v>0</v>
      </c>
      <c r="AK21" s="148" t="str" cm="1">
        <f t="array" ref="AK21">_xlfn.IFS(AI21=0,"",AI21=0,"-",AJ21&gt;=AI21,"〇",AJ21&lt;=AI21,"×")</f>
        <v/>
      </c>
    </row>
    <row r="22" spans="3:43" s="122" customFormat="1" ht="15.75" customHeight="1" thickBot="1">
      <c r="D22" s="134" t="str">
        <f>IFERROR(IF(MONTH(J21+1)=$D$15,J21+1,""),"")</f>
        <v/>
      </c>
      <c r="E22" s="120" t="str">
        <f t="shared" si="2"/>
        <v/>
      </c>
      <c r="F22" s="120" t="str">
        <f t="shared" si="2"/>
        <v/>
      </c>
      <c r="G22" s="120" t="str">
        <f t="shared" si="2"/>
        <v/>
      </c>
      <c r="H22" s="120" t="str">
        <f t="shared" si="2"/>
        <v/>
      </c>
      <c r="I22" s="120" t="str">
        <f t="shared" si="2"/>
        <v/>
      </c>
      <c r="J22" s="121" t="str">
        <f t="shared" si="2"/>
        <v/>
      </c>
      <c r="K22" s="149">
        <f>COUNTIFS(入力用２年!B:B,"&gt;="&amp;MIN(D22:J22),入力用２年!B:B,"&lt;="&amp;MAX(D22:J22),入力用２年!J:J,"○",入力用２年!E:E,"",入力用２年!D:D,"休日")</f>
        <v>0</v>
      </c>
      <c r="L22" s="114">
        <f>COUNTIFS(入力用２年!$B:$B,"&gt;="&amp;MIN(D22:J22),入力用２年!$B:$B,"&lt;="&amp;MAX(D22:J22),入力用２年!$J:$J,"○",入力用２年!$E:$E,"",入力用２年!$F:$F,"現場閉所")</f>
        <v>0</v>
      </c>
      <c r="M22" s="150" t="str" cm="1">
        <f t="array" ref="M22">_xlfn.IFS(K22=0,"",K22=0,"-",L22&gt;=K22,"〇",L22&lt;=K22,"×")</f>
        <v/>
      </c>
      <c r="N22" s="139"/>
      <c r="P22" s="134" t="str">
        <f>IFERROR(IF(MONTH(V21+1)=$P$15,V21+1,""),"")</f>
        <v/>
      </c>
      <c r="Q22" s="120" t="str">
        <f t="shared" si="3"/>
        <v/>
      </c>
      <c r="R22" s="120" t="str">
        <f t="shared" si="3"/>
        <v/>
      </c>
      <c r="S22" s="120" t="str">
        <f t="shared" si="3"/>
        <v/>
      </c>
      <c r="T22" s="120" t="str">
        <f t="shared" si="3"/>
        <v/>
      </c>
      <c r="U22" s="120" t="str">
        <f t="shared" si="3"/>
        <v/>
      </c>
      <c r="V22" s="121" t="str">
        <f t="shared" si="3"/>
        <v/>
      </c>
      <c r="W22" s="149">
        <f>COUNTIFS(入力用２年!B:B,"&gt;="&amp;MIN(P22:V22),入力用２年!B:B,"&lt;="&amp;MAX(P22:V22),入力用２年!J:J,"○",入力用２年!E:E,"",入力用２年!D:D,"休日")</f>
        <v>0</v>
      </c>
      <c r="X22" s="105">
        <f>COUNTIFS(入力用２年!$B:$B,"&gt;="&amp;MIN(P22:V22),入力用２年!$B:$B,"&lt;="&amp;MAX(P22:V22),入力用２年!$J:$J,"○",入力用２年!$E:$E,"",入力用２年!$F:$F,"現場閉所")</f>
        <v>0</v>
      </c>
      <c r="Y22" s="150" t="str" cm="1">
        <f t="array" ref="Y22">_xlfn.IFS(W22=0,"",W22=0,"-",X22&gt;=W22,"〇",X22&lt;=W22,"×")</f>
        <v/>
      </c>
      <c r="Z22" s="139"/>
      <c r="AB22" s="134" t="str">
        <f>IFERROR(IF(MONTH(AH21+1)=$AB$15,AH21+1,""),"")</f>
        <v/>
      </c>
      <c r="AC22" s="120" t="str">
        <f t="shared" si="4"/>
        <v/>
      </c>
      <c r="AD22" s="120" t="str">
        <f t="shared" si="4"/>
        <v/>
      </c>
      <c r="AE22" s="120" t="str">
        <f t="shared" si="4"/>
        <v/>
      </c>
      <c r="AF22" s="120" t="str">
        <f t="shared" si="4"/>
        <v/>
      </c>
      <c r="AG22" s="120" t="str">
        <f t="shared" si="4"/>
        <v/>
      </c>
      <c r="AH22" s="121" t="str">
        <f t="shared" si="4"/>
        <v/>
      </c>
      <c r="AI22" s="149">
        <f>COUNTIFS(入力用２年!B:B,"&gt;="&amp;MIN(AB22:AH22),入力用２年!B:B,"&lt;="&amp;MAX(AB22:AH22),入力用２年!J:J,"○",入力用２年!E:E,"",入力用２年!D:D,"休日")</f>
        <v>0</v>
      </c>
      <c r="AJ22" s="114">
        <f>COUNTIFS(入力用２年!$B:$B,"&gt;="&amp;MIN(AB22:AH22),入力用２年!$B:$B,"&lt;="&amp;MAX(AB22:AH22),入力用２年!$J:$J,"○",入力用２年!$E:$E,"",入力用２年!$F:$F,"現場閉所")</f>
        <v>0</v>
      </c>
      <c r="AK22" s="150" t="str" cm="1">
        <f t="array" ref="AK22">_xlfn.IFS(AI22=0,"",AI22=0,"-",AJ22&gt;=AI22,"〇",AJ22&lt;=AI22,"×")</f>
        <v/>
      </c>
    </row>
    <row r="23" spans="3:43" s="179" customFormat="1" ht="18.75" customHeight="1">
      <c r="D23" s="231"/>
      <c r="E23" s="232"/>
      <c r="F23" s="233"/>
      <c r="G23" s="231"/>
      <c r="H23" s="182"/>
      <c r="I23" s="231"/>
      <c r="J23" s="182"/>
      <c r="K23" s="182">
        <f>SUM(K17:K22)</f>
        <v>8</v>
      </c>
      <c r="L23" s="182"/>
      <c r="M23" s="231"/>
      <c r="N23" s="231"/>
      <c r="O23" s="231"/>
      <c r="P23" s="231"/>
      <c r="Q23" s="231"/>
      <c r="R23" s="231"/>
      <c r="S23" s="180"/>
      <c r="T23" s="181"/>
      <c r="U23" s="231"/>
      <c r="V23" s="181"/>
      <c r="W23" s="182">
        <f>SUM(W17:W22)</f>
        <v>10</v>
      </c>
      <c r="X23" s="181"/>
      <c r="Y23" s="182"/>
      <c r="Z23" s="182"/>
      <c r="AA23" s="231"/>
      <c r="AB23" s="231"/>
      <c r="AC23" s="231"/>
      <c r="AD23" s="231"/>
      <c r="AE23" s="231"/>
      <c r="AF23" s="182"/>
      <c r="AG23" s="231"/>
      <c r="AH23" s="182"/>
      <c r="AI23" s="182">
        <f>SUM(AI17:AI22)</f>
        <v>8</v>
      </c>
      <c r="AJ23" s="182"/>
      <c r="AK23" s="231"/>
    </row>
    <row r="24" spans="3:43" s="122" customFormat="1" ht="18.75" customHeight="1" thickBot="1">
      <c r="C24" s="299" t="s">
        <v>13</v>
      </c>
      <c r="D24" s="299"/>
      <c r="E24" s="122" t="str">
        <f>IF(H24="-","-",IF(OR(H24&gt;=ROUNDDOWN(8/28,3),L24&gt;=K33),"OK","NG"))</f>
        <v>OK</v>
      </c>
      <c r="F24" s="300" t="s">
        <v>90</v>
      </c>
      <c r="G24" s="300"/>
      <c r="H24" s="305">
        <f>IFERROR(ROUNDDOWN(L24/(COUNTIFS(入力用２年!B:B,"&gt;="&amp;MIN(D27:J32),入力用２年!B:B,"&lt;="&amp;MAX(D27:J32),入力用２年!J:J,"○")-COUNTIFS(入力用２年!B:B,"&gt;="&amp;MIN(D27:J32),入力用２年!B:B,"&lt;="&amp;MAX(D27:J32),入力用２年!J:J,"○",入力用２年!E:E,"&lt;&gt;")),3),"-")</f>
        <v>0.25800000000000001</v>
      </c>
      <c r="I24" s="305"/>
      <c r="J24" s="305"/>
      <c r="K24" s="257" t="s">
        <v>89</v>
      </c>
      <c r="L24" s="126">
        <f>COUNTIFS(入力用２年!B:B,"&gt;="&amp;MIN(D27:J32),入力用２年!B:B,"&lt;="&amp;MAX(D27:J32),入力用２年!J:J,"○",入力用２年!F:F,"現場閉所",入力用２年!E:E,"")</f>
        <v>8</v>
      </c>
      <c r="M24" s="108"/>
      <c r="N24" s="108"/>
      <c r="O24" s="299" t="s">
        <v>13</v>
      </c>
      <c r="P24" s="299"/>
      <c r="Q24" s="122" t="str">
        <f>IF(T24="-","-",IF(OR(T24&gt;=ROUNDDOWN(8/28,3),X24&gt;=W33),"OK","NG"))</f>
        <v>OK</v>
      </c>
      <c r="R24" s="300" t="s">
        <v>90</v>
      </c>
      <c r="S24" s="300"/>
      <c r="T24" s="305">
        <f>IFERROR(ROUNDDOWN(X24/(COUNTIFS(入力用２年!B:B,"&gt;="&amp;MIN(P27:V32),入力用２年!B:B,"&lt;="&amp;MAX(P27:V32),入力用２年!J:J,"○")-COUNTIFS(入力用２年!B:B,"&gt;="&amp;MIN(P27:V32),入力用２年!B:B,"&lt;="&amp;MAX(P27:V32),入力用２年!J:J,"○",入力用２年!E:E,"&lt;&gt;")),3),"-")</f>
        <v>0.32200000000000001</v>
      </c>
      <c r="U24" s="305"/>
      <c r="V24" s="305"/>
      <c r="W24" s="257" t="s">
        <v>89</v>
      </c>
      <c r="X24" s="126">
        <f>COUNTIFS(入力用２年!B:B,"&gt;="&amp;MIN(P27:V32),入力用２年!B:B,"&lt;="&amp;MAX(P27:V32),入力用２年!J:J,"○",入力用２年!F:F,"現場閉所",入力用２年!E:E,"")</f>
        <v>10</v>
      </c>
      <c r="Y24" s="108"/>
      <c r="Z24" s="108"/>
      <c r="AA24" s="299" t="s">
        <v>13</v>
      </c>
      <c r="AB24" s="299"/>
      <c r="AC24" s="122" t="str">
        <f>IF(AF24="-","-",IF(OR(AF24&gt;=ROUNDDOWN(8/28,3),AJ24&gt;=AI33),"OK","NG"))</f>
        <v>OK</v>
      </c>
      <c r="AD24" s="300" t="s">
        <v>90</v>
      </c>
      <c r="AE24" s="300"/>
      <c r="AF24" s="305">
        <f>IFERROR(ROUNDDOWN(AJ24/(COUNTIFS(入力用２年!B:B,"&gt;="&amp;MIN(AB27:AH32),入力用２年!B:B,"&lt;="&amp;MAX(AB27:AH32),入力用２年!J:J,"○")-COUNTIFS(入力用２年!B:B,"&gt;="&amp;MIN(AB27:AH32),入力用２年!B:B,"&lt;="&amp;MAX(AB27:AH32),入力用２年!J:J,"○",入力用２年!E:E,"&lt;&gt;")),3),"-")</f>
        <v>0.26600000000000001</v>
      </c>
      <c r="AG24" s="305"/>
      <c r="AH24" s="305"/>
      <c r="AI24" s="257" t="s">
        <v>89</v>
      </c>
      <c r="AJ24" s="126">
        <f>COUNTIFS(入力用２年!B:B,"&gt;="&amp;MIN(AB27:AH32),入力用２年!B:B,"&lt;="&amp;MAX(AB27:AH32),入力用２年!J:J,"○",入力用２年!F:F,"現場閉所",入力用２年!E:E,"")</f>
        <v>8</v>
      </c>
      <c r="AK24" s="108"/>
    </row>
    <row r="25" spans="3:43" s="122" customFormat="1" ht="18.75" customHeight="1">
      <c r="D25" s="123">
        <v>7</v>
      </c>
      <c r="E25" s="124" t="s">
        <v>3</v>
      </c>
      <c r="F25" s="124"/>
      <c r="G25" s="124"/>
      <c r="H25" s="124"/>
      <c r="I25" s="124"/>
      <c r="J25" s="145"/>
      <c r="K25" s="296" t="s">
        <v>48</v>
      </c>
      <c r="L25" s="297"/>
      <c r="M25" s="298"/>
      <c r="N25" s="137"/>
      <c r="P25" s="123">
        <v>8</v>
      </c>
      <c r="Q25" s="124" t="s">
        <v>3</v>
      </c>
      <c r="R25" s="124"/>
      <c r="S25" s="124"/>
      <c r="T25" s="124"/>
      <c r="U25" s="124"/>
      <c r="V25" s="145"/>
      <c r="W25" s="296" t="s">
        <v>48</v>
      </c>
      <c r="X25" s="297"/>
      <c r="Y25" s="298"/>
      <c r="Z25" s="137"/>
      <c r="AB25" s="123">
        <v>9</v>
      </c>
      <c r="AC25" s="124" t="s">
        <v>3</v>
      </c>
      <c r="AD25" s="124"/>
      <c r="AE25" s="124"/>
      <c r="AF25" s="124"/>
      <c r="AG25" s="124"/>
      <c r="AH25" s="145"/>
      <c r="AI25" s="296" t="s">
        <v>48</v>
      </c>
      <c r="AJ25" s="297"/>
      <c r="AK25" s="298"/>
    </row>
    <row r="26" spans="3:43" s="122" customFormat="1" ht="27" customHeight="1">
      <c r="D26" s="127" t="s">
        <v>2</v>
      </c>
      <c r="E26" s="128" t="s">
        <v>5</v>
      </c>
      <c r="F26" s="128" t="s">
        <v>6</v>
      </c>
      <c r="G26" s="128" t="s">
        <v>7</v>
      </c>
      <c r="H26" s="128" t="s">
        <v>8</v>
      </c>
      <c r="I26" s="128" t="s">
        <v>9</v>
      </c>
      <c r="J26" s="146" t="s">
        <v>4</v>
      </c>
      <c r="K26" s="129" t="s">
        <v>42</v>
      </c>
      <c r="L26" s="130" t="s">
        <v>89</v>
      </c>
      <c r="M26" s="131" t="s">
        <v>43</v>
      </c>
      <c r="N26" s="138"/>
      <c r="P26" s="127" t="s">
        <v>2</v>
      </c>
      <c r="Q26" s="128" t="s">
        <v>5</v>
      </c>
      <c r="R26" s="128" t="s">
        <v>6</v>
      </c>
      <c r="S26" s="128" t="s">
        <v>7</v>
      </c>
      <c r="T26" s="128" t="s">
        <v>8</v>
      </c>
      <c r="U26" s="128" t="s">
        <v>9</v>
      </c>
      <c r="V26" s="146" t="s">
        <v>4</v>
      </c>
      <c r="W26" s="129" t="s">
        <v>42</v>
      </c>
      <c r="X26" s="130" t="s">
        <v>89</v>
      </c>
      <c r="Y26" s="131" t="s">
        <v>43</v>
      </c>
      <c r="Z26" s="138"/>
      <c r="AB26" s="127" t="s">
        <v>2</v>
      </c>
      <c r="AC26" s="128" t="s">
        <v>5</v>
      </c>
      <c r="AD26" s="128" t="s">
        <v>6</v>
      </c>
      <c r="AE26" s="128" t="s">
        <v>7</v>
      </c>
      <c r="AF26" s="128" t="s">
        <v>8</v>
      </c>
      <c r="AG26" s="128" t="s">
        <v>9</v>
      </c>
      <c r="AH26" s="146" t="s">
        <v>4</v>
      </c>
      <c r="AI26" s="129" t="s">
        <v>42</v>
      </c>
      <c r="AJ26" s="130" t="s">
        <v>89</v>
      </c>
      <c r="AK26" s="131" t="s">
        <v>43</v>
      </c>
    </row>
    <row r="27" spans="3:43" s="122" customFormat="1" ht="15.75" customHeight="1">
      <c r="D27" s="132" t="str">
        <f>IF(B27&lt;&gt;"",B27+1,IF(TEXT(EDATE(MIN($AB$17:$AH$17),1),"aaa")=D26,EDATE(MIN($AB$17:$AH$17),1),""))</f>
        <v/>
      </c>
      <c r="E27" s="118" t="str">
        <f t="shared" ref="E27:J27" si="5">IF(D27&lt;&gt;"",D27+1,IF(TEXT(EDATE(MIN($AB$17:$AH$17),1),"aaa")=E26,EDATE(MIN($AB$17:$AH$17),1),""))</f>
        <v/>
      </c>
      <c r="F27" s="118">
        <f t="shared" si="5"/>
        <v>46204</v>
      </c>
      <c r="G27" s="118">
        <f t="shared" si="5"/>
        <v>46205</v>
      </c>
      <c r="H27" s="118">
        <f t="shared" si="5"/>
        <v>46206</v>
      </c>
      <c r="I27" s="118">
        <f t="shared" si="5"/>
        <v>46207</v>
      </c>
      <c r="J27" s="119">
        <f t="shared" si="5"/>
        <v>46208</v>
      </c>
      <c r="K27" s="147">
        <f>COUNTIFS(入力用２年!B:B,"&gt;="&amp;MIN(D27:J27),入力用２年!B:B,"&lt;="&amp;MAX(D27:J27),入力用２年!J:J,"○",入力用２年!E:E,"",入力用２年!D:D,"休日")</f>
        <v>2</v>
      </c>
      <c r="L27" s="105">
        <f>COUNTIFS(入力用２年!$B:$B,"&gt;="&amp;MIN(D27:J27),入力用２年!$B:$B,"&lt;="&amp;MAX(D27:J27),入力用２年!$J:$J,"○",入力用２年!$E:$E,"",入力用２年!$F:$F,"現場閉所")</f>
        <v>2</v>
      </c>
      <c r="M27" s="148" t="str" cm="1">
        <f t="array" ref="M27">_xlfn.IFS(K27=0,"",K27=0,"-",L27&gt;=K27,"〇",L27&lt;=K27,"×")</f>
        <v>〇</v>
      </c>
      <c r="N27" s="139"/>
      <c r="P27" s="132" t="str">
        <f t="shared" ref="P27:V27" si="6">IF(O27&lt;&gt;"",O27+1,IF(TEXT(EDATE(MIN($D$27:$J$27),1),"aaa")=P26,EDATE(MIN($D$27:$J$27),1),""))</f>
        <v/>
      </c>
      <c r="Q27" s="118" t="str">
        <f t="shared" si="6"/>
        <v/>
      </c>
      <c r="R27" s="118" t="str">
        <f t="shared" si="6"/>
        <v/>
      </c>
      <c r="S27" s="118" t="str">
        <f t="shared" si="6"/>
        <v/>
      </c>
      <c r="T27" s="118" t="str">
        <f t="shared" si="6"/>
        <v/>
      </c>
      <c r="U27" s="118">
        <f t="shared" si="6"/>
        <v>46235</v>
      </c>
      <c r="V27" s="119">
        <f t="shared" si="6"/>
        <v>46236</v>
      </c>
      <c r="W27" s="147">
        <f>COUNTIFS(入力用２年!B:B,"&gt;="&amp;MIN(P27:V27),入力用２年!B:B,"&lt;="&amp;MAX(P27:V27),入力用２年!J:J,"○",入力用２年!E:E,"",入力用２年!D:D,"休日")</f>
        <v>2</v>
      </c>
      <c r="X27" s="105">
        <f>COUNTIFS(入力用２年!$B:$B,"&gt;="&amp;MIN(P27:V27),入力用２年!$B:$B,"&lt;="&amp;MAX(P27:V27),入力用２年!$J:$J,"○",入力用２年!$E:$E,"",入力用２年!$F:$F,"現場閉所")</f>
        <v>2</v>
      </c>
      <c r="Y27" s="148" t="str" cm="1">
        <f t="array" ref="Y27">_xlfn.IFS(W27=0,"",W27=0,"-",X27&gt;=W27,"〇",X27&lt;=W27,"×")</f>
        <v>〇</v>
      </c>
      <c r="Z27" s="139"/>
      <c r="AB27" s="132" t="str">
        <f t="shared" ref="AB27:AH27" si="7">IF(AA27&lt;&gt;"",AA27+1,IF(TEXT(EDATE(MIN($P$27:$V$27),1),"aaa")=AB26,EDATE(MIN($P$27:$V$27),1),""))</f>
        <v/>
      </c>
      <c r="AC27" s="118">
        <f t="shared" si="7"/>
        <v>46266</v>
      </c>
      <c r="AD27" s="118">
        <f t="shared" si="7"/>
        <v>46267</v>
      </c>
      <c r="AE27" s="118">
        <f t="shared" si="7"/>
        <v>46268</v>
      </c>
      <c r="AF27" s="118">
        <f t="shared" si="7"/>
        <v>46269</v>
      </c>
      <c r="AG27" s="118">
        <f t="shared" si="7"/>
        <v>46270</v>
      </c>
      <c r="AH27" s="119">
        <f t="shared" si="7"/>
        <v>46271</v>
      </c>
      <c r="AI27" s="147">
        <f>COUNTIFS(入力用２年!B:B,"&gt;="&amp;MIN(AB27:AH27),入力用２年!B:B,"&lt;="&amp;MAX(AB27:AH27),入力用２年!J:J,"○",入力用２年!E:E,"",入力用２年!D:D,"休日")</f>
        <v>2</v>
      </c>
      <c r="AJ27" s="105">
        <f>COUNTIFS(入力用２年!$B:$B,"&gt;="&amp;MIN(AB27:AH27),入力用２年!$B:$B,"&lt;="&amp;MAX(AB27:AH27),入力用２年!$J:$J,"○",入力用２年!$E:$E,"",入力用２年!$F:$F,"現場閉所")</f>
        <v>2</v>
      </c>
      <c r="AK27" s="148" t="str" cm="1">
        <f t="array" ref="AK27">_xlfn.IFS(AI27=0,"",AI27=0,"-",AJ27&gt;=AI27,"〇",AJ27&lt;=AI27,"×")</f>
        <v>〇</v>
      </c>
    </row>
    <row r="28" spans="3:43" s="122" customFormat="1" ht="15.75" customHeight="1">
      <c r="D28" s="132">
        <f>IFERROR(IF(MONTH(J27+1)=$D$25,J27+1,""),"")</f>
        <v>46209</v>
      </c>
      <c r="E28" s="118">
        <f t="shared" ref="E28:J32" si="8">IFERROR(IF(MONTH(D28+1)=$D$25,D28+1,""),"")</f>
        <v>46210</v>
      </c>
      <c r="F28" s="118">
        <f t="shared" si="8"/>
        <v>46211</v>
      </c>
      <c r="G28" s="118">
        <f t="shared" si="8"/>
        <v>46212</v>
      </c>
      <c r="H28" s="118">
        <f t="shared" si="8"/>
        <v>46213</v>
      </c>
      <c r="I28" s="118">
        <f t="shared" si="8"/>
        <v>46214</v>
      </c>
      <c r="J28" s="119">
        <f t="shared" si="8"/>
        <v>46215</v>
      </c>
      <c r="K28" s="147">
        <f>COUNTIFS(入力用２年!B:B,"&gt;="&amp;MIN(D28:J28),入力用２年!B:B,"&lt;="&amp;MAX(D28:J28),入力用２年!J:J,"○",入力用２年!E:E,"",入力用２年!D:D,"休日")</f>
        <v>2</v>
      </c>
      <c r="L28" s="105">
        <f>COUNTIFS(入力用２年!$B:$B,"&gt;="&amp;MIN(D28:J28),入力用２年!$B:$B,"&lt;="&amp;MAX(D28:J28),入力用２年!$J:$J,"○",入力用２年!$E:$E,"",入力用２年!$F:$F,"現場閉所")</f>
        <v>2</v>
      </c>
      <c r="M28" s="148" t="str" cm="1">
        <f t="array" ref="M28">_xlfn.IFS(K28=0,"",K28=0,"-",L28&gt;=K28,"〇",L28&lt;=K28,"×")</f>
        <v>〇</v>
      </c>
      <c r="N28" s="139"/>
      <c r="P28" s="132">
        <f>IFERROR(IF(MONTH(V27+1)=$P$25,V27+1,""),"")</f>
        <v>46237</v>
      </c>
      <c r="Q28" s="118">
        <f t="shared" ref="Q28:V32" si="9">IFERROR(IF(MONTH(P28+1)=$P$25,P28+1,""),"")</f>
        <v>46238</v>
      </c>
      <c r="R28" s="118">
        <f t="shared" si="9"/>
        <v>46239</v>
      </c>
      <c r="S28" s="118">
        <f t="shared" si="9"/>
        <v>46240</v>
      </c>
      <c r="T28" s="118">
        <f t="shared" si="9"/>
        <v>46241</v>
      </c>
      <c r="U28" s="118">
        <f t="shared" si="9"/>
        <v>46242</v>
      </c>
      <c r="V28" s="119">
        <f t="shared" si="9"/>
        <v>46243</v>
      </c>
      <c r="W28" s="147">
        <f>COUNTIFS(入力用２年!B:B,"&gt;="&amp;MIN(P28:V28),入力用２年!B:B,"&lt;="&amp;MAX(P28:V28),入力用２年!J:J,"○",入力用２年!E:E,"",入力用２年!D:D,"休日")</f>
        <v>2</v>
      </c>
      <c r="X28" s="105">
        <f>COUNTIFS(入力用２年!$B:$B,"&gt;="&amp;MIN(P28:V28),入力用２年!$B:$B,"&lt;="&amp;MAX(P28:V28),入力用２年!$J:$J,"○",入力用２年!$E:$E,"",入力用２年!$F:$F,"現場閉所")</f>
        <v>2</v>
      </c>
      <c r="Y28" s="148" t="str" cm="1">
        <f t="array" ref="Y28">_xlfn.IFS(W28=0,"",W28=0,"-",X28&gt;=W28,"〇",X28&lt;=W28,"×")</f>
        <v>〇</v>
      </c>
      <c r="Z28" s="139"/>
      <c r="AB28" s="132">
        <f>IFERROR(IF(MONTH(AH27+1)=$AB$25,AH27+1,""),"")</f>
        <v>46272</v>
      </c>
      <c r="AC28" s="118">
        <f t="shared" ref="AC28:AH32" si="10">IFERROR(IF(MONTH(AB28+1)=$AB$25,AB28+1,""),"")</f>
        <v>46273</v>
      </c>
      <c r="AD28" s="118">
        <f t="shared" si="10"/>
        <v>46274</v>
      </c>
      <c r="AE28" s="118">
        <f t="shared" si="10"/>
        <v>46275</v>
      </c>
      <c r="AF28" s="118">
        <f t="shared" si="10"/>
        <v>46276</v>
      </c>
      <c r="AG28" s="118">
        <f t="shared" si="10"/>
        <v>46277</v>
      </c>
      <c r="AH28" s="119">
        <f t="shared" si="10"/>
        <v>46278</v>
      </c>
      <c r="AI28" s="147">
        <f>COUNTIFS(入力用２年!B:B,"&gt;="&amp;MIN(AB28:AH28),入力用２年!B:B,"&lt;="&amp;MAX(AB28:AH28),入力用２年!J:J,"○",入力用２年!E:E,"",入力用２年!D:D,"休日")</f>
        <v>2</v>
      </c>
      <c r="AJ28" s="105">
        <f>COUNTIFS(入力用２年!$B:$B,"&gt;="&amp;MIN(AB28:AH28),入力用２年!$B:$B,"&lt;="&amp;MAX(AB28:AH28),入力用２年!$J:$J,"○",入力用２年!$E:$E,"",入力用２年!$F:$F,"現場閉所")</f>
        <v>2</v>
      </c>
      <c r="AK28" s="148" t="str" cm="1">
        <f t="array" ref="AK28">_xlfn.IFS(AI28=0,"",AI28=0,"-",AJ28&gt;=AI28,"〇",AJ28&lt;=AI28,"×")</f>
        <v>〇</v>
      </c>
    </row>
    <row r="29" spans="3:43" s="122" customFormat="1" ht="15.75" customHeight="1">
      <c r="D29" s="132">
        <f>IFERROR(IF(MONTH(J28+1)=$D$25,J28+1,""),"")</f>
        <v>46216</v>
      </c>
      <c r="E29" s="118">
        <f t="shared" si="8"/>
        <v>46217</v>
      </c>
      <c r="F29" s="118">
        <f t="shared" si="8"/>
        <v>46218</v>
      </c>
      <c r="G29" s="118">
        <f t="shared" si="8"/>
        <v>46219</v>
      </c>
      <c r="H29" s="118">
        <f t="shared" si="8"/>
        <v>46220</v>
      </c>
      <c r="I29" s="118">
        <f t="shared" si="8"/>
        <v>46221</v>
      </c>
      <c r="J29" s="119">
        <f t="shared" si="8"/>
        <v>46222</v>
      </c>
      <c r="K29" s="147">
        <f>COUNTIFS(入力用２年!B:B,"&gt;="&amp;MIN(D29:J29),入力用２年!B:B,"&lt;="&amp;MAX(D29:J29),入力用２年!J:J,"○",入力用２年!E:E,"",入力用２年!D:D,"休日")</f>
        <v>2</v>
      </c>
      <c r="L29" s="105">
        <f>COUNTIFS(入力用２年!$B:$B,"&gt;="&amp;MIN(D29:J29),入力用２年!$B:$B,"&lt;="&amp;MAX(D29:J29),入力用２年!$J:$J,"○",入力用２年!$E:$E,"",入力用２年!$F:$F,"現場閉所")</f>
        <v>2</v>
      </c>
      <c r="M29" s="148" t="str" cm="1">
        <f t="array" ref="M29">_xlfn.IFS(K29=0,"",K29=0,"-",L29&gt;=K29,"〇",L29&lt;=K29,"×")</f>
        <v>〇</v>
      </c>
      <c r="N29" s="139"/>
      <c r="P29" s="132">
        <f>IFERROR(IF(MONTH(V28+1)=$P$25,V28+1,""),"")</f>
        <v>46244</v>
      </c>
      <c r="Q29" s="118">
        <f t="shared" si="9"/>
        <v>46245</v>
      </c>
      <c r="R29" s="118">
        <f t="shared" si="9"/>
        <v>46246</v>
      </c>
      <c r="S29" s="118">
        <f t="shared" si="9"/>
        <v>46247</v>
      </c>
      <c r="T29" s="118">
        <f t="shared" si="9"/>
        <v>46248</v>
      </c>
      <c r="U29" s="118">
        <f t="shared" si="9"/>
        <v>46249</v>
      </c>
      <c r="V29" s="119">
        <f t="shared" si="9"/>
        <v>46250</v>
      </c>
      <c r="W29" s="147">
        <f>COUNTIFS(入力用２年!B:B,"&gt;="&amp;MIN(P29:V29),入力用２年!B:B,"&lt;="&amp;MAX(P29:V29),入力用２年!J:J,"○",入力用２年!E:E,"",入力用２年!D:D,"休日")</f>
        <v>2</v>
      </c>
      <c r="X29" s="105">
        <f>COUNTIFS(入力用２年!$B:$B,"&gt;="&amp;MIN(P29:V29),入力用２年!$B:$B,"&lt;="&amp;MAX(P29:V29),入力用２年!$J:$J,"○",入力用２年!$E:$E,"",入力用２年!$F:$F,"現場閉所")</f>
        <v>2</v>
      </c>
      <c r="Y29" s="148" t="str" cm="1">
        <f t="array" ref="Y29">_xlfn.IFS(W29=0,"",W29=0,"-",X29&gt;=W29,"〇",X29&lt;=W29,"×")</f>
        <v>〇</v>
      </c>
      <c r="Z29" s="139"/>
      <c r="AB29" s="132">
        <f>IFERROR(IF(MONTH(AH28+1)=$AB$25,AH28+1,""),"")</f>
        <v>46279</v>
      </c>
      <c r="AC29" s="118">
        <f t="shared" si="10"/>
        <v>46280</v>
      </c>
      <c r="AD29" s="118">
        <f t="shared" si="10"/>
        <v>46281</v>
      </c>
      <c r="AE29" s="118">
        <f t="shared" si="10"/>
        <v>46282</v>
      </c>
      <c r="AF29" s="118">
        <f t="shared" si="10"/>
        <v>46283</v>
      </c>
      <c r="AG29" s="118">
        <f t="shared" si="10"/>
        <v>46284</v>
      </c>
      <c r="AH29" s="119">
        <f t="shared" si="10"/>
        <v>46285</v>
      </c>
      <c r="AI29" s="147">
        <f>COUNTIFS(入力用２年!B:B,"&gt;="&amp;MIN(AB29:AH29),入力用２年!B:B,"&lt;="&amp;MAX(AB29:AH29),入力用２年!J:J,"○",入力用２年!E:E,"",入力用２年!D:D,"休日")</f>
        <v>2</v>
      </c>
      <c r="AJ29" s="105">
        <f>COUNTIFS(入力用２年!$B:$B,"&gt;="&amp;MIN(AB29:AH29),入力用２年!$B:$B,"&lt;="&amp;MAX(AB29:AH29),入力用２年!$J:$J,"○",入力用２年!$E:$E,"",入力用２年!$F:$F,"現場閉所")</f>
        <v>2</v>
      </c>
      <c r="AK29" s="148" t="str" cm="1">
        <f t="array" ref="AK29">_xlfn.IFS(AI29=0,"",AI29=0,"-",AJ29&gt;=AI29,"〇",AJ29&lt;=AI29,"×")</f>
        <v>〇</v>
      </c>
    </row>
    <row r="30" spans="3:43" s="122" customFormat="1" ht="15.75" customHeight="1">
      <c r="D30" s="132">
        <f>IFERROR(IF(MONTH(J29+1)=$D$25,J29+1,""),"")</f>
        <v>46223</v>
      </c>
      <c r="E30" s="118">
        <f t="shared" si="8"/>
        <v>46224</v>
      </c>
      <c r="F30" s="118">
        <f t="shared" si="8"/>
        <v>46225</v>
      </c>
      <c r="G30" s="118">
        <f t="shared" si="8"/>
        <v>46226</v>
      </c>
      <c r="H30" s="118">
        <f t="shared" si="8"/>
        <v>46227</v>
      </c>
      <c r="I30" s="118">
        <f t="shared" si="8"/>
        <v>46228</v>
      </c>
      <c r="J30" s="119">
        <f t="shared" si="8"/>
        <v>46229</v>
      </c>
      <c r="K30" s="147">
        <f>COUNTIFS(入力用２年!B:B,"&gt;="&amp;MIN(D30:J30),入力用２年!B:B,"&lt;="&amp;MAX(D30:J30),入力用２年!J:J,"○",入力用２年!E:E,"",入力用２年!D:D,"休日")</f>
        <v>2</v>
      </c>
      <c r="L30" s="105">
        <f>COUNTIFS(入力用２年!$B:$B,"&gt;="&amp;MIN(D30:J30),入力用２年!$B:$B,"&lt;="&amp;MAX(D30:J30),入力用２年!$J:$J,"○",入力用２年!$E:$E,"",入力用２年!$F:$F,"現場閉所")</f>
        <v>2</v>
      </c>
      <c r="M30" s="148" t="str" cm="1">
        <f t="array" ref="M30">_xlfn.IFS(K30=0,"",K30=0,"-",L30&gt;=K30,"〇",L30&lt;=K30,"×")</f>
        <v>〇</v>
      </c>
      <c r="N30" s="139"/>
      <c r="P30" s="132">
        <f>IFERROR(IF(MONTH(V29+1)=$P$25,V29+1,""),"")</f>
        <v>46251</v>
      </c>
      <c r="Q30" s="118">
        <f t="shared" si="9"/>
        <v>46252</v>
      </c>
      <c r="R30" s="118">
        <f t="shared" si="9"/>
        <v>46253</v>
      </c>
      <c r="S30" s="118">
        <f t="shared" si="9"/>
        <v>46254</v>
      </c>
      <c r="T30" s="118">
        <f t="shared" si="9"/>
        <v>46255</v>
      </c>
      <c r="U30" s="118">
        <f t="shared" si="9"/>
        <v>46256</v>
      </c>
      <c r="V30" s="119">
        <f t="shared" si="9"/>
        <v>46257</v>
      </c>
      <c r="W30" s="147">
        <f>COUNTIFS(入力用２年!B:B,"&gt;="&amp;MIN(P30:V30),入力用２年!B:B,"&lt;="&amp;MAX(P30:V30),入力用２年!J:J,"○",入力用２年!E:E,"",入力用２年!D:D,"休日")</f>
        <v>2</v>
      </c>
      <c r="X30" s="105">
        <f>COUNTIFS(入力用２年!$B:$B,"&gt;="&amp;MIN(P30:V30),入力用２年!$B:$B,"&lt;="&amp;MAX(P30:V30),入力用２年!$J:$J,"○",入力用２年!$E:$E,"",入力用２年!$F:$F,"現場閉所")</f>
        <v>2</v>
      </c>
      <c r="Y30" s="148" t="str" cm="1">
        <f t="array" ref="Y30">_xlfn.IFS(W30=0,"",W30=0,"-",X30&gt;=W30,"〇",X30&lt;=W30,"×")</f>
        <v>〇</v>
      </c>
      <c r="Z30" s="139"/>
      <c r="AB30" s="132">
        <f>IFERROR(IF(MONTH(AH29+1)=$AB$25,AH29+1,""),"")</f>
        <v>46286</v>
      </c>
      <c r="AC30" s="118">
        <f t="shared" si="10"/>
        <v>46287</v>
      </c>
      <c r="AD30" s="118">
        <f t="shared" si="10"/>
        <v>46288</v>
      </c>
      <c r="AE30" s="118">
        <f t="shared" si="10"/>
        <v>46289</v>
      </c>
      <c r="AF30" s="118">
        <f t="shared" si="10"/>
        <v>46290</v>
      </c>
      <c r="AG30" s="118">
        <f t="shared" si="10"/>
        <v>46291</v>
      </c>
      <c r="AH30" s="119">
        <f t="shared" si="10"/>
        <v>46292</v>
      </c>
      <c r="AI30" s="147">
        <f>COUNTIFS(入力用２年!B:B,"&gt;="&amp;MIN(AB30:AH30),入力用２年!B:B,"&lt;="&amp;MAX(AB30:AH30),入力用２年!J:J,"○",入力用２年!E:E,"",入力用２年!D:D,"休日")</f>
        <v>2</v>
      </c>
      <c r="AJ30" s="105">
        <f>COUNTIFS(入力用２年!$B:$B,"&gt;="&amp;MIN(AB30:AH30),入力用２年!$B:$B,"&lt;="&amp;MAX(AB30:AH30),入力用２年!$J:$J,"○",入力用２年!$E:$E,"",入力用２年!$F:$F,"現場閉所")</f>
        <v>2</v>
      </c>
      <c r="AK30" s="148" t="str" cm="1">
        <f t="array" ref="AK30">_xlfn.IFS(AI30=0,"",AI30=0,"-",AJ30&gt;=AI30,"〇",AJ30&lt;=AI30,"×")</f>
        <v>〇</v>
      </c>
    </row>
    <row r="31" spans="3:43" s="122" customFormat="1" ht="15.75" customHeight="1">
      <c r="D31" s="132">
        <f>IFERROR(IF(MONTH(J30+1)=$D$25,J30+1,""),"")</f>
        <v>46230</v>
      </c>
      <c r="E31" s="118">
        <f t="shared" si="8"/>
        <v>46231</v>
      </c>
      <c r="F31" s="118">
        <f t="shared" si="8"/>
        <v>46232</v>
      </c>
      <c r="G31" s="118">
        <f t="shared" si="8"/>
        <v>46233</v>
      </c>
      <c r="H31" s="118">
        <f t="shared" si="8"/>
        <v>46234</v>
      </c>
      <c r="I31" s="118" t="str">
        <f t="shared" si="8"/>
        <v/>
      </c>
      <c r="J31" s="119" t="str">
        <f t="shared" si="8"/>
        <v/>
      </c>
      <c r="K31" s="147">
        <f>COUNTIFS(入力用２年!B:B,"&gt;="&amp;MIN(D31:J31),入力用２年!B:B,"&lt;="&amp;MAX(D31:J31),入力用２年!J:J,"○",入力用２年!E:E,"",入力用２年!D:D,"休日")</f>
        <v>0</v>
      </c>
      <c r="L31" s="105">
        <f>COUNTIFS(入力用２年!$B:$B,"&gt;="&amp;MIN(D31:J31),入力用２年!$B:$B,"&lt;="&amp;MAX(D31:J31),入力用２年!$J:$J,"○",入力用２年!$E:$E,"",入力用２年!$F:$F,"現場閉所")</f>
        <v>0</v>
      </c>
      <c r="M31" s="148" t="str" cm="1">
        <f t="array" ref="M31">_xlfn.IFS(K31=0,"",K31=0,"-",L31&gt;=K31,"〇",L31&lt;=K31,"×")</f>
        <v/>
      </c>
      <c r="N31" s="139"/>
      <c r="P31" s="132">
        <f>IFERROR(IF(MONTH(V30+1)=$P$25,V30+1,""),"")</f>
        <v>46258</v>
      </c>
      <c r="Q31" s="118">
        <f t="shared" si="9"/>
        <v>46259</v>
      </c>
      <c r="R31" s="118">
        <f t="shared" si="9"/>
        <v>46260</v>
      </c>
      <c r="S31" s="118">
        <f t="shared" si="9"/>
        <v>46261</v>
      </c>
      <c r="T31" s="118">
        <f t="shared" si="9"/>
        <v>46262</v>
      </c>
      <c r="U31" s="118">
        <f t="shared" si="9"/>
        <v>46263</v>
      </c>
      <c r="V31" s="119">
        <f t="shared" si="9"/>
        <v>46264</v>
      </c>
      <c r="W31" s="147">
        <f>COUNTIFS(入力用２年!B:B,"&gt;="&amp;MIN(P31:V31),入力用２年!B:B,"&lt;="&amp;MAX(P31:V31),入力用２年!J:J,"○",入力用２年!E:E,"",入力用２年!D:D,"休日")</f>
        <v>2</v>
      </c>
      <c r="X31" s="105">
        <f>COUNTIFS(入力用２年!$B:$B,"&gt;="&amp;MIN(P31:V31),入力用２年!$B:$B,"&lt;="&amp;MAX(P31:V31),入力用２年!$J:$J,"○",入力用２年!$E:$E,"",入力用２年!$F:$F,"現場閉所")</f>
        <v>2</v>
      </c>
      <c r="Y31" s="148" t="str" cm="1">
        <f t="array" ref="Y31">_xlfn.IFS(W31=0,"",W31=0,"-",X31&gt;=W31,"〇",X31&lt;=W31,"×")</f>
        <v>〇</v>
      </c>
      <c r="Z31" s="139"/>
      <c r="AB31" s="132">
        <f>IFERROR(IF(MONTH(AH30+1)=$AB$25,AH30+1,""),"")</f>
        <v>46293</v>
      </c>
      <c r="AC31" s="118">
        <f t="shared" si="10"/>
        <v>46294</v>
      </c>
      <c r="AD31" s="118">
        <f t="shared" si="10"/>
        <v>46295</v>
      </c>
      <c r="AE31" s="118" t="str">
        <f t="shared" si="10"/>
        <v/>
      </c>
      <c r="AF31" s="118" t="str">
        <f t="shared" si="10"/>
        <v/>
      </c>
      <c r="AG31" s="118" t="str">
        <f t="shared" si="10"/>
        <v/>
      </c>
      <c r="AH31" s="119" t="str">
        <f t="shared" si="10"/>
        <v/>
      </c>
      <c r="AI31" s="147">
        <f>COUNTIFS(入力用２年!B:B,"&gt;="&amp;MIN(AB31:AH31),入力用２年!B:B,"&lt;="&amp;MAX(AB31:AH31),入力用２年!J:J,"○",入力用２年!E:E,"",入力用２年!D:D,"休日")</f>
        <v>0</v>
      </c>
      <c r="AJ31" s="105">
        <f>COUNTIFS(入力用２年!$B:$B,"&gt;="&amp;MIN(AB31:AH31),入力用２年!$B:$B,"&lt;="&amp;MAX(AB31:AH31),入力用２年!$J:$J,"○",入力用２年!$E:$E,"",入力用２年!$F:$F,"現場閉所")</f>
        <v>0</v>
      </c>
      <c r="AK31" s="148" t="str" cm="1">
        <f t="array" ref="AK31">_xlfn.IFS(AI31=0,"",AI31=0,"-",AJ31&gt;=AI31,"〇",AJ31&lt;=AI31,"×")</f>
        <v/>
      </c>
    </row>
    <row r="32" spans="3:43" s="122" customFormat="1" ht="15.75" customHeight="1" thickBot="1">
      <c r="D32" s="134" t="str">
        <f>IFERROR(IF(MONTH(J31+1)=$D$25,J31+1,""),"")</f>
        <v/>
      </c>
      <c r="E32" s="120" t="str">
        <f t="shared" si="8"/>
        <v/>
      </c>
      <c r="F32" s="120" t="str">
        <f t="shared" si="8"/>
        <v/>
      </c>
      <c r="G32" s="120" t="str">
        <f t="shared" si="8"/>
        <v/>
      </c>
      <c r="H32" s="120" t="str">
        <f t="shared" si="8"/>
        <v/>
      </c>
      <c r="I32" s="120" t="str">
        <f t="shared" si="8"/>
        <v/>
      </c>
      <c r="J32" s="121" t="str">
        <f t="shared" si="8"/>
        <v/>
      </c>
      <c r="K32" s="149">
        <f>COUNTIFS(入力用２年!B:B,"&gt;="&amp;MIN(D32:J32),入力用２年!B:B,"&lt;="&amp;MAX(D32:J32),入力用２年!J:J,"○",入力用２年!E:E,"",入力用２年!D:D,"休日")</f>
        <v>0</v>
      </c>
      <c r="L32" s="114">
        <f>COUNTIFS(入力用２年!$B:$B,"&gt;="&amp;MIN(D32:J32),入力用２年!$B:$B,"&lt;="&amp;MAX(D32:J32),入力用２年!$J:$J,"○",入力用２年!$E:$E,"",入力用２年!$F:$F,"現場閉所")</f>
        <v>0</v>
      </c>
      <c r="M32" s="150" t="str" cm="1">
        <f t="array" ref="M32">_xlfn.IFS(K32=0,"",K32=0,"-",L32&gt;=K32,"〇",L32&lt;=K32,"×")</f>
        <v/>
      </c>
      <c r="N32" s="139"/>
      <c r="P32" s="134">
        <f>IFERROR(IF(MONTH(V31+1)=$P$25,V31+1,""),"")</f>
        <v>46265</v>
      </c>
      <c r="Q32" s="120" t="str">
        <f t="shared" si="9"/>
        <v/>
      </c>
      <c r="R32" s="120" t="str">
        <f t="shared" si="9"/>
        <v/>
      </c>
      <c r="S32" s="120" t="str">
        <f t="shared" si="9"/>
        <v/>
      </c>
      <c r="T32" s="120" t="str">
        <f t="shared" si="9"/>
        <v/>
      </c>
      <c r="U32" s="120" t="str">
        <f t="shared" si="9"/>
        <v/>
      </c>
      <c r="V32" s="121" t="str">
        <f t="shared" si="9"/>
        <v/>
      </c>
      <c r="W32" s="149">
        <f>COUNTIFS(入力用２年!B:B,"&gt;="&amp;MIN(P32:V32),入力用２年!B:B,"&lt;="&amp;MAX(P32:V32),入力用２年!J:J,"○",入力用２年!E:E,"",入力用２年!D:D,"休日")</f>
        <v>0</v>
      </c>
      <c r="X32" s="114">
        <f>COUNTIFS(入力用２年!$B:$B,"&gt;="&amp;MIN(P32:V32),入力用２年!$B:$B,"&lt;="&amp;MAX(P32:V32),入力用２年!$J:$J,"○",入力用２年!$E:$E,"",入力用２年!$F:$F,"現場閉所")</f>
        <v>0</v>
      </c>
      <c r="Y32" s="150" t="str" cm="1">
        <f t="array" ref="Y32">_xlfn.IFS(W32=0,"",W32=0,"-",X32&gt;=W32,"〇",X32&lt;=W32,"×")</f>
        <v/>
      </c>
      <c r="Z32" s="139"/>
      <c r="AB32" s="134" t="str">
        <f>IFERROR(IF(MONTH(AH31+1)=$AB$25,AH31+1,""),"")</f>
        <v/>
      </c>
      <c r="AC32" s="120" t="str">
        <f t="shared" si="10"/>
        <v/>
      </c>
      <c r="AD32" s="120" t="str">
        <f t="shared" si="10"/>
        <v/>
      </c>
      <c r="AE32" s="120" t="str">
        <f t="shared" si="10"/>
        <v/>
      </c>
      <c r="AF32" s="120" t="str">
        <f t="shared" si="10"/>
        <v/>
      </c>
      <c r="AG32" s="120" t="str">
        <f t="shared" si="10"/>
        <v/>
      </c>
      <c r="AH32" s="121" t="str">
        <f t="shared" si="10"/>
        <v/>
      </c>
      <c r="AI32" s="149">
        <f>COUNTIFS(入力用２年!B:B,"&gt;="&amp;MIN(AB32:AH32),入力用２年!B:B,"&lt;="&amp;MAX(AB32:AH32),入力用２年!J:J,"○",入力用２年!E:E,"",入力用２年!D:D,"休日")</f>
        <v>0</v>
      </c>
      <c r="AJ32" s="114">
        <f>COUNTIFS(入力用２年!$B:$B,"&gt;="&amp;MIN(AB32:AH32),入力用２年!$B:$B,"&lt;="&amp;MAX(AB32:AH32),入力用２年!$J:$J,"○",入力用２年!$E:$E,"",入力用２年!$F:$F,"現場閉所")</f>
        <v>0</v>
      </c>
      <c r="AK32" s="150" t="str" cm="1">
        <f t="array" ref="AK32">_xlfn.IFS(AI32=0,"",AI32=0,"-",AJ32&gt;=AI32,"〇",AJ32&lt;=AI32,"×")</f>
        <v/>
      </c>
    </row>
    <row r="33" spans="3:37" s="179" customFormat="1" ht="18.75" customHeight="1">
      <c r="D33" s="231"/>
      <c r="E33" s="231"/>
      <c r="F33" s="231"/>
      <c r="G33" s="231"/>
      <c r="H33" s="182"/>
      <c r="I33" s="231"/>
      <c r="J33" s="182"/>
      <c r="K33" s="182">
        <f>SUM(K27:K32)</f>
        <v>8</v>
      </c>
      <c r="L33" s="182"/>
      <c r="M33" s="182"/>
      <c r="N33" s="182"/>
      <c r="O33" s="231"/>
      <c r="P33" s="231"/>
      <c r="Q33" s="231"/>
      <c r="R33" s="231"/>
      <c r="S33" s="231"/>
      <c r="T33" s="182"/>
      <c r="U33" s="231"/>
      <c r="V33" s="182"/>
      <c r="W33" s="182">
        <f>SUM(W27:W32)</f>
        <v>10</v>
      </c>
      <c r="X33" s="182"/>
      <c r="Y33" s="182"/>
      <c r="Z33" s="182"/>
      <c r="AA33" s="231"/>
      <c r="AB33" s="231"/>
      <c r="AC33" s="231"/>
      <c r="AD33" s="231"/>
      <c r="AE33" s="231"/>
      <c r="AF33" s="182"/>
      <c r="AG33" s="231"/>
      <c r="AH33" s="182"/>
      <c r="AI33" s="182">
        <f>SUM(AI27:AI32)</f>
        <v>8</v>
      </c>
      <c r="AK33" s="231"/>
    </row>
    <row r="34" spans="3:37" s="122" customFormat="1" ht="18.75" customHeight="1" thickBot="1">
      <c r="C34" s="299" t="s">
        <v>13</v>
      </c>
      <c r="D34" s="299"/>
      <c r="E34" s="122" t="str">
        <f>IF(H34="-","-",IF(OR(H34&gt;=ROUNDDOWN(8/28,3),L34&gt;=K43),"OK","NG"))</f>
        <v>OK</v>
      </c>
      <c r="F34" s="300" t="s">
        <v>90</v>
      </c>
      <c r="G34" s="300"/>
      <c r="H34" s="305">
        <f>IFERROR(ROUNDDOWN(L34/(COUNTIFS(入力用２年!B:B,"&gt;="&amp;MIN(D37:J42),入力用２年!B:B,"&lt;="&amp;MAX(D37:J42),入力用２年!J:J,"○")-COUNTIFS(入力用２年!B:B,"&gt;="&amp;MIN(D37:J42),入力用２年!B:B,"&lt;="&amp;MAX(D37:J42),入力用２年!J:J,"○",入力用２年!E:E,"&lt;&gt;")),3),"-")</f>
        <v>0.28999999999999998</v>
      </c>
      <c r="I34" s="305"/>
      <c r="J34" s="305"/>
      <c r="K34" s="257" t="s">
        <v>89</v>
      </c>
      <c r="L34" s="126">
        <f>COUNTIFS(入力用２年!B:B,"&gt;="&amp;MIN(D37:J42),入力用２年!B:B,"&lt;="&amp;MAX(D37:J42),入力用２年!J:J,"○",入力用２年!F:F,"現場閉所",入力用２年!E:E,"")</f>
        <v>9</v>
      </c>
      <c r="M34" s="108"/>
      <c r="N34" s="108"/>
      <c r="O34" s="299" t="s">
        <v>13</v>
      </c>
      <c r="P34" s="299"/>
      <c r="Q34" s="122" t="str">
        <f>IF(T34="-","-",IF(OR(T34&gt;=ROUNDDOWN(8/28,3),X34&gt;=W43),"OK","NG"))</f>
        <v>OK</v>
      </c>
      <c r="R34" s="300" t="s">
        <v>90</v>
      </c>
      <c r="S34" s="300"/>
      <c r="T34" s="305">
        <f>IFERROR(ROUNDDOWN(X34/(COUNTIFS(入力用２年!B:B,"&gt;="&amp;MIN(P37:V42),入力用２年!B:B,"&lt;="&amp;MAX(P37:V42),入力用２年!J:J,"○")-COUNTIFS(入力用２年!B:B,"&gt;="&amp;MIN(P37:V42),入力用２年!B:B,"&lt;="&amp;MAX(P37:V42),入力用２年!J:J,"○",入力用２年!E:E,"&lt;&gt;")),3),"-")</f>
        <v>0.3</v>
      </c>
      <c r="U34" s="305"/>
      <c r="V34" s="305"/>
      <c r="W34" s="257" t="s">
        <v>89</v>
      </c>
      <c r="X34" s="126">
        <f>COUNTIFS(入力用２年!B:B,"&gt;="&amp;MIN(P37:V42),入力用２年!B:B,"&lt;="&amp;MAX(P37:V42),入力用２年!J:J,"○",入力用２年!F:F,"現場閉所",入力用２年!E:E,"")</f>
        <v>9</v>
      </c>
      <c r="Y34" s="108"/>
      <c r="Z34" s="108"/>
      <c r="AA34" s="299" t="s">
        <v>13</v>
      </c>
      <c r="AB34" s="299"/>
      <c r="AC34" s="122" t="str">
        <f>IF(AF34="-","-",IF(OR(AF34&gt;=ROUNDDOWN(8/28,3),AJ34&gt;=AI43),"OK","NG"))</f>
        <v>OK</v>
      </c>
      <c r="AD34" s="300" t="s">
        <v>90</v>
      </c>
      <c r="AE34" s="300"/>
      <c r="AF34" s="305">
        <f>IFERROR(ROUNDDOWN(AJ34/(COUNTIFS(入力用２年!B:B,"&gt;="&amp;MIN(AB37:AH42),入力用２年!B:B,"&lt;="&amp;MAX(AB37:AH42),入力用２年!J:J,"○")-COUNTIFS(入力用２年!B:B,"&gt;="&amp;MIN(AB37:AH42),入力用２年!B:B,"&lt;="&amp;MAX(AB37:AH42),入力用２年!J:J,"○",入力用２年!E:E,"&lt;&gt;")),3),"-")</f>
        <v>0.25800000000000001</v>
      </c>
      <c r="AG34" s="305"/>
      <c r="AH34" s="305"/>
      <c r="AI34" s="257" t="s">
        <v>89</v>
      </c>
      <c r="AJ34" s="126">
        <f>COUNTIFS(入力用２年!B:B,"&gt;="&amp;MIN(AB37:AH42),入力用２年!B:B,"&lt;="&amp;MAX(AB37:AH42),入力用２年!J:J,"○",入力用２年!F:F,"現場閉所",入力用２年!E:E,"")</f>
        <v>8</v>
      </c>
      <c r="AK34" s="108"/>
    </row>
    <row r="35" spans="3:37" s="122" customFormat="1" ht="18.75" customHeight="1">
      <c r="D35" s="123">
        <v>10</v>
      </c>
      <c r="E35" s="124" t="s">
        <v>3</v>
      </c>
      <c r="F35" s="124"/>
      <c r="G35" s="124"/>
      <c r="H35" s="124"/>
      <c r="I35" s="124"/>
      <c r="J35" s="145"/>
      <c r="K35" s="296" t="s">
        <v>48</v>
      </c>
      <c r="L35" s="297"/>
      <c r="M35" s="298"/>
      <c r="N35" s="137"/>
      <c r="P35" s="123">
        <v>11</v>
      </c>
      <c r="Q35" s="124" t="s">
        <v>3</v>
      </c>
      <c r="R35" s="124"/>
      <c r="S35" s="124"/>
      <c r="T35" s="124"/>
      <c r="U35" s="124"/>
      <c r="V35" s="145"/>
      <c r="W35" s="296" t="s">
        <v>48</v>
      </c>
      <c r="X35" s="297"/>
      <c r="Y35" s="298"/>
      <c r="Z35" s="137"/>
      <c r="AB35" s="123">
        <v>12</v>
      </c>
      <c r="AC35" s="124" t="s">
        <v>3</v>
      </c>
      <c r="AD35" s="124"/>
      <c r="AE35" s="124"/>
      <c r="AF35" s="124"/>
      <c r="AG35" s="124"/>
      <c r="AH35" s="145"/>
      <c r="AI35" s="296" t="s">
        <v>48</v>
      </c>
      <c r="AJ35" s="297"/>
      <c r="AK35" s="298"/>
    </row>
    <row r="36" spans="3:37" s="122" customFormat="1" ht="27" customHeight="1">
      <c r="D36" s="127" t="s">
        <v>2</v>
      </c>
      <c r="E36" s="128" t="s">
        <v>5</v>
      </c>
      <c r="F36" s="128" t="s">
        <v>6</v>
      </c>
      <c r="G36" s="128" t="s">
        <v>7</v>
      </c>
      <c r="H36" s="128" t="s">
        <v>8</v>
      </c>
      <c r="I36" s="128" t="s">
        <v>9</v>
      </c>
      <c r="J36" s="146" t="s">
        <v>4</v>
      </c>
      <c r="K36" s="129" t="s">
        <v>42</v>
      </c>
      <c r="L36" s="130" t="s">
        <v>89</v>
      </c>
      <c r="M36" s="131" t="s">
        <v>43</v>
      </c>
      <c r="N36" s="138"/>
      <c r="P36" s="127" t="s">
        <v>2</v>
      </c>
      <c r="Q36" s="128" t="s">
        <v>5</v>
      </c>
      <c r="R36" s="128" t="s">
        <v>6</v>
      </c>
      <c r="S36" s="128" t="s">
        <v>7</v>
      </c>
      <c r="T36" s="128" t="s">
        <v>8</v>
      </c>
      <c r="U36" s="128" t="s">
        <v>9</v>
      </c>
      <c r="V36" s="146" t="s">
        <v>4</v>
      </c>
      <c r="W36" s="129" t="s">
        <v>42</v>
      </c>
      <c r="X36" s="130" t="s">
        <v>89</v>
      </c>
      <c r="Y36" s="131" t="s">
        <v>43</v>
      </c>
      <c r="Z36" s="138"/>
      <c r="AB36" s="127" t="s">
        <v>2</v>
      </c>
      <c r="AC36" s="128" t="s">
        <v>5</v>
      </c>
      <c r="AD36" s="128" t="s">
        <v>6</v>
      </c>
      <c r="AE36" s="128" t="s">
        <v>7</v>
      </c>
      <c r="AF36" s="128" t="s">
        <v>8</v>
      </c>
      <c r="AG36" s="128" t="s">
        <v>9</v>
      </c>
      <c r="AH36" s="146" t="s">
        <v>4</v>
      </c>
      <c r="AI36" s="129" t="s">
        <v>42</v>
      </c>
      <c r="AJ36" s="130" t="s">
        <v>89</v>
      </c>
      <c r="AK36" s="131" t="s">
        <v>43</v>
      </c>
    </row>
    <row r="37" spans="3:37" s="122" customFormat="1" ht="15.75" customHeight="1">
      <c r="D37" s="132" t="str">
        <f>IF(B37&lt;&gt;"",B37+1,IF(TEXT(EDATE(MIN($AB$27:$AH$27),1),"aaa")=D36,EDATE(MIN($AB$27:$AH$27),1),""))</f>
        <v/>
      </c>
      <c r="E37" s="118" t="str">
        <f t="shared" ref="E37:J37" si="11">IF(D37&lt;&gt;"",D37+1,IF(TEXT(EDATE(MIN($AB$27:$AH$27),1),"aaa")=E36,EDATE(MIN($AB$27:$AH$27),1),""))</f>
        <v/>
      </c>
      <c r="F37" s="118" t="str">
        <f t="shared" si="11"/>
        <v/>
      </c>
      <c r="G37" s="118">
        <f t="shared" si="11"/>
        <v>46296</v>
      </c>
      <c r="H37" s="118">
        <f t="shared" si="11"/>
        <v>46297</v>
      </c>
      <c r="I37" s="118">
        <f t="shared" si="11"/>
        <v>46298</v>
      </c>
      <c r="J37" s="119">
        <f t="shared" si="11"/>
        <v>46299</v>
      </c>
      <c r="K37" s="147">
        <f>COUNTIFS(入力用２年!B:B,"&gt;="&amp;MIN(D37:J37),入力用２年!B:B,"&lt;="&amp;MAX(D37:J37),入力用２年!J:J,"○",入力用２年!E:E,"",入力用２年!D:D,"休日")</f>
        <v>2</v>
      </c>
      <c r="L37" s="105">
        <f>COUNTIFS(入力用２年!$B:$B,"&gt;="&amp;MIN(D37:J37),入力用２年!$B:$B,"&lt;="&amp;MAX(D37:J37),入力用２年!$J:$J,"○",入力用２年!$E:$E,"",入力用２年!$F:$F,"現場閉所")</f>
        <v>2</v>
      </c>
      <c r="M37" s="148" t="str" cm="1">
        <f t="array" ref="M37">_xlfn.IFS(K37=0,"",K37=0,"-",L37&gt;=K37,"〇",L37&lt;=K37,"×")</f>
        <v>〇</v>
      </c>
      <c r="N37" s="139"/>
      <c r="P37" s="132" t="str">
        <f t="shared" ref="P37:V37" si="12">IF(O37&lt;&gt;"",O37+1,IF(TEXT(EDATE(MIN($D$37:$J$37),1),"aaa")=P36,EDATE(MIN($D$37:$J$37),1),""))</f>
        <v/>
      </c>
      <c r="Q37" s="118" t="str">
        <f t="shared" si="12"/>
        <v/>
      </c>
      <c r="R37" s="118" t="str">
        <f t="shared" si="12"/>
        <v/>
      </c>
      <c r="S37" s="118" t="str">
        <f t="shared" si="12"/>
        <v/>
      </c>
      <c r="T37" s="118" t="str">
        <f t="shared" si="12"/>
        <v/>
      </c>
      <c r="U37" s="118" t="str">
        <f t="shared" si="12"/>
        <v/>
      </c>
      <c r="V37" s="119">
        <f t="shared" si="12"/>
        <v>46327</v>
      </c>
      <c r="W37" s="147">
        <f>COUNTIFS(入力用２年!B:B,"&gt;="&amp;MIN(P37:V37),入力用２年!B:B,"&lt;="&amp;MAX(P37:V37),入力用２年!J:J,"○",入力用２年!E:E,"",入力用２年!D:D,"休日")</f>
        <v>1</v>
      </c>
      <c r="X37" s="105">
        <f>COUNTIFS(入力用２年!$B:$B,"&gt;="&amp;MIN(P37:V37),入力用２年!$B:$B,"&lt;="&amp;MAX(P37:V37),入力用２年!$J:$J,"○",入力用２年!$E:$E,"",入力用２年!$F:$F,"現場閉所")</f>
        <v>1</v>
      </c>
      <c r="Y37" s="148" t="str" cm="1">
        <f t="array" ref="Y37">_xlfn.IFS(W37=0,"",W37=0,"-",X37&gt;=W37,"〇",X37&lt;=W37,"×")</f>
        <v>〇</v>
      </c>
      <c r="Z37" s="139"/>
      <c r="AB37" s="132" t="str">
        <f t="shared" ref="AB37:AH37" si="13">IF(AA37&lt;&gt;"",AA37+1,IF(TEXT(EDATE(MIN($P$37:$V$37),1),"aaa")=AB36,EDATE(MIN($P$37:$V$37),1),""))</f>
        <v/>
      </c>
      <c r="AC37" s="118">
        <f t="shared" si="13"/>
        <v>46357</v>
      </c>
      <c r="AD37" s="118">
        <f t="shared" si="13"/>
        <v>46358</v>
      </c>
      <c r="AE37" s="118">
        <f t="shared" si="13"/>
        <v>46359</v>
      </c>
      <c r="AF37" s="118">
        <f t="shared" si="13"/>
        <v>46360</v>
      </c>
      <c r="AG37" s="118">
        <f t="shared" si="13"/>
        <v>46361</v>
      </c>
      <c r="AH37" s="119">
        <f t="shared" si="13"/>
        <v>46362</v>
      </c>
      <c r="AI37" s="147">
        <f>COUNTIFS(入力用２年!B:B,"&gt;="&amp;MIN(AB37:AH37),入力用２年!B:B,"&lt;="&amp;MAX(AB37:AH37),入力用２年!J:J,"○",入力用２年!E:E,"",入力用２年!D:D,"休日")</f>
        <v>2</v>
      </c>
      <c r="AJ37" s="105">
        <f>COUNTIFS(入力用２年!$B:$B,"&gt;="&amp;MIN(AB37:AH37),入力用２年!$B:$B,"&lt;="&amp;MAX(AB37:AH37),入力用２年!$J:$J,"○",入力用２年!$E:$E,"",入力用２年!$F:$F,"現場閉所")</f>
        <v>2</v>
      </c>
      <c r="AK37" s="148" t="str" cm="1">
        <f t="array" ref="AK37">_xlfn.IFS(AI37=0,"",AI37=0,"-",AJ37&gt;=AI37,"〇",AJ37&lt;=AI37,"×")</f>
        <v>〇</v>
      </c>
    </row>
    <row r="38" spans="3:37" s="122" customFormat="1" ht="15.75" customHeight="1">
      <c r="D38" s="132">
        <f>IFERROR(IF(MONTH(J37+1)=$D$35,J37+1,""),"")</f>
        <v>46300</v>
      </c>
      <c r="E38" s="118">
        <f t="shared" ref="E38:J42" si="14">IFERROR(IF(MONTH(D38+1)=$D$35,D38+1,""),"")</f>
        <v>46301</v>
      </c>
      <c r="F38" s="118">
        <f t="shared" si="14"/>
        <v>46302</v>
      </c>
      <c r="G38" s="118">
        <f t="shared" si="14"/>
        <v>46303</v>
      </c>
      <c r="H38" s="118">
        <f t="shared" si="14"/>
        <v>46304</v>
      </c>
      <c r="I38" s="118">
        <f t="shared" si="14"/>
        <v>46305</v>
      </c>
      <c r="J38" s="119">
        <f t="shared" si="14"/>
        <v>46306</v>
      </c>
      <c r="K38" s="147">
        <f>COUNTIFS(入力用２年!B:B,"&gt;="&amp;MIN(D38:J38),入力用２年!B:B,"&lt;="&amp;MAX(D38:J38),入力用２年!J:J,"○",入力用２年!E:E,"",入力用２年!D:D,"休日")</f>
        <v>2</v>
      </c>
      <c r="L38" s="105">
        <f>COUNTIFS(入力用２年!$B:$B,"&gt;="&amp;MIN(D38:J38),入力用２年!$B:$B,"&lt;="&amp;MAX(D38:J38),入力用２年!$J:$J,"○",入力用２年!$E:$E,"",入力用２年!$F:$F,"現場閉所")</f>
        <v>2</v>
      </c>
      <c r="M38" s="148" t="str" cm="1">
        <f t="array" ref="M38">_xlfn.IFS(K38=0,"",K38=0,"-",L38&gt;=K38,"〇",L38&lt;=K38,"×")</f>
        <v>〇</v>
      </c>
      <c r="N38" s="139"/>
      <c r="P38" s="132">
        <f>IFERROR(IF(MONTH(V37+1)=$P$35,V37+1,""),"")</f>
        <v>46328</v>
      </c>
      <c r="Q38" s="118">
        <f t="shared" ref="Q38:V42" si="15">IFERROR(IF(MONTH(P38+1)=$P$35,P38+1,""),"")</f>
        <v>46329</v>
      </c>
      <c r="R38" s="118">
        <f t="shared" si="15"/>
        <v>46330</v>
      </c>
      <c r="S38" s="118">
        <f t="shared" si="15"/>
        <v>46331</v>
      </c>
      <c r="T38" s="118">
        <f t="shared" si="15"/>
        <v>46332</v>
      </c>
      <c r="U38" s="118">
        <f t="shared" si="15"/>
        <v>46333</v>
      </c>
      <c r="V38" s="119">
        <f t="shared" si="15"/>
        <v>46334</v>
      </c>
      <c r="W38" s="147">
        <f>COUNTIFS(入力用２年!B:B,"&gt;="&amp;MIN(P38:V38),入力用２年!B:B,"&lt;="&amp;MAX(P38:V38),入力用２年!J:J,"○",入力用２年!E:E,"",入力用２年!D:D,"休日")</f>
        <v>2</v>
      </c>
      <c r="X38" s="105">
        <f>COUNTIFS(入力用２年!$B:$B,"&gt;="&amp;MIN(P38:V38),入力用２年!$B:$B,"&lt;="&amp;MAX(P38:V38),入力用２年!$J:$J,"○",入力用２年!$E:$E,"",入力用２年!$F:$F,"現場閉所")</f>
        <v>2</v>
      </c>
      <c r="Y38" s="148" t="str" cm="1">
        <f t="array" ref="Y38">_xlfn.IFS(W38=0,"",W38=0,"-",X38&gt;=W38,"〇",X38&lt;=W38,"×")</f>
        <v>〇</v>
      </c>
      <c r="Z38" s="139"/>
      <c r="AB38" s="132">
        <f>IFERROR(IF(MONTH(AH37+1)=$AB$35,AH37+1,""),"")</f>
        <v>46363</v>
      </c>
      <c r="AC38" s="118">
        <f t="shared" ref="AC38:AH42" si="16">IFERROR(IF(MONTH(AB38+1)=$AB$35,AB38+1,""),"")</f>
        <v>46364</v>
      </c>
      <c r="AD38" s="118">
        <f t="shared" si="16"/>
        <v>46365</v>
      </c>
      <c r="AE38" s="118">
        <f t="shared" si="16"/>
        <v>46366</v>
      </c>
      <c r="AF38" s="118">
        <f t="shared" si="16"/>
        <v>46367</v>
      </c>
      <c r="AG38" s="118">
        <f t="shared" si="16"/>
        <v>46368</v>
      </c>
      <c r="AH38" s="119">
        <f t="shared" si="16"/>
        <v>46369</v>
      </c>
      <c r="AI38" s="147">
        <f>COUNTIFS(入力用２年!B:B,"&gt;="&amp;MIN(AB38:AH38),入力用２年!B:B,"&lt;="&amp;MAX(AB38:AH38),入力用２年!J:J,"○",入力用２年!E:E,"",入力用２年!D:D,"休日")</f>
        <v>2</v>
      </c>
      <c r="AJ38" s="105">
        <f>COUNTIFS(入力用２年!$B:$B,"&gt;="&amp;MIN(AB38:AH38),入力用２年!$B:$B,"&lt;="&amp;MAX(AB38:AH38),入力用２年!$J:$J,"○",入力用２年!$E:$E,"",入力用２年!$F:$F,"現場閉所")</f>
        <v>2</v>
      </c>
      <c r="AK38" s="148" t="str" cm="1">
        <f t="array" ref="AK38">_xlfn.IFS(AI38=0,"",AI38=0,"-",AJ38&gt;=AI38,"〇",AJ38&lt;=AI38,"×")</f>
        <v>〇</v>
      </c>
    </row>
    <row r="39" spans="3:37" s="122" customFormat="1" ht="15.75" customHeight="1">
      <c r="D39" s="132">
        <f>IFERROR(IF(MONTH(J38+1)=$D$35,J38+1,""),"")</f>
        <v>46307</v>
      </c>
      <c r="E39" s="118">
        <f t="shared" si="14"/>
        <v>46308</v>
      </c>
      <c r="F39" s="118">
        <f t="shared" si="14"/>
        <v>46309</v>
      </c>
      <c r="G39" s="118">
        <f t="shared" si="14"/>
        <v>46310</v>
      </c>
      <c r="H39" s="118">
        <f t="shared" si="14"/>
        <v>46311</v>
      </c>
      <c r="I39" s="118">
        <f t="shared" si="14"/>
        <v>46312</v>
      </c>
      <c r="J39" s="119">
        <f t="shared" si="14"/>
        <v>46313</v>
      </c>
      <c r="K39" s="147">
        <f>COUNTIFS(入力用２年!B:B,"&gt;="&amp;MIN(D39:J39),入力用２年!B:B,"&lt;="&amp;MAX(D39:J39),入力用２年!J:J,"○",入力用２年!E:E,"",入力用２年!D:D,"休日")</f>
        <v>2</v>
      </c>
      <c r="L39" s="105">
        <f>COUNTIFS(入力用２年!$B:$B,"&gt;="&amp;MIN(D39:J39),入力用２年!$B:$B,"&lt;="&amp;MAX(D39:J39),入力用２年!$J:$J,"○",入力用２年!$E:$E,"",入力用２年!$F:$F,"現場閉所")</f>
        <v>2</v>
      </c>
      <c r="M39" s="148" t="str" cm="1">
        <f t="array" ref="M39">_xlfn.IFS(K39=0,"",K39=0,"-",L39&gt;=K39,"〇",L39&lt;=K39,"×")</f>
        <v>〇</v>
      </c>
      <c r="N39" s="139"/>
      <c r="P39" s="132">
        <f>IFERROR(IF(MONTH(V38+1)=$P$35,V38+1,""),"")</f>
        <v>46335</v>
      </c>
      <c r="Q39" s="118">
        <f t="shared" si="15"/>
        <v>46336</v>
      </c>
      <c r="R39" s="118">
        <f t="shared" si="15"/>
        <v>46337</v>
      </c>
      <c r="S39" s="118">
        <f t="shared" si="15"/>
        <v>46338</v>
      </c>
      <c r="T39" s="118">
        <f t="shared" si="15"/>
        <v>46339</v>
      </c>
      <c r="U39" s="118">
        <f t="shared" si="15"/>
        <v>46340</v>
      </c>
      <c r="V39" s="119">
        <f t="shared" si="15"/>
        <v>46341</v>
      </c>
      <c r="W39" s="147">
        <f>COUNTIFS(入力用２年!B:B,"&gt;="&amp;MIN(P39:V39),入力用２年!B:B,"&lt;="&amp;MAX(P39:V39),入力用２年!J:J,"○",入力用２年!E:E,"",入力用２年!D:D,"休日")</f>
        <v>2</v>
      </c>
      <c r="X39" s="105">
        <f>COUNTIFS(入力用２年!$B:$B,"&gt;="&amp;MIN(P39:V39),入力用２年!$B:$B,"&lt;="&amp;MAX(P39:V39),入力用２年!$J:$J,"○",入力用２年!$E:$E,"",入力用２年!$F:$F,"現場閉所")</f>
        <v>2</v>
      </c>
      <c r="Y39" s="148" t="str" cm="1">
        <f t="array" ref="Y39">_xlfn.IFS(W39=0,"",W39=0,"-",X39&gt;=W39,"〇",X39&lt;=W39,"×")</f>
        <v>〇</v>
      </c>
      <c r="Z39" s="139"/>
      <c r="AB39" s="132">
        <f>IFERROR(IF(MONTH(AH38+1)=$AB$35,AH38+1,""),"")</f>
        <v>46370</v>
      </c>
      <c r="AC39" s="118">
        <f t="shared" si="16"/>
        <v>46371</v>
      </c>
      <c r="AD39" s="118">
        <f t="shared" si="16"/>
        <v>46372</v>
      </c>
      <c r="AE39" s="118">
        <f t="shared" si="16"/>
        <v>46373</v>
      </c>
      <c r="AF39" s="118">
        <f t="shared" si="16"/>
        <v>46374</v>
      </c>
      <c r="AG39" s="118">
        <f t="shared" si="16"/>
        <v>46375</v>
      </c>
      <c r="AH39" s="119">
        <f t="shared" si="16"/>
        <v>46376</v>
      </c>
      <c r="AI39" s="147">
        <f>COUNTIFS(入力用２年!B:B,"&gt;="&amp;MIN(AB39:AH39),入力用２年!B:B,"&lt;="&amp;MAX(AB39:AH39),入力用２年!J:J,"○",入力用２年!E:E,"",入力用２年!D:D,"休日")</f>
        <v>2</v>
      </c>
      <c r="AJ39" s="105">
        <f>COUNTIFS(入力用２年!$B:$B,"&gt;="&amp;MIN(AB39:AH39),入力用２年!$B:$B,"&lt;="&amp;MAX(AB39:AH39),入力用２年!$J:$J,"○",入力用２年!$E:$E,"",入力用２年!$F:$F,"現場閉所")</f>
        <v>2</v>
      </c>
      <c r="AK39" s="148" t="str" cm="1">
        <f t="array" ref="AK39">_xlfn.IFS(AI39=0,"",AI39=0,"-",AJ39&gt;=AI39,"〇",AJ39&lt;=AI39,"×")</f>
        <v>〇</v>
      </c>
    </row>
    <row r="40" spans="3:37" s="122" customFormat="1" ht="15.75" customHeight="1">
      <c r="D40" s="132">
        <f>IFERROR(IF(MONTH(J39+1)=$D$35,J39+1,""),"")</f>
        <v>46314</v>
      </c>
      <c r="E40" s="118">
        <f t="shared" si="14"/>
        <v>46315</v>
      </c>
      <c r="F40" s="118">
        <f t="shared" si="14"/>
        <v>46316</v>
      </c>
      <c r="G40" s="118">
        <f t="shared" si="14"/>
        <v>46317</v>
      </c>
      <c r="H40" s="118">
        <f t="shared" si="14"/>
        <v>46318</v>
      </c>
      <c r="I40" s="118">
        <f t="shared" si="14"/>
        <v>46319</v>
      </c>
      <c r="J40" s="119">
        <f t="shared" si="14"/>
        <v>46320</v>
      </c>
      <c r="K40" s="147">
        <f>COUNTIFS(入力用２年!B:B,"&gt;="&amp;MIN(D40:J40),入力用２年!B:B,"&lt;="&amp;MAX(D40:J40),入力用２年!J:J,"○",入力用２年!E:E,"",入力用２年!D:D,"休日")</f>
        <v>2</v>
      </c>
      <c r="L40" s="105">
        <f>COUNTIFS(入力用２年!$B:$B,"&gt;="&amp;MIN(D40:J40),入力用２年!$B:$B,"&lt;="&amp;MAX(D40:J40),入力用２年!$J:$J,"○",入力用２年!$E:$E,"",入力用２年!$F:$F,"現場閉所")</f>
        <v>2</v>
      </c>
      <c r="M40" s="148" t="str" cm="1">
        <f t="array" ref="M40">_xlfn.IFS(K40=0,"",K40=0,"-",L40&gt;=K40,"〇",L40&lt;=K40,"×")</f>
        <v>〇</v>
      </c>
      <c r="N40" s="139"/>
      <c r="P40" s="132">
        <f>IFERROR(IF(MONTH(V39+1)=$P$35,V39+1,""),"")</f>
        <v>46342</v>
      </c>
      <c r="Q40" s="118">
        <f t="shared" si="15"/>
        <v>46343</v>
      </c>
      <c r="R40" s="118">
        <f t="shared" si="15"/>
        <v>46344</v>
      </c>
      <c r="S40" s="118">
        <f t="shared" si="15"/>
        <v>46345</v>
      </c>
      <c r="T40" s="118">
        <f t="shared" si="15"/>
        <v>46346</v>
      </c>
      <c r="U40" s="118">
        <f t="shared" si="15"/>
        <v>46347</v>
      </c>
      <c r="V40" s="119">
        <f t="shared" si="15"/>
        <v>46348</v>
      </c>
      <c r="W40" s="147">
        <f>COUNTIFS(入力用２年!B:B,"&gt;="&amp;MIN(P40:V40),入力用２年!B:B,"&lt;="&amp;MAX(P40:V40),入力用２年!J:J,"○",入力用２年!E:E,"",入力用２年!D:D,"休日")</f>
        <v>2</v>
      </c>
      <c r="X40" s="105">
        <f>COUNTIFS(入力用２年!$B:$B,"&gt;="&amp;MIN(P40:V40),入力用２年!$B:$B,"&lt;="&amp;MAX(P40:V40),入力用２年!$J:$J,"○",入力用２年!$E:$E,"",入力用２年!$F:$F,"現場閉所")</f>
        <v>2</v>
      </c>
      <c r="Y40" s="148" t="str" cm="1">
        <f t="array" ref="Y40">_xlfn.IFS(W40=0,"",W40=0,"-",X40&gt;=W40,"〇",X40&lt;=W40,"×")</f>
        <v>〇</v>
      </c>
      <c r="Z40" s="139"/>
      <c r="AB40" s="132">
        <f>IFERROR(IF(MONTH(AH39+1)=$AB$35,AH39+1,""),"")</f>
        <v>46377</v>
      </c>
      <c r="AC40" s="118">
        <f t="shared" si="16"/>
        <v>46378</v>
      </c>
      <c r="AD40" s="118">
        <f t="shared" si="16"/>
        <v>46379</v>
      </c>
      <c r="AE40" s="118">
        <f t="shared" si="16"/>
        <v>46380</v>
      </c>
      <c r="AF40" s="118">
        <f t="shared" si="16"/>
        <v>46381</v>
      </c>
      <c r="AG40" s="118">
        <f t="shared" si="16"/>
        <v>46382</v>
      </c>
      <c r="AH40" s="119">
        <f t="shared" si="16"/>
        <v>46383</v>
      </c>
      <c r="AI40" s="147">
        <f>COUNTIFS(入力用２年!B:B,"&gt;="&amp;MIN(AB40:AH40),入力用２年!B:B,"&lt;="&amp;MAX(AB40:AH40),入力用２年!J:J,"○",入力用２年!E:E,"",入力用２年!D:D,"休日")</f>
        <v>2</v>
      </c>
      <c r="AJ40" s="105">
        <f>COUNTIFS(入力用２年!$B:$B,"&gt;="&amp;MIN(AB40:AH40),入力用２年!$B:$B,"&lt;="&amp;MAX(AB40:AH40),入力用２年!$J:$J,"○",入力用２年!$E:$E,"",入力用２年!$F:$F,"現場閉所")</f>
        <v>2</v>
      </c>
      <c r="AK40" s="148" t="str" cm="1">
        <f t="array" ref="AK40">_xlfn.IFS(AI40=0,"",AI40=0,"-",AJ40&gt;=AI40,"〇",AJ40&lt;=AI40,"×")</f>
        <v>〇</v>
      </c>
    </row>
    <row r="41" spans="3:37" s="122" customFormat="1" ht="15.75" customHeight="1">
      <c r="D41" s="132">
        <f>IFERROR(IF(MONTH(J40+1)=$D$35,J40+1,""),"")</f>
        <v>46321</v>
      </c>
      <c r="E41" s="118">
        <f t="shared" si="14"/>
        <v>46322</v>
      </c>
      <c r="F41" s="118">
        <f t="shared" si="14"/>
        <v>46323</v>
      </c>
      <c r="G41" s="118">
        <f t="shared" si="14"/>
        <v>46324</v>
      </c>
      <c r="H41" s="118">
        <f t="shared" si="14"/>
        <v>46325</v>
      </c>
      <c r="I41" s="118">
        <f t="shared" si="14"/>
        <v>46326</v>
      </c>
      <c r="J41" s="119" t="str">
        <f t="shared" si="14"/>
        <v/>
      </c>
      <c r="K41" s="147">
        <f>COUNTIFS(入力用２年!B:B,"&gt;="&amp;MIN(D41:J41),入力用２年!B:B,"&lt;="&amp;MAX(D41:J41),入力用２年!J:J,"○",入力用２年!E:E,"",入力用２年!D:D,"休日")</f>
        <v>1</v>
      </c>
      <c r="L41" s="105">
        <f>COUNTIFS(入力用２年!$B:$B,"&gt;="&amp;MIN(D41:J41),入力用２年!$B:$B,"&lt;="&amp;MAX(D41:J41),入力用２年!$J:$J,"○",入力用２年!$E:$E,"",入力用２年!$F:$F,"現場閉所")</f>
        <v>1</v>
      </c>
      <c r="M41" s="148" t="str" cm="1">
        <f t="array" ref="M41">_xlfn.IFS(K41=0,"",K41=0,"-",L41&gt;=K41,"〇",L41&lt;=K41,"×")</f>
        <v>〇</v>
      </c>
      <c r="N41" s="139"/>
      <c r="P41" s="132">
        <f>IFERROR(IF(MONTH(V40+1)=$P$35,V40+1,""),"")</f>
        <v>46349</v>
      </c>
      <c r="Q41" s="118">
        <f t="shared" si="15"/>
        <v>46350</v>
      </c>
      <c r="R41" s="118">
        <f t="shared" si="15"/>
        <v>46351</v>
      </c>
      <c r="S41" s="118">
        <f t="shared" si="15"/>
        <v>46352</v>
      </c>
      <c r="T41" s="118">
        <f t="shared" si="15"/>
        <v>46353</v>
      </c>
      <c r="U41" s="118">
        <f t="shared" si="15"/>
        <v>46354</v>
      </c>
      <c r="V41" s="119">
        <f t="shared" si="15"/>
        <v>46355</v>
      </c>
      <c r="W41" s="147">
        <f>COUNTIFS(入力用２年!B:B,"&gt;="&amp;MIN(P41:V41),入力用２年!B:B,"&lt;="&amp;MAX(P41:V41),入力用２年!J:J,"○",入力用２年!E:E,"",入力用２年!D:D,"休日")</f>
        <v>2</v>
      </c>
      <c r="X41" s="105">
        <f>COUNTIFS(入力用２年!$B:$B,"&gt;="&amp;MIN(P41:V41),入力用２年!$B:$B,"&lt;="&amp;MAX(P41:V41),入力用２年!$J:$J,"○",入力用２年!$E:$E,"",入力用２年!$F:$F,"現場閉所")</f>
        <v>2</v>
      </c>
      <c r="Y41" s="148" t="str" cm="1">
        <f t="array" ref="Y41">_xlfn.IFS(W41=0,"",W41=0,"-",X41&gt;=W41,"〇",X41&lt;=W41,"×")</f>
        <v>〇</v>
      </c>
      <c r="Z41" s="139"/>
      <c r="AB41" s="132">
        <f>IFERROR(IF(MONTH(AH40+1)=$AB$35,AH40+1,""),"")</f>
        <v>46384</v>
      </c>
      <c r="AC41" s="118">
        <f t="shared" si="16"/>
        <v>46385</v>
      </c>
      <c r="AD41" s="118">
        <f t="shared" si="16"/>
        <v>46386</v>
      </c>
      <c r="AE41" s="118">
        <f t="shared" si="16"/>
        <v>46387</v>
      </c>
      <c r="AF41" s="118" t="str">
        <f t="shared" si="16"/>
        <v/>
      </c>
      <c r="AG41" s="118" t="str">
        <f t="shared" si="16"/>
        <v/>
      </c>
      <c r="AH41" s="119" t="str">
        <f t="shared" si="16"/>
        <v/>
      </c>
      <c r="AI41" s="147">
        <f>COUNTIFS(入力用２年!B:B,"&gt;="&amp;MIN(AB41:AH41),入力用２年!B:B,"&lt;="&amp;MAX(AB41:AH41),入力用２年!J:J,"○",入力用２年!E:E,"",入力用２年!D:D,"休日")</f>
        <v>0</v>
      </c>
      <c r="AJ41" s="105">
        <f>COUNTIFS(入力用２年!$B:$B,"&gt;="&amp;MIN(AB41:AH41),入力用２年!$B:$B,"&lt;="&amp;MAX(AB41:AH41),入力用２年!$J:$J,"○",入力用２年!$E:$E,"",入力用２年!$F:$F,"現場閉所")</f>
        <v>0</v>
      </c>
      <c r="AK41" s="148" t="str" cm="1">
        <f t="array" ref="AK41">_xlfn.IFS(AI41=0,"",AI41=0,"-",AJ41&gt;=AI41,"〇",AJ41&lt;=AI41,"×")</f>
        <v/>
      </c>
    </row>
    <row r="42" spans="3:37" s="122" customFormat="1" ht="15.75" customHeight="1" thickBot="1">
      <c r="D42" s="134" t="str">
        <f>IFERROR(IF(MONTH(J41+1)=$D$35,J41+1,""),"")</f>
        <v/>
      </c>
      <c r="E42" s="120" t="str">
        <f t="shared" si="14"/>
        <v/>
      </c>
      <c r="F42" s="120" t="str">
        <f t="shared" si="14"/>
        <v/>
      </c>
      <c r="G42" s="120" t="str">
        <f t="shared" si="14"/>
        <v/>
      </c>
      <c r="H42" s="120" t="str">
        <f t="shared" si="14"/>
        <v/>
      </c>
      <c r="I42" s="120" t="str">
        <f t="shared" si="14"/>
        <v/>
      </c>
      <c r="J42" s="121" t="str">
        <f t="shared" si="14"/>
        <v/>
      </c>
      <c r="K42" s="149">
        <f>COUNTIFS(入力用２年!B:B,"&gt;="&amp;MIN(D42:J42),入力用２年!B:B,"&lt;="&amp;MAX(D42:J42),入力用２年!J:J,"○",入力用２年!E:E,"",入力用２年!D:D,"休日")</f>
        <v>0</v>
      </c>
      <c r="L42" s="114">
        <f>COUNTIFS(入力用２年!$B:$B,"&gt;="&amp;MIN(D42:J42),入力用２年!$B:$B,"&lt;="&amp;MAX(D42:J42),入力用２年!$J:$J,"○",入力用２年!$E:$E,"",入力用２年!$F:$F,"現場閉所")</f>
        <v>0</v>
      </c>
      <c r="M42" s="150" t="str" cm="1">
        <f t="array" ref="M42">_xlfn.IFS(K42=0,"",K42=0,"-",L42&gt;=K42,"〇",L42&lt;=K42,"×")</f>
        <v/>
      </c>
      <c r="N42" s="139"/>
      <c r="P42" s="134">
        <f>IFERROR(IF(MONTH(V41+1)=$P$35,V41+1,""),"")</f>
        <v>46356</v>
      </c>
      <c r="Q42" s="120" t="str">
        <f t="shared" si="15"/>
        <v/>
      </c>
      <c r="R42" s="120" t="str">
        <f t="shared" si="15"/>
        <v/>
      </c>
      <c r="S42" s="120" t="str">
        <f t="shared" si="15"/>
        <v/>
      </c>
      <c r="T42" s="120" t="str">
        <f t="shared" si="15"/>
        <v/>
      </c>
      <c r="U42" s="120" t="str">
        <f t="shared" si="15"/>
        <v/>
      </c>
      <c r="V42" s="121" t="str">
        <f t="shared" si="15"/>
        <v/>
      </c>
      <c r="W42" s="149">
        <f>COUNTIFS(入力用２年!B:B,"&gt;="&amp;MIN(P42:V42),入力用２年!B:B,"&lt;="&amp;MAX(P42:V42),入力用２年!J:J,"○",入力用２年!E:E,"",入力用２年!D:D,"休日")</f>
        <v>0</v>
      </c>
      <c r="X42" s="114">
        <f>COUNTIFS(入力用２年!$B:$B,"&gt;="&amp;MIN(P42:V42),入力用２年!$B:$B,"&lt;="&amp;MAX(P42:V42),入力用２年!$J:$J,"○",入力用２年!$E:$E,"",入力用２年!$F:$F,"現場閉所")</f>
        <v>0</v>
      </c>
      <c r="Y42" s="150" t="str" cm="1">
        <f t="array" ref="Y42">_xlfn.IFS(W42=0,"",W42=0,"-",X42&gt;=W42,"〇",X42&lt;=W42,"×")</f>
        <v/>
      </c>
      <c r="Z42" s="139"/>
      <c r="AB42" s="134" t="str">
        <f>IFERROR(IF(MONTH(AH41+1)=$AB$35,AH41+1,""),"")</f>
        <v/>
      </c>
      <c r="AC42" s="120" t="str">
        <f t="shared" si="16"/>
        <v/>
      </c>
      <c r="AD42" s="120" t="str">
        <f t="shared" si="16"/>
        <v/>
      </c>
      <c r="AE42" s="120" t="str">
        <f t="shared" si="16"/>
        <v/>
      </c>
      <c r="AF42" s="120" t="str">
        <f t="shared" si="16"/>
        <v/>
      </c>
      <c r="AG42" s="120" t="str">
        <f t="shared" si="16"/>
        <v/>
      </c>
      <c r="AH42" s="121" t="str">
        <f t="shared" si="16"/>
        <v/>
      </c>
      <c r="AI42" s="149">
        <f>COUNTIFS(入力用２年!B:B,"&gt;="&amp;MIN(AB42:AH42),入力用２年!B:B,"&lt;="&amp;MAX(AB42:AH42),入力用２年!J:J,"○",入力用２年!E:E,"",入力用２年!D:D,"休日")</f>
        <v>0</v>
      </c>
      <c r="AJ42" s="114">
        <f>COUNTIFS(入力用２年!$B:$B,"&gt;="&amp;MIN(AB42:AH42),入力用２年!$B:$B,"&lt;="&amp;MAX(AB42:AH42),入力用２年!$J:$J,"○",入力用２年!$E:$E,"",入力用２年!$F:$F,"現場閉所")</f>
        <v>0</v>
      </c>
      <c r="AK42" s="150" t="str" cm="1">
        <f t="array" ref="AK42">_xlfn.IFS(AI42=0,"",AI42=0,"-",AJ42&gt;=AI42,"〇",AJ42&lt;=AI42,"×")</f>
        <v/>
      </c>
    </row>
    <row r="43" spans="3:37" s="179" customFormat="1" ht="18.75" customHeight="1">
      <c r="D43" s="231"/>
      <c r="E43" s="231"/>
      <c r="F43" s="231"/>
      <c r="G43" s="231"/>
      <c r="H43" s="182"/>
      <c r="I43" s="231"/>
      <c r="J43" s="182"/>
      <c r="K43" s="182">
        <f>SUM(K37:K42)</f>
        <v>9</v>
      </c>
      <c r="L43" s="182"/>
      <c r="M43" s="182"/>
      <c r="N43" s="182"/>
      <c r="O43" s="231"/>
      <c r="P43" s="231"/>
      <c r="Q43" s="231"/>
      <c r="R43" s="231"/>
      <c r="S43" s="231"/>
      <c r="T43" s="182"/>
      <c r="U43" s="231"/>
      <c r="V43" s="182"/>
      <c r="W43" s="182">
        <f>SUM(W37:W42)</f>
        <v>9</v>
      </c>
      <c r="X43" s="182"/>
      <c r="Y43" s="182"/>
      <c r="Z43" s="182"/>
      <c r="AA43" s="231"/>
      <c r="AB43" s="231"/>
      <c r="AC43" s="231"/>
      <c r="AD43" s="231"/>
      <c r="AE43" s="231"/>
      <c r="AF43" s="182"/>
      <c r="AG43" s="231"/>
      <c r="AH43" s="182"/>
      <c r="AI43" s="182">
        <f>SUM(AI37:AI42)</f>
        <v>8</v>
      </c>
      <c r="AK43" s="231"/>
    </row>
    <row r="44" spans="3:37" s="122" customFormat="1" ht="18.75" customHeight="1" thickBot="1">
      <c r="C44" s="299" t="s">
        <v>13</v>
      </c>
      <c r="D44" s="299"/>
      <c r="E44" s="122" t="str">
        <f>IF(H44="-","-",IF(OR(H44&gt;=ROUNDDOWN(8/28,3),L44&gt;=K53),"OK","NG"))</f>
        <v>OK</v>
      </c>
      <c r="F44" s="300" t="s">
        <v>90</v>
      </c>
      <c r="G44" s="300"/>
      <c r="H44" s="305">
        <f>IFERROR(ROUNDDOWN(L44/(COUNTIFS(入力用２年!B:B,"&gt;="&amp;MIN(D47:J52),入力用２年!B:B,"&lt;="&amp;MAX(D47:J52),入力用２年!J:J,"○")-COUNTIFS(入力用２年!B:B,"&gt;="&amp;MIN(D47:J52),入力用２年!B:B,"&lt;="&amp;MAX(D47:J52),入力用２年!J:J,"○",入力用２年!E:E,"&lt;&gt;")),3),"-")</f>
        <v>0.32200000000000001</v>
      </c>
      <c r="I44" s="305"/>
      <c r="J44" s="305"/>
      <c r="K44" s="257" t="s">
        <v>89</v>
      </c>
      <c r="L44" s="126">
        <f>COUNTIFS(入力用２年!B:B,"&gt;="&amp;MIN(D47:J52),入力用２年!B:B,"&lt;="&amp;MAX(D47:J52),入力用２年!J:J,"○",入力用２年!F:F,"現場閉所",入力用２年!E:E,"")</f>
        <v>10</v>
      </c>
      <c r="M44" s="108"/>
      <c r="N44" s="108"/>
      <c r="O44" s="299" t="s">
        <v>13</v>
      </c>
      <c r="P44" s="299"/>
      <c r="Q44" s="122" t="str">
        <f>IF(T44="-","-",IF(OR(T44&gt;=ROUNDDOWN(8/28,3),X44&gt;=W53),"OK","NG"))</f>
        <v>OK</v>
      </c>
      <c r="R44" s="300" t="s">
        <v>90</v>
      </c>
      <c r="S44" s="300"/>
      <c r="T44" s="305">
        <f>IFERROR(ROUNDDOWN(X44/(COUNTIFS(入力用２年!B:B,"&gt;="&amp;MIN(P47:V52),入力用２年!B:B,"&lt;="&amp;MAX(P47:V52),入力用２年!J:J,"○")-COUNTIFS(入力用２年!B:B,"&gt;="&amp;MIN(P47:V52),入力用２年!B:B,"&lt;="&amp;MAX(P47:V52),入力用２年!J:J,"○",入力用２年!E:E,"&lt;&gt;")),3),"-")</f>
        <v>0.28499999999999998</v>
      </c>
      <c r="U44" s="305"/>
      <c r="V44" s="305"/>
      <c r="W44" s="257" t="s">
        <v>89</v>
      </c>
      <c r="X44" s="126">
        <f>COUNTIFS(入力用２年!B:B,"&gt;="&amp;MIN(P47:V52),入力用２年!B:B,"&lt;="&amp;MAX(P47:V52),入力用２年!J:J,"○",入力用２年!F:F,"現場閉所",入力用２年!E:E,"")</f>
        <v>8</v>
      </c>
      <c r="Y44" s="108"/>
      <c r="Z44" s="108"/>
      <c r="AA44" s="299" t="s">
        <v>13</v>
      </c>
      <c r="AB44" s="299"/>
      <c r="AC44" s="122" t="str">
        <f>IF(AF44="-","-",IF(OR(AF44&gt;=ROUNDDOWN(8/28,3),AJ44&gt;=AI53),"OK","NG"))</f>
        <v>OK</v>
      </c>
      <c r="AD44" s="300" t="s">
        <v>90</v>
      </c>
      <c r="AE44" s="300"/>
      <c r="AF44" s="305">
        <f>IFERROR(ROUNDDOWN(AJ44/(COUNTIFS(入力用２年!B:B,"&gt;="&amp;MIN(AB47:AH52),入力用２年!B:B,"&lt;="&amp;MAX(AB47:AH52),入力用２年!J:J,"○")-COUNTIFS(入力用２年!B:B,"&gt;="&amp;MIN(AB47:AH52),入力用２年!B:B,"&lt;="&amp;MAX(AB47:AH52),入力用２年!J:J,"○",入力用２年!E:E,"&lt;&gt;")),3),"-")</f>
        <v>0.25800000000000001</v>
      </c>
      <c r="AG44" s="305"/>
      <c r="AH44" s="305"/>
      <c r="AI44" s="257" t="s">
        <v>89</v>
      </c>
      <c r="AJ44" s="126">
        <f>COUNTIFS(入力用２年!B:B,"&gt;="&amp;MIN(AB47:AH52),入力用２年!B:B,"&lt;="&amp;MAX(AB47:AH52),入力用２年!J:J,"○",入力用２年!F:F,"現場閉所",入力用２年!E:E,"")</f>
        <v>8</v>
      </c>
      <c r="AK44" s="108"/>
    </row>
    <row r="45" spans="3:37" s="122" customFormat="1" ht="18.75" customHeight="1">
      <c r="D45" s="123">
        <v>1</v>
      </c>
      <c r="E45" s="124" t="s">
        <v>3</v>
      </c>
      <c r="F45" s="124"/>
      <c r="G45" s="124"/>
      <c r="H45" s="124"/>
      <c r="I45" s="124"/>
      <c r="J45" s="145"/>
      <c r="K45" s="296" t="s">
        <v>48</v>
      </c>
      <c r="L45" s="297"/>
      <c r="M45" s="298"/>
      <c r="N45" s="137"/>
      <c r="P45" s="123">
        <v>2</v>
      </c>
      <c r="Q45" s="124" t="s">
        <v>3</v>
      </c>
      <c r="R45" s="124"/>
      <c r="S45" s="124"/>
      <c r="T45" s="124"/>
      <c r="U45" s="124"/>
      <c r="V45" s="145"/>
      <c r="W45" s="296" t="s">
        <v>48</v>
      </c>
      <c r="X45" s="297"/>
      <c r="Y45" s="298"/>
      <c r="Z45" s="137"/>
      <c r="AB45" s="123">
        <v>3</v>
      </c>
      <c r="AC45" s="124" t="s">
        <v>3</v>
      </c>
      <c r="AD45" s="124"/>
      <c r="AE45" s="124"/>
      <c r="AF45" s="124"/>
      <c r="AG45" s="124"/>
      <c r="AH45" s="145"/>
      <c r="AI45" s="296" t="s">
        <v>48</v>
      </c>
      <c r="AJ45" s="297"/>
      <c r="AK45" s="298"/>
    </row>
    <row r="46" spans="3:37" s="122" customFormat="1" ht="29.25" customHeight="1">
      <c r="D46" s="127" t="s">
        <v>2</v>
      </c>
      <c r="E46" s="128" t="s">
        <v>5</v>
      </c>
      <c r="F46" s="128" t="s">
        <v>6</v>
      </c>
      <c r="G46" s="128" t="s">
        <v>7</v>
      </c>
      <c r="H46" s="128" t="s">
        <v>8</v>
      </c>
      <c r="I46" s="128" t="s">
        <v>9</v>
      </c>
      <c r="J46" s="146" t="s">
        <v>4</v>
      </c>
      <c r="K46" s="129" t="s">
        <v>42</v>
      </c>
      <c r="L46" s="130" t="s">
        <v>89</v>
      </c>
      <c r="M46" s="131" t="s">
        <v>43</v>
      </c>
      <c r="N46" s="138"/>
      <c r="P46" s="127" t="s">
        <v>2</v>
      </c>
      <c r="Q46" s="128" t="s">
        <v>5</v>
      </c>
      <c r="R46" s="128" t="s">
        <v>6</v>
      </c>
      <c r="S46" s="128" t="s">
        <v>7</v>
      </c>
      <c r="T46" s="128" t="s">
        <v>8</v>
      </c>
      <c r="U46" s="128" t="s">
        <v>9</v>
      </c>
      <c r="V46" s="146" t="s">
        <v>4</v>
      </c>
      <c r="W46" s="129" t="s">
        <v>42</v>
      </c>
      <c r="X46" s="130" t="s">
        <v>89</v>
      </c>
      <c r="Y46" s="131" t="s">
        <v>43</v>
      </c>
      <c r="Z46" s="138"/>
      <c r="AB46" s="127" t="s">
        <v>2</v>
      </c>
      <c r="AC46" s="128" t="s">
        <v>5</v>
      </c>
      <c r="AD46" s="128" t="s">
        <v>6</v>
      </c>
      <c r="AE46" s="128" t="s">
        <v>7</v>
      </c>
      <c r="AF46" s="128" t="s">
        <v>8</v>
      </c>
      <c r="AG46" s="128" t="s">
        <v>9</v>
      </c>
      <c r="AH46" s="146" t="s">
        <v>4</v>
      </c>
      <c r="AI46" s="129" t="s">
        <v>42</v>
      </c>
      <c r="AJ46" s="130" t="s">
        <v>89</v>
      </c>
      <c r="AK46" s="131" t="s">
        <v>43</v>
      </c>
    </row>
    <row r="47" spans="3:37" s="122" customFormat="1" ht="15.75" customHeight="1">
      <c r="D47" s="132" t="str">
        <f>IF(B47&lt;&gt;"",B47+1,IF(TEXT(EDATE(MIN($AB$37:$AH$37),1),"aaa")=D46,EDATE(MIN($AB$37:$AH$37),1),""))</f>
        <v/>
      </c>
      <c r="E47" s="118" t="str">
        <f t="shared" ref="E47:J47" si="17">IF(D47&lt;&gt;"",D47+1,IF(TEXT(EDATE(MIN($AB$37:$AH$37),1),"aaa")=E46,EDATE(MIN($AB$37:$AH$37),1),""))</f>
        <v/>
      </c>
      <c r="F47" s="118" t="str">
        <f t="shared" si="17"/>
        <v/>
      </c>
      <c r="G47" s="118" t="str">
        <f t="shared" si="17"/>
        <v/>
      </c>
      <c r="H47" s="118">
        <f t="shared" si="17"/>
        <v>46388</v>
      </c>
      <c r="I47" s="118">
        <f t="shared" si="17"/>
        <v>46389</v>
      </c>
      <c r="J47" s="119">
        <f t="shared" si="17"/>
        <v>46390</v>
      </c>
      <c r="K47" s="147">
        <f>COUNTIFS(入力用２年!B:B,"&gt;="&amp;MIN(D47:J47),入力用２年!B:B,"&lt;="&amp;MAX(D47:J47),入力用２年!J:J,"○",入力用２年!E:E,"",入力用２年!D:D,"休日")</f>
        <v>2</v>
      </c>
      <c r="L47" s="105">
        <f>COUNTIFS(入力用２年!$B:$B,"&gt;="&amp;MIN(D47:J47),入力用２年!$B:$B,"&lt;="&amp;MAX(D47:J47),入力用２年!$J:$J,"○",入力用２年!$E:$E,"",入力用２年!$F:$F,"現場閉所")</f>
        <v>2</v>
      </c>
      <c r="M47" s="148" t="str" cm="1">
        <f t="array" ref="M47">_xlfn.IFS(K47=0,"",K47=0,"-",L47&gt;=K47,"〇",L47&lt;=K47,"×")</f>
        <v>〇</v>
      </c>
      <c r="N47" s="139"/>
      <c r="P47" s="132">
        <f t="shared" ref="P47:V47" si="18">IF(O47&lt;&gt;"",O47+1,IF(TEXT(EDATE(MIN($D$47:$J$47),1),"aaa")=P46,EDATE(MIN($D$47:$J$47),1),""))</f>
        <v>46419</v>
      </c>
      <c r="Q47" s="118">
        <f t="shared" si="18"/>
        <v>46420</v>
      </c>
      <c r="R47" s="118">
        <f t="shared" si="18"/>
        <v>46421</v>
      </c>
      <c r="S47" s="118">
        <f t="shared" si="18"/>
        <v>46422</v>
      </c>
      <c r="T47" s="118">
        <f t="shared" si="18"/>
        <v>46423</v>
      </c>
      <c r="U47" s="118">
        <f t="shared" si="18"/>
        <v>46424</v>
      </c>
      <c r="V47" s="119">
        <f t="shared" si="18"/>
        <v>46425</v>
      </c>
      <c r="W47" s="147">
        <f>COUNTIFS(入力用２年!B:B,"&gt;="&amp;MIN(P47:V47),入力用２年!B:B,"&lt;="&amp;MAX(P47:V47),入力用２年!J:J,"○",入力用２年!E:E,"",入力用２年!D:D,"休日")</f>
        <v>2</v>
      </c>
      <c r="X47" s="105">
        <f>COUNTIFS(入力用２年!$B:$B,"&gt;="&amp;MIN(P47:V47),入力用２年!$B:$B,"&lt;="&amp;MAX(P47:V47),入力用２年!$J:$J,"○",入力用２年!$E:$E,"",入力用２年!$F:$F,"現場閉所")</f>
        <v>2</v>
      </c>
      <c r="Y47" s="148" t="str" cm="1">
        <f t="array" ref="Y47">_xlfn.IFS(W47=0,"",W47=0,"-",X47&gt;=W47,"〇",X47&lt;=W47,"×")</f>
        <v>〇</v>
      </c>
      <c r="Z47" s="139"/>
      <c r="AB47" s="132">
        <f t="shared" ref="AB47:AH47" si="19">IF(AA47&lt;&gt;"",AA47+1,IF(TEXT(EDATE(MIN($P$47:$V$47),1),"aaa")=AB46,EDATE(MIN($P$47:$V$47),1),""))</f>
        <v>46447</v>
      </c>
      <c r="AC47" s="118">
        <f t="shared" si="19"/>
        <v>46448</v>
      </c>
      <c r="AD47" s="118">
        <f t="shared" si="19"/>
        <v>46449</v>
      </c>
      <c r="AE47" s="118">
        <f t="shared" si="19"/>
        <v>46450</v>
      </c>
      <c r="AF47" s="118">
        <f t="shared" si="19"/>
        <v>46451</v>
      </c>
      <c r="AG47" s="118">
        <f t="shared" si="19"/>
        <v>46452</v>
      </c>
      <c r="AH47" s="119">
        <f t="shared" si="19"/>
        <v>46453</v>
      </c>
      <c r="AI47" s="147">
        <f>COUNTIFS(入力用２年!B:B,"&gt;="&amp;MIN(AB47:AH47),入力用２年!B:B,"&lt;="&amp;MAX(AB47:AH47),入力用２年!J:J,"○",入力用２年!E:E,"",入力用２年!D:D,"休日")</f>
        <v>2</v>
      </c>
      <c r="AJ47" s="105">
        <f>COUNTIFS(入力用２年!$B:$B,"&gt;="&amp;MIN(AB47:AH47),入力用２年!$B:$B,"&lt;="&amp;MAX(AB47:AH47),入力用２年!$J:$J,"○",入力用２年!$E:$E,"",入力用２年!$F:$F,"現場閉所")</f>
        <v>2</v>
      </c>
      <c r="AK47" s="148" t="str" cm="1">
        <f t="array" ref="AK47">_xlfn.IFS(AI47=0,"",AI47=0,"-",AJ47&gt;=AI47,"〇",AJ47&lt;=AI47,"×")</f>
        <v>〇</v>
      </c>
    </row>
    <row r="48" spans="3:37" s="122" customFormat="1" ht="15.75" customHeight="1">
      <c r="D48" s="132">
        <f>IFERROR(IF(MONTH(J47+1)=$D$45,J47+1,""),"")</f>
        <v>46391</v>
      </c>
      <c r="E48" s="118">
        <f t="shared" ref="E48:J52" si="20">IFERROR(IF(MONTH(D48+1)=$D$45,D48+1,""),"")</f>
        <v>46392</v>
      </c>
      <c r="F48" s="118">
        <f t="shared" si="20"/>
        <v>46393</v>
      </c>
      <c r="G48" s="118">
        <f t="shared" si="20"/>
        <v>46394</v>
      </c>
      <c r="H48" s="118">
        <f t="shared" si="20"/>
        <v>46395</v>
      </c>
      <c r="I48" s="118">
        <f t="shared" si="20"/>
        <v>46396</v>
      </c>
      <c r="J48" s="119">
        <f t="shared" si="20"/>
        <v>46397</v>
      </c>
      <c r="K48" s="147">
        <f>COUNTIFS(入力用２年!B:B,"&gt;="&amp;MIN(D48:J48),入力用２年!B:B,"&lt;="&amp;MAX(D48:J48),入力用２年!J:J,"○",入力用２年!E:E,"",入力用２年!D:D,"休日")</f>
        <v>2</v>
      </c>
      <c r="L48" s="105">
        <f>COUNTIFS(入力用２年!$B:$B,"&gt;="&amp;MIN(D48:J48),入力用２年!$B:$B,"&lt;="&amp;MAX(D48:J48),入力用２年!$J:$J,"○",入力用２年!$E:$E,"",入力用２年!$F:$F,"現場閉所")</f>
        <v>2</v>
      </c>
      <c r="M48" s="148" t="str" cm="1">
        <f t="array" ref="M48">_xlfn.IFS(K48=0,"",K48=0,"-",L48&gt;=K48,"〇",L48&lt;=K48,"×")</f>
        <v>〇</v>
      </c>
      <c r="N48" s="139"/>
      <c r="P48" s="132">
        <f>IFERROR(IF(MONTH(V47+1)=$P$45,V47+1,""),"")</f>
        <v>46426</v>
      </c>
      <c r="Q48" s="118">
        <f t="shared" ref="Q48:V52" si="21">IFERROR(IF(MONTH(P48+1)=$P$45,P48+1,""),"")</f>
        <v>46427</v>
      </c>
      <c r="R48" s="118">
        <f t="shared" si="21"/>
        <v>46428</v>
      </c>
      <c r="S48" s="118">
        <f t="shared" si="21"/>
        <v>46429</v>
      </c>
      <c r="T48" s="118">
        <f t="shared" si="21"/>
        <v>46430</v>
      </c>
      <c r="U48" s="118">
        <f t="shared" si="21"/>
        <v>46431</v>
      </c>
      <c r="V48" s="119">
        <f t="shared" si="21"/>
        <v>46432</v>
      </c>
      <c r="W48" s="147">
        <f>COUNTIFS(入力用２年!B:B,"&gt;="&amp;MIN(P48:V48),入力用２年!B:B,"&lt;="&amp;MAX(P48:V48),入力用２年!J:J,"○",入力用２年!E:E,"",入力用２年!D:D,"休日")</f>
        <v>2</v>
      </c>
      <c r="X48" s="105">
        <f>COUNTIFS(入力用２年!$B:$B,"&gt;="&amp;MIN(P48:V48),入力用２年!$B:$B,"&lt;="&amp;MAX(P48:V48),入力用２年!$J:$J,"○",入力用２年!$E:$E,"",入力用２年!$F:$F,"現場閉所")</f>
        <v>2</v>
      </c>
      <c r="Y48" s="148" t="str" cm="1">
        <f t="array" ref="Y48">_xlfn.IFS(W48=0,"",W48=0,"-",X48&gt;=W48,"〇",X48&lt;=W48,"×")</f>
        <v>〇</v>
      </c>
      <c r="Z48" s="139"/>
      <c r="AB48" s="132">
        <f>IFERROR(IF(MONTH(AH47+1)=$AB$45,AH47+1,""),"")</f>
        <v>46454</v>
      </c>
      <c r="AC48" s="118">
        <f t="shared" ref="AC48:AH52" si="22">IFERROR(IF(MONTH(AB48+1)=$AB$45,AB48+1,""),"")</f>
        <v>46455</v>
      </c>
      <c r="AD48" s="118">
        <f t="shared" si="22"/>
        <v>46456</v>
      </c>
      <c r="AE48" s="118">
        <f t="shared" si="22"/>
        <v>46457</v>
      </c>
      <c r="AF48" s="118">
        <f t="shared" si="22"/>
        <v>46458</v>
      </c>
      <c r="AG48" s="118">
        <f t="shared" si="22"/>
        <v>46459</v>
      </c>
      <c r="AH48" s="119">
        <f t="shared" si="22"/>
        <v>46460</v>
      </c>
      <c r="AI48" s="147">
        <f>COUNTIFS(入力用２年!B:B,"&gt;="&amp;MIN(AB48:AH48),入力用２年!B:B,"&lt;="&amp;MAX(AB48:AH48),入力用２年!J:J,"○",入力用２年!E:E,"",入力用２年!D:D,"休日")</f>
        <v>2</v>
      </c>
      <c r="AJ48" s="105">
        <f>COUNTIFS(入力用２年!$B:$B,"&gt;="&amp;MIN(AB48:AH48),入力用２年!$B:$B,"&lt;="&amp;MAX(AB48:AH48),入力用２年!$J:$J,"○",入力用２年!$E:$E,"",入力用２年!$F:$F,"現場閉所")</f>
        <v>2</v>
      </c>
      <c r="AK48" s="148" t="str" cm="1">
        <f t="array" ref="AK48">_xlfn.IFS(AI48=0,"",AI48=0,"-",AJ48&gt;=AI48,"〇",AJ48&lt;=AI48,"×")</f>
        <v>〇</v>
      </c>
    </row>
    <row r="49" spans="2:38" s="122" customFormat="1" ht="15.75" customHeight="1">
      <c r="D49" s="132">
        <f>IFERROR(IF(MONTH(J48+1)=$D$45,J48+1,""),"")</f>
        <v>46398</v>
      </c>
      <c r="E49" s="118">
        <f t="shared" si="20"/>
        <v>46399</v>
      </c>
      <c r="F49" s="118">
        <f t="shared" si="20"/>
        <v>46400</v>
      </c>
      <c r="G49" s="118">
        <f t="shared" si="20"/>
        <v>46401</v>
      </c>
      <c r="H49" s="118">
        <f t="shared" si="20"/>
        <v>46402</v>
      </c>
      <c r="I49" s="118">
        <f t="shared" si="20"/>
        <v>46403</v>
      </c>
      <c r="J49" s="119">
        <f t="shared" si="20"/>
        <v>46404</v>
      </c>
      <c r="K49" s="147">
        <f>COUNTIFS(入力用２年!B:B,"&gt;="&amp;MIN(D49:J49),入力用２年!B:B,"&lt;="&amp;MAX(D49:J49),入力用２年!J:J,"○",入力用２年!E:E,"",入力用２年!D:D,"休日")</f>
        <v>2</v>
      </c>
      <c r="L49" s="105">
        <f>COUNTIFS(入力用２年!$B:$B,"&gt;="&amp;MIN(D49:J49),入力用２年!$B:$B,"&lt;="&amp;MAX(D49:J49),入力用２年!$J:$J,"○",入力用２年!$E:$E,"",入力用２年!$F:$F,"現場閉所")</f>
        <v>2</v>
      </c>
      <c r="M49" s="148" t="str" cm="1">
        <f t="array" ref="M49">_xlfn.IFS(K49=0,"",K49=0,"-",L49&gt;=K49,"〇",L49&lt;=K49,"×")</f>
        <v>〇</v>
      </c>
      <c r="N49" s="139"/>
      <c r="P49" s="132">
        <f>IFERROR(IF(MONTH(V48+1)=$P$45,V48+1,""),"")</f>
        <v>46433</v>
      </c>
      <c r="Q49" s="118">
        <f t="shared" si="21"/>
        <v>46434</v>
      </c>
      <c r="R49" s="118">
        <f t="shared" si="21"/>
        <v>46435</v>
      </c>
      <c r="S49" s="118">
        <f t="shared" si="21"/>
        <v>46436</v>
      </c>
      <c r="T49" s="118">
        <f t="shared" si="21"/>
        <v>46437</v>
      </c>
      <c r="U49" s="118">
        <f t="shared" si="21"/>
        <v>46438</v>
      </c>
      <c r="V49" s="119">
        <f t="shared" si="21"/>
        <v>46439</v>
      </c>
      <c r="W49" s="147">
        <f>COUNTIFS(入力用２年!B:B,"&gt;="&amp;MIN(P49:V49),入力用２年!B:B,"&lt;="&amp;MAX(P49:V49),入力用２年!J:J,"○",入力用２年!E:E,"",入力用２年!D:D,"休日")</f>
        <v>2</v>
      </c>
      <c r="X49" s="105">
        <f>COUNTIFS(入力用２年!$B:$B,"&gt;="&amp;MIN(P49:V49),入力用２年!$B:$B,"&lt;="&amp;MAX(P49:V49),入力用２年!$J:$J,"○",入力用２年!$E:$E,"",入力用２年!$F:$F,"現場閉所")</f>
        <v>2</v>
      </c>
      <c r="Y49" s="148" t="str" cm="1">
        <f t="array" ref="Y49">_xlfn.IFS(W49=0,"",W49=0,"-",X49&gt;=W49,"〇",X49&lt;=W49,"×")</f>
        <v>〇</v>
      </c>
      <c r="Z49" s="139"/>
      <c r="AB49" s="132">
        <f>IFERROR(IF(MONTH(AH48+1)=$AB$45,AH48+1,""),"")</f>
        <v>46461</v>
      </c>
      <c r="AC49" s="118">
        <f t="shared" si="22"/>
        <v>46462</v>
      </c>
      <c r="AD49" s="118">
        <f t="shared" si="22"/>
        <v>46463</v>
      </c>
      <c r="AE49" s="118">
        <f t="shared" si="22"/>
        <v>46464</v>
      </c>
      <c r="AF49" s="118">
        <f t="shared" si="22"/>
        <v>46465</v>
      </c>
      <c r="AG49" s="118">
        <f t="shared" si="22"/>
        <v>46466</v>
      </c>
      <c r="AH49" s="119">
        <f t="shared" si="22"/>
        <v>46467</v>
      </c>
      <c r="AI49" s="147">
        <f>COUNTIFS(入力用２年!B:B,"&gt;="&amp;MIN(AB49:AH49),入力用２年!B:B,"&lt;="&amp;MAX(AB49:AH49),入力用２年!J:J,"○",入力用２年!E:E,"",入力用２年!D:D,"休日")</f>
        <v>2</v>
      </c>
      <c r="AJ49" s="105">
        <f>COUNTIFS(入力用２年!$B:$B,"&gt;="&amp;MIN(AB49:AH49),入力用２年!$B:$B,"&lt;="&amp;MAX(AB49:AH49),入力用２年!$J:$J,"○",入力用２年!$E:$E,"",入力用２年!$F:$F,"現場閉所")</f>
        <v>2</v>
      </c>
      <c r="AK49" s="148" t="str" cm="1">
        <f t="array" ref="AK49">_xlfn.IFS(AI49=0,"",AI49=0,"-",AJ49&gt;=AI49,"〇",AJ49&lt;=AI49,"×")</f>
        <v>〇</v>
      </c>
    </row>
    <row r="50" spans="2:38" s="122" customFormat="1" ht="15.75" customHeight="1">
      <c r="D50" s="132">
        <f>IFERROR(IF(MONTH(J49+1)=$D$45,J49+1,""),"")</f>
        <v>46405</v>
      </c>
      <c r="E50" s="118">
        <f t="shared" si="20"/>
        <v>46406</v>
      </c>
      <c r="F50" s="118">
        <f t="shared" si="20"/>
        <v>46407</v>
      </c>
      <c r="G50" s="118">
        <f t="shared" si="20"/>
        <v>46408</v>
      </c>
      <c r="H50" s="118">
        <f t="shared" si="20"/>
        <v>46409</v>
      </c>
      <c r="I50" s="118">
        <f t="shared" si="20"/>
        <v>46410</v>
      </c>
      <c r="J50" s="119">
        <f t="shared" si="20"/>
        <v>46411</v>
      </c>
      <c r="K50" s="147">
        <f>COUNTIFS(入力用２年!B:B,"&gt;="&amp;MIN(D50:J50),入力用２年!B:B,"&lt;="&amp;MAX(D50:J50),入力用２年!J:J,"○",入力用２年!E:E,"",入力用２年!D:D,"休日")</f>
        <v>2</v>
      </c>
      <c r="L50" s="105">
        <f>COUNTIFS(入力用２年!$B:$B,"&gt;="&amp;MIN(D50:J50),入力用２年!$B:$B,"&lt;="&amp;MAX(D50:J50),入力用２年!$J:$J,"○",入力用２年!$E:$E,"",入力用２年!$F:$F,"現場閉所")</f>
        <v>2</v>
      </c>
      <c r="M50" s="148" t="str" cm="1">
        <f t="array" ref="M50">_xlfn.IFS(K50=0,"",K50=0,"-",L50&gt;=K50,"〇",L50&lt;=K50,"×")</f>
        <v>〇</v>
      </c>
      <c r="N50" s="139"/>
      <c r="P50" s="132">
        <f>IFERROR(IF(MONTH(V49+1)=$P$45,V49+1,""),"")</f>
        <v>46440</v>
      </c>
      <c r="Q50" s="118">
        <f t="shared" si="21"/>
        <v>46441</v>
      </c>
      <c r="R50" s="118">
        <f t="shared" si="21"/>
        <v>46442</v>
      </c>
      <c r="S50" s="118">
        <f t="shared" si="21"/>
        <v>46443</v>
      </c>
      <c r="T50" s="118">
        <f t="shared" si="21"/>
        <v>46444</v>
      </c>
      <c r="U50" s="118">
        <f t="shared" si="21"/>
        <v>46445</v>
      </c>
      <c r="V50" s="119">
        <f t="shared" si="21"/>
        <v>46446</v>
      </c>
      <c r="W50" s="147">
        <f>COUNTIFS(入力用２年!B:B,"&gt;="&amp;MIN(P50:V50),入力用２年!B:B,"&lt;="&amp;MAX(P50:V50),入力用２年!J:J,"○",入力用２年!E:E,"",入力用２年!D:D,"休日")</f>
        <v>2</v>
      </c>
      <c r="X50" s="105">
        <f>COUNTIFS(入力用２年!$B:$B,"&gt;="&amp;MIN(P50:V50),入力用２年!$B:$B,"&lt;="&amp;MAX(P50:V50),入力用２年!$J:$J,"○",入力用２年!$E:$E,"",入力用２年!$F:$F,"現場閉所")</f>
        <v>2</v>
      </c>
      <c r="Y50" s="148" t="str" cm="1">
        <f t="array" ref="Y50">_xlfn.IFS(W50=0,"",W50=0,"-",X50&gt;=W50,"〇",X50&lt;=W50,"×")</f>
        <v>〇</v>
      </c>
      <c r="Z50" s="139"/>
      <c r="AB50" s="132">
        <f>IFERROR(IF(MONTH(AH49+1)=$AB$45,AH49+1,""),"")</f>
        <v>46468</v>
      </c>
      <c r="AC50" s="118">
        <f t="shared" si="22"/>
        <v>46469</v>
      </c>
      <c r="AD50" s="118">
        <f t="shared" si="22"/>
        <v>46470</v>
      </c>
      <c r="AE50" s="118">
        <f t="shared" si="22"/>
        <v>46471</v>
      </c>
      <c r="AF50" s="118">
        <f t="shared" si="22"/>
        <v>46472</v>
      </c>
      <c r="AG50" s="118">
        <f t="shared" si="22"/>
        <v>46473</v>
      </c>
      <c r="AH50" s="119">
        <f t="shared" si="22"/>
        <v>46474</v>
      </c>
      <c r="AI50" s="147">
        <f>COUNTIFS(入力用２年!B:B,"&gt;="&amp;MIN(AB50:AH50),入力用２年!B:B,"&lt;="&amp;MAX(AB50:AH50),入力用２年!J:J,"○",入力用２年!E:E,"",入力用２年!D:D,"休日")</f>
        <v>2</v>
      </c>
      <c r="AJ50" s="105">
        <f>COUNTIFS(入力用２年!$B:$B,"&gt;="&amp;MIN(AB50:AH50),入力用２年!$B:$B,"&lt;="&amp;MAX(AB50:AH50),入力用２年!$J:$J,"○",入力用２年!$E:$E,"",入力用２年!$F:$F,"現場閉所")</f>
        <v>2</v>
      </c>
      <c r="AK50" s="148" t="str" cm="1">
        <f t="array" ref="AK50">_xlfn.IFS(AI50=0,"",AI50=0,"-",AJ50&gt;=AI50,"〇",AJ50&lt;=AI50,"×")</f>
        <v>〇</v>
      </c>
    </row>
    <row r="51" spans="2:38" s="122" customFormat="1" ht="15.75" customHeight="1">
      <c r="D51" s="132">
        <f>IFERROR(IF(MONTH(J50+1)=$D$45,J50+1,""),"")</f>
        <v>46412</v>
      </c>
      <c r="E51" s="118">
        <f t="shared" si="20"/>
        <v>46413</v>
      </c>
      <c r="F51" s="118">
        <f t="shared" si="20"/>
        <v>46414</v>
      </c>
      <c r="G51" s="118">
        <f t="shared" si="20"/>
        <v>46415</v>
      </c>
      <c r="H51" s="118">
        <f t="shared" si="20"/>
        <v>46416</v>
      </c>
      <c r="I51" s="118">
        <f t="shared" si="20"/>
        <v>46417</v>
      </c>
      <c r="J51" s="119">
        <f t="shared" si="20"/>
        <v>46418</v>
      </c>
      <c r="K51" s="147">
        <f>COUNTIFS(入力用２年!B:B,"&gt;="&amp;MIN(D51:J51),入力用２年!B:B,"&lt;="&amp;MAX(D51:J51),入力用２年!J:J,"○",入力用２年!E:E,"",入力用２年!D:D,"休日")</f>
        <v>2</v>
      </c>
      <c r="L51" s="105">
        <f>COUNTIFS(入力用２年!$B:$B,"&gt;="&amp;MIN(D51:J51),入力用２年!$B:$B,"&lt;="&amp;MAX(D51:J51),入力用２年!$J:$J,"○",入力用２年!$E:$E,"",入力用２年!$F:$F,"現場閉所")</f>
        <v>2</v>
      </c>
      <c r="M51" s="148" t="str" cm="1">
        <f t="array" ref="M51">_xlfn.IFS(K51=0,"",K51=0,"-",L51&gt;=K51,"〇",L51&lt;=K51,"×")</f>
        <v>〇</v>
      </c>
      <c r="N51" s="139"/>
      <c r="P51" s="132" t="str">
        <f>IFERROR(IF(MONTH(V50+1)=$P$45,V50+1,""),"")</f>
        <v/>
      </c>
      <c r="Q51" s="118" t="str">
        <f t="shared" si="21"/>
        <v/>
      </c>
      <c r="R51" s="118" t="str">
        <f t="shared" si="21"/>
        <v/>
      </c>
      <c r="S51" s="118" t="str">
        <f t="shared" si="21"/>
        <v/>
      </c>
      <c r="T51" s="118" t="str">
        <f t="shared" si="21"/>
        <v/>
      </c>
      <c r="U51" s="118" t="str">
        <f t="shared" si="21"/>
        <v/>
      </c>
      <c r="V51" s="119" t="str">
        <f t="shared" si="21"/>
        <v/>
      </c>
      <c r="W51" s="147">
        <f>COUNTIFS(入力用２年!B:B,"&gt;="&amp;MIN(P51:V51),入力用２年!B:B,"&lt;="&amp;MAX(P51:V51),入力用２年!J:J,"○",入力用２年!E:E,"",入力用２年!D:D,"休日")</f>
        <v>0</v>
      </c>
      <c r="X51" s="105">
        <f>COUNTIFS(入力用２年!$B:$B,"&gt;="&amp;MIN(P51:V51),入力用２年!$B:$B,"&lt;="&amp;MAX(P51:V51),入力用２年!$J:$J,"○",入力用２年!$E:$E,"",入力用２年!$F:$F,"現場閉所")</f>
        <v>0</v>
      </c>
      <c r="Y51" s="148" t="str" cm="1">
        <f t="array" ref="Y51">_xlfn.IFS(W51=0,"",W51=0,"-",X51&gt;=W51,"〇",X51&lt;=W51,"×")</f>
        <v/>
      </c>
      <c r="Z51" s="139"/>
      <c r="AB51" s="132">
        <f>IFERROR(IF(MONTH(AH50+1)=$AB$45,AH50+1,""),"")</f>
        <v>46475</v>
      </c>
      <c r="AC51" s="118">
        <f t="shared" si="22"/>
        <v>46476</v>
      </c>
      <c r="AD51" s="118">
        <f t="shared" si="22"/>
        <v>46477</v>
      </c>
      <c r="AE51" s="118" t="str">
        <f t="shared" si="22"/>
        <v/>
      </c>
      <c r="AF51" s="118" t="str">
        <f t="shared" si="22"/>
        <v/>
      </c>
      <c r="AG51" s="118" t="str">
        <f t="shared" si="22"/>
        <v/>
      </c>
      <c r="AH51" s="119" t="str">
        <f t="shared" si="22"/>
        <v/>
      </c>
      <c r="AI51" s="147">
        <f>COUNTIFS(入力用２年!B:B,"&gt;="&amp;MIN(AB51:AH51),入力用２年!B:B,"&lt;="&amp;MAX(AB51:AH51),入力用２年!J:J,"○",入力用２年!E:E,"",入力用２年!D:D,"休日")</f>
        <v>0</v>
      </c>
      <c r="AJ51" s="105">
        <f>COUNTIFS(入力用２年!$B:$B,"&gt;="&amp;MIN(AB51:AH51),入力用２年!$B:$B,"&lt;="&amp;MAX(AB51:AH51),入力用２年!$J:$J,"○",入力用２年!$E:$E,"",入力用２年!$F:$F,"現場閉所")</f>
        <v>0</v>
      </c>
      <c r="AK51" s="148" t="str" cm="1">
        <f t="array" ref="AK51">_xlfn.IFS(AI51=0,"",AI51=0,"-",AJ51&gt;=AI51,"〇",AJ51&lt;=AI51,"×")</f>
        <v/>
      </c>
    </row>
    <row r="52" spans="2:38" s="122" customFormat="1" ht="15.75" customHeight="1" thickBot="1">
      <c r="D52" s="134" t="str">
        <f>IFERROR(IF(MONTH(J51+1)=$D$45,J51+1,""),"")</f>
        <v/>
      </c>
      <c r="E52" s="120" t="str">
        <f t="shared" si="20"/>
        <v/>
      </c>
      <c r="F52" s="120" t="str">
        <f t="shared" si="20"/>
        <v/>
      </c>
      <c r="G52" s="120" t="str">
        <f t="shared" si="20"/>
        <v/>
      </c>
      <c r="H52" s="120" t="str">
        <f t="shared" si="20"/>
        <v/>
      </c>
      <c r="I52" s="120" t="str">
        <f t="shared" si="20"/>
        <v/>
      </c>
      <c r="J52" s="121" t="str">
        <f t="shared" si="20"/>
        <v/>
      </c>
      <c r="K52" s="149">
        <f>COUNTIFS(入力用２年!B:B,"&gt;="&amp;MIN(D52:J52),入力用２年!B:B,"&lt;="&amp;MAX(D52:J52),入力用２年!J:J,"○",入力用２年!E:E,"",入力用２年!D:D,"休日")</f>
        <v>0</v>
      </c>
      <c r="L52" s="105">
        <f>COUNTIFS(入力用２年!$B:$B,"&gt;="&amp;MIN(D52:J52),入力用２年!$B:$B,"&lt;="&amp;MAX(D52:J52),入力用２年!$J:$J,"○",入力用２年!$E:$E,"",入力用２年!$F:$F,"現場閉所")</f>
        <v>0</v>
      </c>
      <c r="M52" s="150" t="str" cm="1">
        <f t="array" ref="M52">_xlfn.IFS(K52=0,"",K52=0,"-",L52&gt;=K52,"〇",L52&lt;=K52,"×")</f>
        <v/>
      </c>
      <c r="N52" s="139"/>
      <c r="P52" s="134" t="str">
        <f>IFERROR(IF(MONTH(V51+1)=$P$45,V51+1,""),"")</f>
        <v/>
      </c>
      <c r="Q52" s="120" t="str">
        <f t="shared" si="21"/>
        <v/>
      </c>
      <c r="R52" s="120" t="str">
        <f t="shared" si="21"/>
        <v/>
      </c>
      <c r="S52" s="120" t="str">
        <f t="shared" si="21"/>
        <v/>
      </c>
      <c r="T52" s="120" t="str">
        <f t="shared" si="21"/>
        <v/>
      </c>
      <c r="U52" s="120" t="str">
        <f t="shared" si="21"/>
        <v/>
      </c>
      <c r="V52" s="121" t="str">
        <f t="shared" si="21"/>
        <v/>
      </c>
      <c r="W52" s="149">
        <f>COUNTIFS(入力用２年!B:B,"&gt;="&amp;MIN(P52:V52),入力用２年!B:B,"&lt;="&amp;MAX(P52:V52),入力用２年!J:J,"○",入力用２年!E:E,"",入力用２年!D:D,"休日")</f>
        <v>0</v>
      </c>
      <c r="X52" s="114">
        <f>COUNTIFS(入力用２年!$B:$B,"&gt;="&amp;MIN(P52:V52),入力用２年!$B:$B,"&lt;="&amp;MAX(P52:V52),入力用２年!$J:$J,"○",入力用２年!$E:$E,"",入力用２年!$F:$F,"現場閉所")</f>
        <v>0</v>
      </c>
      <c r="Y52" s="150" t="str" cm="1">
        <f t="array" ref="Y52">_xlfn.IFS(W52=0,"",W52=0,"-",X52&gt;=W52,"〇",X52&lt;=W52,"×")</f>
        <v/>
      </c>
      <c r="Z52" s="139"/>
      <c r="AB52" s="134" t="str">
        <f>IFERROR(IF(MONTH(AH51+1)=$AB$45,AH51+1,""),"")</f>
        <v/>
      </c>
      <c r="AC52" s="120" t="str">
        <f t="shared" si="22"/>
        <v/>
      </c>
      <c r="AD52" s="120" t="str">
        <f t="shared" si="22"/>
        <v/>
      </c>
      <c r="AE52" s="120" t="str">
        <f t="shared" si="22"/>
        <v/>
      </c>
      <c r="AF52" s="120" t="str">
        <f t="shared" si="22"/>
        <v/>
      </c>
      <c r="AG52" s="120" t="str">
        <f t="shared" si="22"/>
        <v/>
      </c>
      <c r="AH52" s="121" t="str">
        <f t="shared" si="22"/>
        <v/>
      </c>
      <c r="AI52" s="149">
        <f>COUNTIFS(入力用２年!B:B,"&gt;="&amp;MIN(AB52:AH52),入力用２年!B:B,"&lt;="&amp;MAX(AB52:AH52),入力用２年!J:J,"○",入力用２年!E:E,"",入力用２年!D:D,"休日")</f>
        <v>0</v>
      </c>
      <c r="AJ52" s="114">
        <f>COUNTIFS(入力用２年!$B:$B,"&gt;="&amp;MIN(AB52:AH52),入力用２年!$B:$B,"&lt;="&amp;MAX(AB52:AH52),入力用２年!$J:$J,"○",入力用２年!$E:$E,"",入力用２年!$F:$F,"現場閉所")</f>
        <v>0</v>
      </c>
      <c r="AK52" s="150" t="str" cm="1">
        <f t="array" ref="AK52">_xlfn.IFS(AI52=0,"",AI52=0,"-",AJ52&gt;=AI52,"〇",AJ52&lt;=AI52,"×")</f>
        <v/>
      </c>
    </row>
    <row r="53" spans="2:38" s="179" customFormat="1" ht="18.75" customHeight="1">
      <c r="D53" s="231"/>
      <c r="E53" s="231"/>
      <c r="F53" s="231"/>
      <c r="G53" s="180"/>
      <c r="H53" s="181"/>
      <c r="I53" s="231"/>
      <c r="J53" s="181"/>
      <c r="K53" s="182">
        <f>SUM(K47:K52)</f>
        <v>10</v>
      </c>
      <c r="L53" s="181"/>
      <c r="M53" s="182"/>
      <c r="N53" s="182"/>
      <c r="O53" s="231"/>
      <c r="P53" s="231"/>
      <c r="Q53" s="231"/>
      <c r="R53" s="231"/>
      <c r="S53" s="231"/>
      <c r="T53" s="182"/>
      <c r="U53" s="231"/>
      <c r="V53" s="182"/>
      <c r="W53" s="182">
        <f>SUM(W47:W52)</f>
        <v>8</v>
      </c>
      <c r="X53" s="182"/>
      <c r="Y53" s="182"/>
      <c r="Z53" s="182"/>
      <c r="AA53" s="231"/>
      <c r="AB53" s="231"/>
      <c r="AC53" s="231"/>
      <c r="AD53" s="231"/>
      <c r="AE53" s="180"/>
      <c r="AF53" s="181"/>
      <c r="AG53" s="231"/>
      <c r="AH53" s="181"/>
      <c r="AI53" s="182">
        <f>SUM(AI47:AI52)</f>
        <v>8</v>
      </c>
      <c r="AJ53" s="180"/>
      <c r="AK53" s="231"/>
    </row>
    <row r="54" spans="2:38" s="122" customFormat="1" ht="18.75" customHeight="1"/>
    <row r="55" spans="2:38" s="122" customFormat="1" ht="18.75" customHeight="1"/>
    <row r="56" spans="2:38" s="122" customFormat="1" ht="18.75" customHeight="1"/>
    <row r="57" spans="2:38" s="50" customFormat="1" ht="18.75" customHeight="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L57" s="122"/>
    </row>
    <row r="58" spans="2:38" s="50" customFormat="1" ht="18.75" customHeight="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L58" s="122"/>
    </row>
  </sheetData>
  <sheetProtection formatCells="0" formatColumns="0" formatRows="0" sort="0" autoFilter="0"/>
  <mergeCells count="70">
    <mergeCell ref="AN14:AP14"/>
    <mergeCell ref="AN13:AP13"/>
    <mergeCell ref="AF3:AH3"/>
    <mergeCell ref="W45:Y45"/>
    <mergeCell ref="Z11:AB11"/>
    <mergeCell ref="AI45:AK45"/>
    <mergeCell ref="AI15:AK15"/>
    <mergeCell ref="AI25:AK25"/>
    <mergeCell ref="AF14:AH14"/>
    <mergeCell ref="AF24:AH24"/>
    <mergeCell ref="AF34:AH34"/>
    <mergeCell ref="AF44:AH44"/>
    <mergeCell ref="AC7:AD7"/>
    <mergeCell ref="AI35:AK35"/>
    <mergeCell ref="Z8:AD8"/>
    <mergeCell ref="C9:F9"/>
    <mergeCell ref="C10:F10"/>
    <mergeCell ref="C11:F11"/>
    <mergeCell ref="R44:S44"/>
    <mergeCell ref="Z10:AD10"/>
    <mergeCell ref="O44:P44"/>
    <mergeCell ref="T34:V34"/>
    <mergeCell ref="T44:V44"/>
    <mergeCell ref="T14:V14"/>
    <mergeCell ref="T24:V24"/>
    <mergeCell ref="AA44:AB44"/>
    <mergeCell ref="AA14:AB14"/>
    <mergeCell ref="AA24:AB24"/>
    <mergeCell ref="AD44:AE44"/>
    <mergeCell ref="I9:K9"/>
    <mergeCell ref="I10:K10"/>
    <mergeCell ref="K45:M45"/>
    <mergeCell ref="C24:D24"/>
    <mergeCell ref="C34:D34"/>
    <mergeCell ref="F24:G24"/>
    <mergeCell ref="F34:G34"/>
    <mergeCell ref="C44:D44"/>
    <mergeCell ref="F44:G44"/>
    <mergeCell ref="H24:J24"/>
    <mergeCell ref="H34:J34"/>
    <mergeCell ref="H44:J44"/>
    <mergeCell ref="K25:M25"/>
    <mergeCell ref="K35:M35"/>
    <mergeCell ref="B6:C6"/>
    <mergeCell ref="W25:Y25"/>
    <mergeCell ref="W35:Y35"/>
    <mergeCell ref="W15:Y15"/>
    <mergeCell ref="AI3:AK3"/>
    <mergeCell ref="AI4:AK4"/>
    <mergeCell ref="AI5:AK5"/>
    <mergeCell ref="AI6:AK6"/>
    <mergeCell ref="AI7:AK7"/>
    <mergeCell ref="D5:G5"/>
    <mergeCell ref="I5:L5"/>
    <mergeCell ref="C14:D14"/>
    <mergeCell ref="C8:G8"/>
    <mergeCell ref="F14:G14"/>
    <mergeCell ref="H14:J14"/>
    <mergeCell ref="AI8:AK8"/>
    <mergeCell ref="K15:M15"/>
    <mergeCell ref="O34:P34"/>
    <mergeCell ref="AA34:AB34"/>
    <mergeCell ref="AD14:AE14"/>
    <mergeCell ref="R34:S34"/>
    <mergeCell ref="AD34:AE34"/>
    <mergeCell ref="AD24:AE24"/>
    <mergeCell ref="O14:P14"/>
    <mergeCell ref="R24:S24"/>
    <mergeCell ref="O24:P24"/>
    <mergeCell ref="R14:S14"/>
  </mergeCells>
  <phoneticPr fontId="1"/>
  <conditionalFormatting sqref="C17:K22 M17:W22 Y17:AH22 C23:AH23 C24:E24 H24:I24 N24:Q24 T24:U24 Z24:AC24 AF24:AG24 C25:J25 N25:V25 Z25:AH25 C26 N26:O26 Z26:AA26 C27:K32 M27:W32 Y27:AH32 C33:AH33 C34:E34 H34:I34 L34 N34:Q34 T34:U34 X34 Z34:AC34 AF34:AG34 C35:J35 N35:V35 Z35:AH35 C36 N36:O36 Z36:AA36 C37:K42 M37:W42 Y37:AH42 C43:AH43 C44:E44 H44:I44 N44:Q44 T44:U44 X44 Z44:AC44 AF44:AG44 C45:J45 N45:V45 Z45:AH45 C46 N46:O46 Z46:AA46 C47:K52 M47:W52 Y47:AH52">
    <cfRule type="expression" dxfId="532" priority="586">
      <formula>COUNTIF(#REF!,C17)=1</formula>
    </cfRule>
  </conditionalFormatting>
  <conditionalFormatting sqref="D18">
    <cfRule type="expression" dxfId="531" priority="367">
      <formula>MONTH(D18)&lt;&gt;$D$15</formula>
    </cfRule>
  </conditionalFormatting>
  <conditionalFormatting sqref="D17:J22 P17:V22 AB17:AH22 D27:J32 P27:V32 AB27:AH32 D37:J42 P37:V42 AB37:AH42 D47:J52 P47:V52 AB47:AH52">
    <cfRule type="containsBlanks" dxfId="529" priority="379">
      <formula>LEN(TRIM(D17))=0</formula>
    </cfRule>
  </conditionalFormatting>
  <conditionalFormatting sqref="D27:J32">
    <cfRule type="expression" dxfId="527" priority="671">
      <formula>MONTH(D27)&lt;&gt;$D$25</formula>
    </cfRule>
  </conditionalFormatting>
  <conditionalFormatting sqref="D37:J42">
    <cfRule type="expression" dxfId="526" priority="668">
      <formula>MONTH(D37)&lt;&gt;$D$35</formula>
    </cfRule>
  </conditionalFormatting>
  <conditionalFormatting sqref="D47:J52">
    <cfRule type="expression" dxfId="525" priority="665">
      <formula>MONTH(D47)&lt;&gt;$D$45</formula>
    </cfRule>
  </conditionalFormatting>
  <conditionalFormatting sqref="E17">
    <cfRule type="expression" dxfId="524" priority="355">
      <formula>MONTH(E17)&lt;&gt;$D$15</formula>
    </cfRule>
  </conditionalFormatting>
  <conditionalFormatting sqref="E24 Q24 AC24 E34 Q34 AC34 E44 Q44 AC44 E14 Q14 AC14">
    <cfRule type="expression" dxfId="523" priority="662">
      <formula>E14="○"</formula>
    </cfRule>
  </conditionalFormatting>
  <conditionalFormatting sqref="F17:J17 E18:J18 D19:J22 D17">
    <cfRule type="expression" dxfId="522" priority="661">
      <formula>MONTH(D17)&lt;&gt;$D$15</formula>
    </cfRule>
  </conditionalFormatting>
  <conditionalFormatting sqref="I17:J22 U17:V22 AG17:AH22 I27:J32 U27:V32 AG27:AH32 AG28 I37:J42 U37:V42 AG37:AH42 I47:J52 U47:V52 AG47:AH52">
    <cfRule type="expression" dxfId="517" priority="587">
      <formula>SUBTOTAL(102, $C$15:$AK$52)</formula>
    </cfRule>
  </conditionalFormatting>
  <conditionalFormatting sqref="K27:K32">
    <cfRule type="expression" dxfId="500" priority="258">
      <formula>MONTH(K27)&lt;&gt;$D$15</formula>
    </cfRule>
  </conditionalFormatting>
  <conditionalFormatting sqref="K37:K42">
    <cfRule type="expression" dxfId="499" priority="255">
      <formula>MONTH(K37)&lt;&gt;$D$15</formula>
    </cfRule>
  </conditionalFormatting>
  <conditionalFormatting sqref="L17:L22 X17:X22 AJ17:AJ22 L27:L32 X27:X32 AJ27:AJ32 L37:L42 X37:X42 AJ37:AJ42 L47:L52 X47:X52 AJ47:AJ52">
    <cfRule type="expression" dxfId="498" priority="43">
      <formula>COUNTIF(#REF!,L17)=1</formula>
    </cfRule>
  </conditionalFormatting>
  <conditionalFormatting sqref="L44">
    <cfRule type="expression" dxfId="491" priority="7">
      <formula>COUNTIF(#REF!,L44)=1</formula>
    </cfRule>
  </conditionalFormatting>
  <conditionalFormatting sqref="P17:V22">
    <cfRule type="expression" dxfId="488" priority="673">
      <formula>MONTH(P17)&lt;&gt;$P$15</formula>
    </cfRule>
  </conditionalFormatting>
  <conditionalFormatting sqref="P27:V32">
    <cfRule type="expression" dxfId="487" priority="670">
      <formula>MONTH(P27)&lt;&gt;$P$25</formula>
    </cfRule>
  </conditionalFormatting>
  <conditionalFormatting sqref="P37:V42">
    <cfRule type="expression" dxfId="486" priority="667">
      <formula>MONTH(P37)&lt;&gt;$P$35</formula>
    </cfRule>
  </conditionalFormatting>
  <conditionalFormatting sqref="P47:V52">
    <cfRule type="expression" dxfId="485" priority="664">
      <formula>MONTH(P47)&lt;&gt;$P$45</formula>
    </cfRule>
  </conditionalFormatting>
  <conditionalFormatting sqref="W17:W22">
    <cfRule type="expression" dxfId="468" priority="343">
      <formula>MONTH(W17)&lt;&gt;$D$15</formula>
    </cfRule>
  </conditionalFormatting>
  <conditionalFormatting sqref="W27:W32">
    <cfRule type="expression" dxfId="467" priority="295">
      <formula>MONTH(W27)&lt;&gt;$D$15</formula>
    </cfRule>
  </conditionalFormatting>
  <conditionalFormatting sqref="Z11">
    <cfRule type="expression" dxfId="466" priority="104">
      <formula>$Z$11&lt;ROUNDDOWN((8/28)*100,1)</formula>
    </cfRule>
  </conditionalFormatting>
  <conditionalFormatting sqref="AB17:AH22">
    <cfRule type="expression" dxfId="465" priority="672">
      <formula>MONTH(AB17)&lt;&gt;$AB$15</formula>
    </cfRule>
  </conditionalFormatting>
  <conditionalFormatting sqref="AB27:AH32">
    <cfRule type="expression" dxfId="464" priority="669">
      <formula>MONTH(AB27)&lt;&gt;$AB$25</formula>
    </cfRule>
  </conditionalFormatting>
  <conditionalFormatting sqref="AB37:AH42">
    <cfRule type="expression" dxfId="463" priority="666">
      <formula>MONTH(AB37)&lt;&gt;$AB$35</formula>
    </cfRule>
  </conditionalFormatting>
  <conditionalFormatting sqref="AB47:AH52">
    <cfRule type="expression" dxfId="462" priority="663">
      <formula>MONTH(AB47)&lt;&gt;$AB$45</formula>
    </cfRule>
  </conditionalFormatting>
  <conditionalFormatting sqref="AI17:AI22">
    <cfRule type="expression" dxfId="445" priority="331">
      <formula>MONTH(AI17)&lt;&gt;$D$15</formula>
    </cfRule>
  </conditionalFormatting>
  <conditionalFormatting sqref="AI27:AI32">
    <cfRule type="expression" dxfId="444" priority="319">
      <formula>MONTH(AI27)&lt;&gt;$D$15</formula>
    </cfRule>
  </conditionalFormatting>
  <conditionalFormatting sqref="AI37:AI42">
    <cfRule type="expression" dxfId="443" priority="254">
      <formula>MONTH(AI37)&lt;&gt;$D$15</formula>
    </cfRule>
  </conditionalFormatting>
  <pageMargins left="0.25" right="0.25" top="0.75" bottom="0.75" header="0.3" footer="0.3"/>
  <pageSetup paperSize="9" scale="5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585" id="{0F4A850C-5DC3-4238-9989-F72B21848289}">
            <xm:f>IF(VLOOKUP(C16,入力用２年!$B:$J,1,FALSE)=基本情報!$E$8,TRUE,FALSE)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4" id="{97796BC5-CEF2-4D65-9183-999102EA51EE}">
            <xm:f>IF(VLOOKUP(C16,入力用２年!$B:$J,1,FALSE)=基本情報!$C$8,TRUE,FALSE)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C16 N16:O16 Z16:AA16 C17:D17 F17:J17 N17:V22 Z17:AH22 C18 E18:J18 C19:J23 L23:V23 X23:AH23 C24:E24 H24:I24 N24:Q24 T24:U24 Z24:AC24 AF24:AG24 C25:J25 N25:V25 Z25:AH25 C26 N26:O26 Z26:AA26 N27:V32 Z27:AH32 C27:J33 L33:V33 X33:AH33 C34:E34 H34:I34 L34 N34:Q34 T34:U34 X34 Z34:AC34 AF34:AG34 C35:J35 N35:V35 Z35:AH35 C36 N36:O36 Z36:AA36 N37:V42 Z37:AH42 C37:J43 L43:V43 X43:AH43 C44:E44 H44:I44 N44:Q44 T44:U44 X44 Z44:AC44 AF44:AG44 C45:J45 N45:V45 Z45:AH45 C46 N46:O46 Z46:AA46 C47:J52 N47:V52 Z47:AH52</xm:sqref>
        </x14:conditionalFormatting>
        <x14:conditionalFormatting xmlns:xm="http://schemas.microsoft.com/office/excel/2006/main">
          <x14:cfRule type="expression" priority="569" id="{D089FE88-594C-418D-AB9A-88F607A7B7FB}">
            <xm:f>IF(VLOOKUP(C16,入力用２年!$B:$J,1,FALSE)=基本情報!$C$9,TRUE,FALSE)</xm:f>
            <x14:dxf>
              <font>
                <b/>
                <i/>
                <strike val="0"/>
              </font>
              <fill>
                <patternFill>
                  <bgColor rgb="FFFFC000"/>
                </patternFill>
              </fill>
              <border>
                <vertical/>
                <horizontal/>
              </border>
            </x14:dxf>
          </x14:cfRule>
          <x14:cfRule type="expression" priority="576" id="{91FA38D5-425C-47A6-9C25-92C413C757CA}">
            <xm:f>IF(VLOOKUP(C16,入力用２年!$B:$J,1,FALSE)=基本情報!$E$9,TRUE,FALSE)</xm:f>
            <x14:dxf>
              <font>
                <b/>
                <i/>
                <strike val="0"/>
              </font>
              <fill>
                <patternFill>
                  <bgColor rgb="FFFFC000"/>
                </patternFill>
              </fill>
              <border>
                <vertical/>
                <horizontal/>
              </border>
            </x14:dxf>
          </x14:cfRule>
          <xm:sqref>C17:D17 F17:J17 N17:V22 Z17:AH22 E18:J18 C19:J23 N27:V32 Z27:AH32 C27:J33 N37:V42 Z37:AH42 C37:J43 C47:J52 N47:V52 Z47:AH52 C16 N16:O16 Z16:AA16 C18 L23:V23 X23:AH23 C24:E24 H24:I24 N24:Q24 T24:U24 Z24:AC24 AF24:AG24 C25:J25 N25:V25 Z25:AH25 C26 N26:O26 Z26:AA26 L33:V33 X33:AH33 C34:E34 H34:I34 L34 N34:Q34 T34:U34 X34 Z34:AC34 AF34:AG34 C35:J35 N35:V35 Z35:AH35 C36 N36:O36 Z36:AA36 L43:V43 X43:AH43 C44:E44 H44:I44 N44:Q44 T44:U44 X44 Z44:AC44 AF44:AG44 C45:J45 N45:V45 Z45:AH45 C46 N46:O46 Z46:AA46</xm:sqref>
        </x14:conditionalFormatting>
        <x14:conditionalFormatting xmlns:xm="http://schemas.microsoft.com/office/excel/2006/main">
          <x14:cfRule type="expression" priority="582" id="{17B6C8B7-72FD-400A-9230-CCA52319A1EC}">
            <xm:f>VLOOKUP(C17,入力用２年!$B:$I,4,FALSE)&lt;&gt;""</xm:f>
            <x14:dxf>
              <fill>
                <patternFill>
                  <bgColor theme="8"/>
                </patternFill>
              </fill>
            </x14:dxf>
          </x14:cfRule>
          <x14:cfRule type="expression" priority="583" id="{593A2544-4C4C-4983-888D-DFCDB7CF6CA5}">
            <xm:f>VLOOKUP(C17,入力用２年!$B:$I,5,FALSE)="現場閉所"</xm:f>
            <x14:dxf>
              <fill>
                <patternFill>
                  <bgColor theme="0" tint="-0.24994659260841701"/>
                </patternFill>
              </fill>
            </x14:dxf>
          </x14:cfRule>
          <xm:sqref>C17:K22 M17:W22 Y17:AH22 C23:AH23 C24:E24 H24:I24 N24:Q24 T24:U24 Z24:AC24 AF24:AG24 C25:J25 N25:V25 Z25:AH25 C26 N26:O26 Z26:AA26 C27:K32 M27:W32 Y27:AH32 C33:AH33 C34:E34 H34:I34 L34 N34:Q34 T34:U34 X34 Z34:AC34 AF34:AG34 C35:J35 N35:V35 Z35:AH35 C36 N36:O36 Z36:AA36 C37:K42 M37:W42 Y37:AH42 C43:AH43 C44:E44 H44:I44 N44:Q44 T44:U44 X44 Z44:AC44 AF44:AG44 C45:J45 N45:V45 Z45:AH45 C46 N46:O46 Z46:AA46 C47:K52 M47:W52 Y47:AH52</xm:sqref>
        </x14:conditionalFormatting>
        <x14:conditionalFormatting xmlns:xm="http://schemas.microsoft.com/office/excel/2006/main">
          <x14:cfRule type="expression" priority="557" id="{32B82DBD-7132-4FE5-B382-6C2B09228BF3}">
            <xm:f>D17&gt;基本情報!$E$9</xm:f>
            <x14:dxf>
              <fill>
                <patternFill>
                  <bgColor theme="8"/>
                </patternFill>
              </fill>
            </x14:dxf>
          </x14:cfRule>
          <x14:cfRule type="expression" priority="559" id="{D3480A47-1392-4AE3-A686-0FFC4ED05223}">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89" id="{C6A3F5F2-492C-4E80-812E-E1A1FC6FC714}">
            <xm:f>IF(VLOOKUP(I16,入力用３年!$B:$J,1,FALSE)=基本情報!$E$9,TRUE,FALSE)</xm:f>
            <x14:dxf>
              <font>
                <b/>
                <i/>
                <strike val="0"/>
              </font>
              <fill>
                <patternFill>
                  <bgColor rgb="FFFFC000"/>
                </patternFill>
              </fill>
              <border>
                <vertical/>
                <horizontal/>
              </border>
            </x14:dxf>
          </x14:cfRule>
          <x14:cfRule type="expression" priority="88" id="{3BEBE120-500C-4489-832A-7959889DE097}">
            <xm:f>IF(VLOOKUP(I16,入力用３年!$B:$J,1,FALSE)=基本情報!$C$9,TRUE,FALSE)</xm:f>
            <x14:dxf>
              <font>
                <b/>
                <i/>
                <strike val="0"/>
              </font>
              <fill>
                <patternFill>
                  <bgColor rgb="FFFFC000"/>
                </patternFill>
              </fill>
              <border>
                <vertical/>
                <horizontal/>
              </border>
            </x14:dxf>
          </x14:cfRule>
          <x14:cfRule type="expression" priority="91" id="{7C2B2EB9-B863-45C8-A678-3C5D5ED44010}">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0" id="{5DFDC47D-184F-4BE0-951F-12D503357A7B}">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I16:J16</xm:sqref>
        </x14:conditionalFormatting>
        <x14:conditionalFormatting xmlns:xm="http://schemas.microsoft.com/office/excel/2006/main">
          <x14:cfRule type="expression" priority="76" id="{B22181E0-7A94-4EA6-93FF-0A51C45F54C2}">
            <xm:f>IF(VLOOKUP(I26,入力用３年!$B:$J,1,FALSE)=基本情報!$C$9,TRUE,FALSE)</xm:f>
            <x14:dxf>
              <font>
                <b/>
                <i/>
                <strike val="0"/>
              </font>
              <fill>
                <patternFill>
                  <bgColor rgb="FFFFC000"/>
                </patternFill>
              </fill>
              <border>
                <vertical/>
                <horizontal/>
              </border>
            </x14:dxf>
          </x14:cfRule>
          <x14:cfRule type="expression" priority="77" id="{EA3031A2-7D11-47CD-9A0D-D0503A5C3405}">
            <xm:f>IF(VLOOKUP(I26,入力用３年!$B:$J,1,FALSE)=基本情報!$E$9,TRUE,FALSE)</xm:f>
            <x14:dxf>
              <font>
                <b/>
                <i/>
                <strike val="0"/>
              </font>
              <fill>
                <patternFill>
                  <bgColor rgb="FFFFC000"/>
                </patternFill>
              </fill>
              <border>
                <vertical/>
                <horizontal/>
              </border>
            </x14:dxf>
          </x14:cfRule>
          <x14:cfRule type="expression" priority="78" id="{B8867FDA-E4B2-4A0A-A601-4A38F0A210F0}">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9" id="{AE39D673-4411-4D80-9F02-46E7FC16CB8D}">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I26:J26</xm:sqref>
        </x14:conditionalFormatting>
        <x14:conditionalFormatting xmlns:xm="http://schemas.microsoft.com/office/excel/2006/main">
          <x14:cfRule type="expression" priority="66" id="{E0FCA5D6-FE3C-4215-9F6A-6084710C198E}">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7" id="{B5F43C89-7DF2-4D6F-8E79-B5DC85616AA9}">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4" id="{B3B7B97A-C61D-457A-8A4F-626443159C95}">
            <xm:f>IF(VLOOKUP(I36,入力用３年!$B:$J,1,FALSE)=基本情報!$C$9,TRUE,FALSE)</xm:f>
            <x14:dxf>
              <font>
                <b/>
                <i/>
                <strike val="0"/>
              </font>
              <fill>
                <patternFill>
                  <bgColor rgb="FFFFC000"/>
                </patternFill>
              </fill>
              <border>
                <vertical/>
                <horizontal/>
              </border>
            </x14:dxf>
          </x14:cfRule>
          <x14:cfRule type="expression" priority="65" id="{47E4C467-F645-43F9-AFB4-09C2209DA72C}">
            <xm:f>IF(VLOOKUP(I36,入力用３年!$B:$J,1,FALSE)=基本情報!$E$9,TRUE,FALSE)</xm:f>
            <x14:dxf>
              <font>
                <b/>
                <i/>
                <strike val="0"/>
              </font>
              <fill>
                <patternFill>
                  <bgColor rgb="FFFFC000"/>
                </patternFill>
              </fill>
              <border>
                <vertical/>
                <horizontal/>
              </border>
            </x14:dxf>
          </x14:cfRule>
          <xm:sqref>I36:J36</xm:sqref>
        </x14:conditionalFormatting>
        <x14:conditionalFormatting xmlns:xm="http://schemas.microsoft.com/office/excel/2006/main">
          <x14:cfRule type="expression" priority="44" id="{865A634B-2A09-4082-9667-081B366B2E9F}">
            <xm:f>IF(VLOOKUP(I46,入力用３年!$B:$J,1,FALSE)=基本情報!$C$9,TRUE,FALSE)</xm:f>
            <x14:dxf>
              <font>
                <b/>
                <i/>
                <strike val="0"/>
              </font>
              <fill>
                <patternFill>
                  <bgColor rgb="FFFFC000"/>
                </patternFill>
              </fill>
              <border>
                <vertical/>
                <horizontal/>
              </border>
            </x14:dxf>
          </x14:cfRule>
          <x14:cfRule type="expression" priority="46" id="{C2FD7F52-FA3F-413F-A053-7A8DE6DF62C9}">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7" id="{61906210-B47F-4C97-AC34-6FD220F92D1B}">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5" id="{5C0D89D8-FFA4-438E-AC9A-1A949C23ABFE}">
            <xm:f>IF(VLOOKUP(I46,入力用３年!$B:$J,1,FALSE)=基本情報!$E$9,TRUE,FALSE)</xm:f>
            <x14:dxf>
              <font>
                <b/>
                <i/>
                <strike val="0"/>
              </font>
              <fill>
                <patternFill>
                  <bgColor rgb="FFFFC000"/>
                </patternFill>
              </fill>
              <border>
                <vertical/>
                <horizontal/>
              </border>
            </x14:dxf>
          </x14:cfRule>
          <xm:sqref>I46:J46</xm:sqref>
        </x14:conditionalFormatting>
        <x14:conditionalFormatting xmlns:xm="http://schemas.microsoft.com/office/excel/2006/main">
          <x14:cfRule type="expression" priority="234" id="{58900237-6929-4574-94B2-F734C2D4AD98}">
            <xm:f>IF(VLOOKUP(K16,入力用1年!$B:$J,1,FALSE)=基本情報!$C$9,TRUE,FALSE)</xm:f>
            <x14:dxf>
              <font>
                <b/>
                <i/>
                <strike val="0"/>
              </font>
              <fill>
                <patternFill>
                  <bgColor rgb="FFFFC000"/>
                </patternFill>
              </fill>
              <border>
                <vertical/>
                <horizontal/>
              </border>
            </x14:dxf>
          </x14:cfRule>
          <x14:cfRule type="expression" priority="235" id="{50F71F89-7772-4AD9-8A62-CA3D8038CB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3" id="{4EE30006-8ACF-4C7A-AE9A-805DB44B4C9B}">
            <xm:f>IF(VLOOKUP(K16,入力用1年!$B:$J,1,FALSE)=基本情報!$E$9,TRUE,FALSE)</xm:f>
            <x14:dxf>
              <font>
                <b/>
                <i/>
                <strike val="0"/>
              </font>
              <fill>
                <patternFill>
                  <bgColor rgb="FFFFC000"/>
                </patternFill>
              </fill>
              <border>
                <vertical/>
                <horizontal/>
              </border>
            </x14:dxf>
          </x14:cfRule>
          <x14:cfRule type="expression" priority="236" id="{280A265A-1074-464C-884D-02AB1B42E703}">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42" id="{6B9F58BF-3399-4253-96B2-25FEECC9933B}">
            <xm:f>VLOOKUP(L17,入力用1年!$B:$I,5,FALSE)="現場閉所"</xm:f>
            <x14:dxf>
              <fill>
                <patternFill>
                  <bgColor theme="0" tint="-0.24994659260841701"/>
                </patternFill>
              </fill>
            </x14:dxf>
          </x14:cfRule>
          <x14:cfRule type="expression" priority="41" id="{771F0A19-891F-4711-8FC5-31A47AE94C3A}">
            <xm:f>VLOOKUP(L17,入力用1年!$B:$I,4,FALSE)&lt;&gt;""</xm:f>
            <x14:dxf>
              <font>
                <color theme="1"/>
              </font>
              <fill>
                <patternFill>
                  <bgColor theme="8"/>
                </patternFill>
              </fill>
            </x14:dxf>
          </x14:cfRule>
          <xm:sqref>L17:L22 X17:X22 AJ17:AJ22 L27:L32 X27:X32 AJ27:AJ32 L37:L42 X37:X42 AJ37:AJ42 L47:L52 X47:X52 AJ47:AJ52</xm:sqref>
        </x14:conditionalFormatting>
        <x14:conditionalFormatting xmlns:xm="http://schemas.microsoft.com/office/excel/2006/main">
          <x14:cfRule type="expression" priority="3" id="{C1BC3EFD-C8C5-4323-81A9-3BAC4F3C6823}">
            <xm:f>VLOOKUP(L44,入力用２年!$B:$I,4,FALSE)&lt;&gt;""</xm:f>
            <x14:dxf>
              <fill>
                <patternFill>
                  <bgColor theme="8"/>
                </patternFill>
              </fill>
            </x14:dxf>
          </x14:cfRule>
          <x14:cfRule type="expression" priority="4" id="{AF60CABE-12B4-4656-80E6-776DE9B907C0}">
            <xm:f>VLOOKUP(L44,入力用２年!$B:$I,5,FALSE)="現場閉所"</xm:f>
            <x14:dxf>
              <fill>
                <patternFill>
                  <bgColor theme="0" tint="-0.24994659260841701"/>
                </patternFill>
              </fill>
            </x14:dxf>
          </x14:cfRule>
          <x14:cfRule type="expression" priority="5" id="{0190DFFA-D863-417A-8EE7-AF5824943E96}">
            <xm:f>IF(VLOOKUP(L44,入力用２年!$B:$J,1,FALSE)=基本情報!$C$8,TRUE,FALSE)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 id="{1591DE47-66A3-47CA-846F-4BB6F6FD8D37}">
            <xm:f>IF(VLOOKUP(L44,入力用２年!$B:$J,1,FALSE)=基本情報!$E$8,TRUE,FALSE)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 id="{C7AF53EB-DCDC-4953-97AA-050C11C55B0C}">
            <xm:f>IF(VLOOKUP(L44,入力用２年!$B:$J,1,FALSE)=基本情報!$C$9,TRUE,FALSE)</xm:f>
            <x14:dxf>
              <font>
                <b/>
                <i/>
                <strike val="0"/>
              </font>
              <fill>
                <patternFill>
                  <bgColor rgb="FFFFC000"/>
                </patternFill>
              </fill>
              <border>
                <vertical/>
                <horizontal/>
              </border>
            </x14:dxf>
          </x14:cfRule>
          <x14:cfRule type="expression" priority="2" id="{3E9E6E6E-5AE6-4151-9954-A7A55A67A37C}">
            <xm:f>IF(VLOOKUP(L44,入力用２年!$B:$J,1,FALSE)=基本情報!$E$9,TRUE,FALSE)</xm:f>
            <x14:dxf>
              <font>
                <b/>
                <i/>
                <strike val="0"/>
              </font>
              <fill>
                <patternFill>
                  <bgColor rgb="FFFFC000"/>
                </patternFill>
              </fill>
              <border>
                <vertical/>
                <horizontal/>
              </border>
            </x14:dxf>
          </x14:cfRule>
          <xm:sqref>L44</xm:sqref>
        </x14:conditionalFormatting>
        <x14:conditionalFormatting xmlns:xm="http://schemas.microsoft.com/office/excel/2006/main">
          <x14:cfRule type="expression" priority="84" id="{23209697-7878-4EE1-8651-1BF3E9015B12}">
            <xm:f>IF(VLOOKUP(U16,入力用３年!$B:$J,1,FALSE)=基本情報!$C$9,TRUE,FALSE)</xm:f>
            <x14:dxf>
              <font>
                <b/>
                <i/>
                <strike val="0"/>
              </font>
              <fill>
                <patternFill>
                  <bgColor rgb="FFFFC000"/>
                </patternFill>
              </fill>
              <border>
                <vertical/>
                <horizontal/>
              </border>
            </x14:dxf>
          </x14:cfRule>
          <x14:cfRule type="expression" priority="85" id="{32E2BDA1-9999-46CE-BDC1-E3E98B2EE546}">
            <xm:f>IF(VLOOKUP(U16,入力用３年!$B:$J,1,FALSE)=基本情報!$E$9,TRUE,FALSE)</xm:f>
            <x14:dxf>
              <font>
                <b/>
                <i/>
                <strike val="0"/>
              </font>
              <fill>
                <patternFill>
                  <bgColor rgb="FFFFC000"/>
                </patternFill>
              </fill>
              <border>
                <vertical/>
                <horizontal/>
              </border>
            </x14:dxf>
          </x14:cfRule>
          <x14:cfRule type="expression" priority="86" id="{5D84C018-F4A2-4324-880C-FF196E985DF3}">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7" id="{68510FEC-FD9F-4363-BC71-C3B9ACAA8079}">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75" id="{18ED2DE6-AA03-4B97-BCE9-0B549B3BD983}">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4" id="{3CF428FD-8B92-4B64-A47E-85109432601B}">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3" id="{A2B63F48-309F-4B30-AC8A-DC2C54250E48}">
            <xm:f>IF(VLOOKUP(U26,入力用３年!$B:$J,1,FALSE)=基本情報!$E$9,TRUE,FALSE)</xm:f>
            <x14:dxf>
              <font>
                <b/>
                <i/>
                <strike val="0"/>
              </font>
              <fill>
                <patternFill>
                  <bgColor rgb="FFFFC000"/>
                </patternFill>
              </fill>
              <border>
                <vertical/>
                <horizontal/>
              </border>
            </x14:dxf>
          </x14:cfRule>
          <x14:cfRule type="expression" priority="72" id="{E606E755-C93C-48ED-ACA4-53912A624C7D}">
            <xm:f>IF(VLOOKUP(U26,入力用３年!$B:$J,1,FALSE)=基本情報!$C$9,TRUE,FALSE)</xm:f>
            <x14:dxf>
              <font>
                <b/>
                <i/>
                <strike val="0"/>
              </font>
              <fill>
                <patternFill>
                  <bgColor rgb="FFFFC000"/>
                </patternFill>
              </fill>
              <border>
                <vertical/>
                <horizontal/>
              </border>
            </x14:dxf>
          </x14:cfRule>
          <xm:sqref>U26:V26</xm:sqref>
        </x14:conditionalFormatting>
        <x14:conditionalFormatting xmlns:xm="http://schemas.microsoft.com/office/excel/2006/main">
          <x14:cfRule type="expression" priority="61" id="{FE31E2A1-B880-45A2-BEAF-8B6F7F41521A}">
            <xm:f>IF(VLOOKUP(U36,入力用３年!$B:$J,1,FALSE)=基本情報!$E$9,TRUE,FALSE)</xm:f>
            <x14:dxf>
              <font>
                <b/>
                <i/>
                <strike val="0"/>
              </font>
              <fill>
                <patternFill>
                  <bgColor rgb="FFFFC000"/>
                </patternFill>
              </fill>
              <border>
                <vertical/>
                <horizontal/>
              </border>
            </x14:dxf>
          </x14:cfRule>
          <x14:cfRule type="expression" priority="60" id="{D7EED95A-284F-4B0F-94D9-194AB36F7FB4}">
            <xm:f>IF(VLOOKUP(U36,入力用３年!$B:$J,1,FALSE)=基本情報!$C$9,TRUE,FALSE)</xm:f>
            <x14:dxf>
              <font>
                <b/>
                <i/>
                <strike val="0"/>
              </font>
              <fill>
                <patternFill>
                  <bgColor rgb="FFFFC000"/>
                </patternFill>
              </fill>
              <border>
                <vertical/>
                <horizontal/>
              </border>
            </x14:dxf>
          </x14:cfRule>
          <x14:cfRule type="expression" priority="63" id="{C9EDE6B3-0FBE-43DC-9919-AECEF324DC3F}">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 id="{DFB0270A-9706-411B-A4FC-73E1C7580574}">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U36:V36</xm:sqref>
        </x14:conditionalFormatting>
        <x14:conditionalFormatting xmlns:xm="http://schemas.microsoft.com/office/excel/2006/main">
          <x14:cfRule type="expression" priority="48" id="{E668700F-48AE-4D4B-8B0A-51D45D0CF652}">
            <xm:f>IF(VLOOKUP(U46,入力用３年!$B:$J,1,FALSE)=基本情報!$C$9,TRUE,FALSE)</xm:f>
            <x14:dxf>
              <font>
                <b/>
                <i/>
                <strike val="0"/>
              </font>
              <fill>
                <patternFill>
                  <bgColor rgb="FFFFC000"/>
                </patternFill>
              </fill>
              <border>
                <vertical/>
                <horizontal/>
              </border>
            </x14:dxf>
          </x14:cfRule>
          <x14:cfRule type="expression" priority="49" id="{C7C2B7E9-5C6C-49C8-BCE0-3C27229D9C7F}">
            <xm:f>IF(VLOOKUP(U46,入力用３年!$B:$J,1,FALSE)=基本情報!$E$9,TRUE,FALSE)</xm:f>
            <x14:dxf>
              <font>
                <b/>
                <i/>
                <strike val="0"/>
              </font>
              <fill>
                <patternFill>
                  <bgColor rgb="FFFFC000"/>
                </patternFill>
              </fill>
              <border>
                <vertical/>
                <horizontal/>
              </border>
            </x14:dxf>
          </x14:cfRule>
          <x14:cfRule type="expression" priority="50" id="{6146FB1E-7411-470A-B0AC-187A7A89B788}">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1" id="{A9C4F12D-CAD2-4AC1-872F-60ED08E1532E}">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U46:V46</xm:sqref>
        </x14:conditionalFormatting>
        <x14:conditionalFormatting xmlns:xm="http://schemas.microsoft.com/office/excel/2006/main">
          <x14:cfRule type="expression" priority="82" id="{062BC414-8431-4E24-8BED-9017C279FFAF}">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3" id="{BB1E909E-EB12-4D51-B4C5-3457A786E062}">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1" id="{B0BB4468-43D5-4556-84E8-DCB3B8E26ED4}">
            <xm:f>IF(VLOOKUP(AG16,入力用３年!$B:$J,1,FALSE)=基本情報!$E$9,TRUE,FALSE)</xm:f>
            <x14:dxf>
              <font>
                <b/>
                <i/>
                <strike val="0"/>
              </font>
              <fill>
                <patternFill>
                  <bgColor rgb="FFFFC000"/>
                </patternFill>
              </fill>
              <border>
                <vertical/>
                <horizontal/>
              </border>
            </x14:dxf>
          </x14:cfRule>
          <x14:cfRule type="expression" priority="80" id="{F009AC31-A354-4022-ADAF-07732C936E63}">
            <xm:f>IF(VLOOKUP(AG16,入力用３年!$B:$J,1,FALSE)=基本情報!$C$9,TRUE,FALSE)</xm:f>
            <x14:dxf>
              <font>
                <b/>
                <i/>
                <strike val="0"/>
              </font>
              <fill>
                <patternFill>
                  <bgColor rgb="FFFFC000"/>
                </patternFill>
              </fill>
              <border>
                <vertical/>
                <horizontal/>
              </border>
            </x14:dxf>
          </x14:cfRule>
          <xm:sqref>AG16:AH16</xm:sqref>
        </x14:conditionalFormatting>
        <x14:conditionalFormatting xmlns:xm="http://schemas.microsoft.com/office/excel/2006/main">
          <x14:cfRule type="expression" priority="68" id="{7E744681-1D1D-4680-820C-4A2767E6D808}">
            <xm:f>IF(VLOOKUP(AG26,入力用３年!$B:$J,1,FALSE)=基本情報!$C$9,TRUE,FALSE)</xm:f>
            <x14:dxf>
              <font>
                <b/>
                <i/>
                <strike val="0"/>
              </font>
              <fill>
                <patternFill>
                  <bgColor rgb="FFFFC000"/>
                </patternFill>
              </fill>
              <border>
                <vertical/>
                <horizontal/>
              </border>
            </x14:dxf>
          </x14:cfRule>
          <x14:cfRule type="expression" priority="69" id="{51B55986-D15D-41DF-A6EF-97B4DCAC33AC}">
            <xm:f>IF(VLOOKUP(AG26,入力用３年!$B:$J,1,FALSE)=基本情報!$E$9,TRUE,FALSE)</xm:f>
            <x14:dxf>
              <font>
                <b/>
                <i/>
                <strike val="0"/>
              </font>
              <fill>
                <patternFill>
                  <bgColor rgb="FFFFC000"/>
                </patternFill>
              </fill>
              <border>
                <vertical/>
                <horizontal/>
              </border>
            </x14:dxf>
          </x14:cfRule>
          <x14:cfRule type="expression" priority="71" id="{2BBFF883-CD7E-4F47-802E-0724D57645EB}">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0" id="{12220897-8204-4324-B68A-39B769403FE5}">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AG26:AH26</xm:sqref>
        </x14:conditionalFormatting>
        <x14:conditionalFormatting xmlns:xm="http://schemas.microsoft.com/office/excel/2006/main">
          <x14:cfRule type="expression" priority="59" id="{FD403578-7A8D-4A4D-B47E-EFF255EF2627}">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EFFF7263-E75C-428C-9ABC-B253BDAFEA0C}">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6B2C8C84-F3E2-4825-A3BC-E06328BCA43B}">
            <xm:f>IF(VLOOKUP(AG36,入力用３年!$B:$J,1,FALSE)=基本情報!$E$9,TRUE,FALSE)</xm:f>
            <x14:dxf>
              <font>
                <b/>
                <i/>
                <strike val="0"/>
              </font>
              <fill>
                <patternFill>
                  <bgColor rgb="FFFFC000"/>
                </patternFill>
              </fill>
              <border>
                <vertical/>
                <horizontal/>
              </border>
            </x14:dxf>
          </x14:cfRule>
          <x14:cfRule type="expression" priority="56" id="{39F51F60-E57D-42E8-8953-0975A2A4286A}">
            <xm:f>IF(VLOOKUP(AG36,入力用３年!$B:$J,1,FALSE)=基本情報!$C$9,TRUE,FALSE)</xm:f>
            <x14:dxf>
              <font>
                <b/>
                <i/>
                <strike val="0"/>
              </font>
              <fill>
                <patternFill>
                  <bgColor rgb="FFFFC000"/>
                </patternFill>
              </fill>
              <border>
                <vertical/>
                <horizontal/>
              </border>
            </x14:dxf>
          </x14:cfRule>
          <xm:sqref>AG36:AH36</xm:sqref>
        </x14:conditionalFormatting>
        <x14:conditionalFormatting xmlns:xm="http://schemas.microsoft.com/office/excel/2006/main">
          <x14:cfRule type="expression" priority="52" id="{C26BBE6B-3860-4AB1-8C62-F462BEC03B27}">
            <xm:f>IF(VLOOKUP(AG46,入力用３年!$B:$J,1,FALSE)=基本情報!$C$9,TRUE,FALSE)</xm:f>
            <x14:dxf>
              <font>
                <b/>
                <i/>
                <strike val="0"/>
              </font>
              <fill>
                <patternFill>
                  <bgColor rgb="FFFFC000"/>
                </patternFill>
              </fill>
              <border>
                <vertical/>
                <horizontal/>
              </border>
            </x14:dxf>
          </x14:cfRule>
          <x14:cfRule type="expression" priority="55" id="{B981920F-F2B2-46A6-9564-3ECFA56620FA}">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4" id="{D90EEF37-C8A8-42C7-8D12-E0B82DD8128D}">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3" id="{C78AFC90-4D13-4A5F-88CB-20432FB3DCD8}">
            <xm:f>IF(VLOOKUP(AG46,入力用３年!$B:$J,1,FALSE)=基本情報!$E$9,TRUE,FALSE)</xm:f>
            <x14:dxf>
              <font>
                <b/>
                <i/>
                <strike val="0"/>
              </font>
              <fill>
                <patternFill>
                  <bgColor rgb="FFFFC000"/>
                </patternFill>
              </fill>
              <border>
                <vertical/>
                <horizontal/>
              </border>
            </x14:dxf>
          </x14:cfRule>
          <xm:sqref>AG46:AH46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CF36-F16D-4A04-9313-CF94AAD96757}">
  <sheetPr codeName="Sheet9">
    <tabColor theme="9" tint="0.59999389629810485"/>
    <pageSetUpPr fitToPage="1"/>
  </sheetPr>
  <dimension ref="A2:AQ58"/>
  <sheetViews>
    <sheetView view="pageBreakPreview" zoomScale="96" zoomScaleNormal="70" zoomScaleSheetLayoutView="70" workbookViewId="0">
      <selection activeCell="AI6" sqref="AI6:AK6"/>
    </sheetView>
  </sheetViews>
  <sheetFormatPr defaultColWidth="9" defaultRowHeight="13.5"/>
  <cols>
    <col min="1" max="1" width="3.5" style="46" customWidth="1"/>
    <col min="2" max="2" width="9.25" style="192" customWidth="1"/>
    <col min="3" max="3" width="4.625" style="192" customWidth="1"/>
    <col min="4" max="10" width="3.25" style="192" customWidth="1"/>
    <col min="11" max="11" width="6" style="192" customWidth="1"/>
    <col min="12" max="12" width="5.625" style="192" bestFit="1" customWidth="1"/>
    <col min="13" max="13" width="6" style="192" customWidth="1"/>
    <col min="14" max="14" width="5.125" style="192" customWidth="1"/>
    <col min="15" max="15" width="5.625" style="192" customWidth="1"/>
    <col min="16" max="22" width="3.25" style="192" customWidth="1"/>
    <col min="23" max="23" width="6" style="192" customWidth="1"/>
    <col min="24" max="24" width="6.25" style="192" bestFit="1" customWidth="1"/>
    <col min="25" max="25" width="6" style="192" customWidth="1"/>
    <col min="26" max="26" width="3.25" style="192" customWidth="1"/>
    <col min="27" max="27" width="4.5" style="192" customWidth="1"/>
    <col min="28" max="34" width="3.125" style="192" customWidth="1"/>
    <col min="35" max="35" width="5.625" style="46" customWidth="1"/>
    <col min="36" max="37" width="5.625" style="46" bestFit="1" customWidth="1"/>
    <col min="38" max="38" width="4.625" style="192" customWidth="1"/>
    <col min="39" max="39" width="9.375" style="46" hidden="1" customWidth="1"/>
    <col min="40" max="40" width="9" style="46" hidden="1" customWidth="1"/>
    <col min="41" max="43" width="4.75" style="46" hidden="1" customWidth="1"/>
    <col min="44" max="16384" width="9" style="46"/>
  </cols>
  <sheetData>
    <row r="2" spans="1:43" ht="19.5">
      <c r="B2" s="193" t="s">
        <v>34</v>
      </c>
      <c r="C2" s="193" t="str">
        <f>基本情報!C2</f>
        <v>道路改良工事</v>
      </c>
      <c r="E2" s="193"/>
      <c r="F2" s="193"/>
      <c r="G2" s="193"/>
      <c r="H2" s="193"/>
      <c r="I2" s="193"/>
      <c r="K2" s="194"/>
      <c r="AI2" s="192"/>
      <c r="AJ2" s="192"/>
      <c r="AK2" s="192"/>
    </row>
    <row r="3" spans="1:43" ht="19.5">
      <c r="B3" s="195" t="s">
        <v>37</v>
      </c>
      <c r="C3" s="196" t="str">
        <f>基本情報!C4</f>
        <v>〇〇建設</v>
      </c>
      <c r="D3" s="195"/>
      <c r="E3" s="195"/>
      <c r="F3" s="195"/>
      <c r="G3" s="195"/>
      <c r="H3" s="195"/>
      <c r="I3" s="195"/>
      <c r="K3" s="194"/>
      <c r="AF3" s="306" t="s">
        <v>11</v>
      </c>
      <c r="AG3" s="306"/>
      <c r="AH3" s="306"/>
      <c r="AI3" s="276" t="s">
        <v>82</v>
      </c>
      <c r="AJ3" s="276"/>
      <c r="AK3" s="276"/>
    </row>
    <row r="4" spans="1:43" ht="18.75" customHeight="1" thickBot="1">
      <c r="B4" s="195" t="s">
        <v>38</v>
      </c>
      <c r="C4" s="196" t="str">
        <f>基本情報!C5</f>
        <v>△△建設事務所</v>
      </c>
      <c r="D4" s="196"/>
      <c r="E4" s="195"/>
      <c r="F4" s="195"/>
      <c r="G4" s="195"/>
      <c r="H4" s="195"/>
      <c r="I4" s="195"/>
      <c r="K4" s="194"/>
      <c r="AH4" s="122"/>
      <c r="AI4" s="275" t="s">
        <v>16</v>
      </c>
      <c r="AJ4" s="275"/>
      <c r="AK4" s="275"/>
    </row>
    <row r="5" spans="1:43" ht="18.75" customHeight="1" thickTop="1" thickBot="1">
      <c r="B5" s="197" t="s">
        <v>41</v>
      </c>
      <c r="C5" s="197"/>
      <c r="D5" s="303">
        <f>基本情報!C8</f>
        <v>45936</v>
      </c>
      <c r="E5" s="303"/>
      <c r="F5" s="303"/>
      <c r="G5" s="303"/>
      <c r="H5" s="198" t="s">
        <v>33</v>
      </c>
      <c r="I5" s="304">
        <f>基本情報!E8</f>
        <v>46822</v>
      </c>
      <c r="J5" s="304"/>
      <c r="K5" s="304"/>
      <c r="L5" s="304"/>
      <c r="AH5" s="199"/>
      <c r="AI5" s="272" t="s">
        <v>1</v>
      </c>
      <c r="AJ5" s="273"/>
      <c r="AK5" s="274"/>
    </row>
    <row r="6" spans="1:43" s="50" customFormat="1" ht="30" customHeight="1" thickTop="1">
      <c r="B6" s="308" t="str">
        <f>B13</f>
        <v>2027年度</v>
      </c>
      <c r="C6" s="308"/>
      <c r="D6" s="227" t="s">
        <v>47</v>
      </c>
      <c r="E6" s="228"/>
      <c r="F6" s="228"/>
      <c r="G6" s="228"/>
      <c r="H6" s="186"/>
      <c r="I6" s="229"/>
      <c r="J6" s="229"/>
      <c r="K6" s="229"/>
      <c r="L6" s="229"/>
      <c r="M6" s="192"/>
      <c r="N6" s="192"/>
      <c r="O6" s="192"/>
      <c r="P6" s="192"/>
      <c r="Q6" s="192"/>
      <c r="R6" s="192"/>
      <c r="S6" s="192"/>
      <c r="T6" s="192"/>
      <c r="U6" s="192"/>
      <c r="V6" s="192"/>
      <c r="W6" s="192"/>
      <c r="X6" s="122"/>
      <c r="Y6" s="122"/>
      <c r="Z6" s="122"/>
      <c r="AA6" s="122"/>
      <c r="AB6" s="122"/>
      <c r="AC6" s="122"/>
      <c r="AD6" s="192"/>
      <c r="AE6" s="192"/>
      <c r="AF6" s="192"/>
      <c r="AG6" s="192"/>
      <c r="AH6" s="122"/>
      <c r="AI6" s="294" t="s">
        <v>113</v>
      </c>
      <c r="AJ6" s="294"/>
      <c r="AK6" s="294"/>
      <c r="AL6" s="122"/>
    </row>
    <row r="7" spans="1:43" s="50" customFormat="1" ht="18.75" customHeight="1">
      <c r="B7" s="122"/>
      <c r="C7" s="122"/>
      <c r="D7" s="122"/>
      <c r="E7" s="122"/>
      <c r="F7" s="122"/>
      <c r="G7" s="122"/>
      <c r="H7" s="122"/>
      <c r="I7" s="122"/>
      <c r="J7" s="122"/>
      <c r="K7" s="122"/>
      <c r="L7" s="122"/>
      <c r="M7" s="122"/>
      <c r="N7" s="122"/>
      <c r="O7" s="122"/>
      <c r="P7" s="122"/>
      <c r="Q7" s="122"/>
      <c r="R7" s="122"/>
      <c r="S7" s="122"/>
      <c r="T7" s="122"/>
      <c r="U7" s="122"/>
      <c r="V7" s="122"/>
      <c r="W7" s="122"/>
      <c r="X7" s="122"/>
      <c r="Y7" s="122"/>
      <c r="Z7" s="122"/>
      <c r="AA7" s="122"/>
      <c r="AB7" s="122"/>
      <c r="AC7" s="307"/>
      <c r="AD7" s="307"/>
      <c r="AE7" s="140"/>
      <c r="AF7" s="122"/>
      <c r="AG7" s="122"/>
      <c r="AH7" s="203"/>
      <c r="AI7" s="302" t="s">
        <v>42</v>
      </c>
      <c r="AJ7" s="302"/>
      <c r="AK7" s="302"/>
      <c r="AL7" s="122"/>
    </row>
    <row r="8" spans="1:43" s="50" customFormat="1" ht="18.75" customHeight="1">
      <c r="B8" s="122"/>
      <c r="C8" s="284" t="s">
        <v>57</v>
      </c>
      <c r="D8" s="285"/>
      <c r="E8" s="285"/>
      <c r="F8" s="285"/>
      <c r="G8" s="286"/>
      <c r="H8" s="122"/>
      <c r="I8" s="203"/>
      <c r="J8" s="203"/>
      <c r="K8" s="203"/>
      <c r="L8" s="203"/>
      <c r="M8" s="122"/>
      <c r="N8" s="208" t="s">
        <v>40</v>
      </c>
      <c r="O8" s="209"/>
      <c r="P8" s="210"/>
      <c r="Q8" s="209">
        <f>I5-D5+1</f>
        <v>887</v>
      </c>
      <c r="R8" s="209"/>
      <c r="S8" s="211" t="s">
        <v>4</v>
      </c>
      <c r="T8" s="122"/>
      <c r="U8" s="204" t="s">
        <v>64</v>
      </c>
      <c r="V8" s="212"/>
      <c r="W8" s="212"/>
      <c r="X8" s="207"/>
      <c r="Y8" s="122"/>
      <c r="Z8" s="284" t="s">
        <v>84</v>
      </c>
      <c r="AA8" s="285"/>
      <c r="AB8" s="285"/>
      <c r="AC8" s="285"/>
      <c r="AD8" s="286"/>
      <c r="AE8" s="203"/>
      <c r="AF8" s="203"/>
      <c r="AG8" s="203"/>
      <c r="AH8" s="203"/>
      <c r="AI8" s="309" t="s">
        <v>53</v>
      </c>
      <c r="AJ8" s="309"/>
      <c r="AK8" s="309"/>
      <c r="AL8" s="122"/>
    </row>
    <row r="9" spans="1:43" s="122" customFormat="1" ht="18.75" customHeight="1">
      <c r="B9" s="213" t="s">
        <v>44</v>
      </c>
      <c r="C9" s="284" t="s">
        <v>63</v>
      </c>
      <c r="D9" s="285"/>
      <c r="E9" s="285"/>
      <c r="F9" s="286"/>
      <c r="G9" s="65" t="str">
        <f>IF(AND(AQ13="○",'１(計画)'!G9="○",'２(計画)'!G9="○"),"○","-")</f>
        <v>○</v>
      </c>
      <c r="I9" s="293"/>
      <c r="J9" s="293"/>
      <c r="K9" s="293"/>
      <c r="L9" s="139"/>
      <c r="N9" s="214" t="s">
        <v>27</v>
      </c>
      <c r="O9" s="136"/>
      <c r="P9" s="215"/>
      <c r="Q9" s="203">
        <f>COUNTIF(入力用３年!J:J,"○")-(COUNTA(入力用３年!E:E)-3)</f>
        <v>326</v>
      </c>
      <c r="R9" s="136"/>
      <c r="S9" s="216" t="s">
        <v>4</v>
      </c>
      <c r="U9" s="214" t="s">
        <v>18</v>
      </c>
      <c r="V9" s="136"/>
      <c r="W9" s="139">
        <f>W10+W11</f>
        <v>11</v>
      </c>
      <c r="X9" s="216" t="s">
        <v>19</v>
      </c>
      <c r="Z9" s="204" t="s">
        <v>97</v>
      </c>
      <c r="AA9" s="212"/>
      <c r="AB9" s="212">
        <f>L14+X14+AJ14+L24+X24+AJ24+L34+X34+AJ34+L44+X44+AJ44</f>
        <v>94</v>
      </c>
      <c r="AC9" s="212"/>
      <c r="AD9" s="217" t="s">
        <v>4</v>
      </c>
      <c r="AE9" s="203"/>
      <c r="AF9" s="203"/>
      <c r="AG9" s="139"/>
      <c r="AH9" s="140"/>
    </row>
    <row r="10" spans="1:43" s="122" customFormat="1" ht="18.75" customHeight="1">
      <c r="B10" s="136"/>
      <c r="C10" s="284" t="s">
        <v>64</v>
      </c>
      <c r="D10" s="285"/>
      <c r="E10" s="285"/>
      <c r="F10" s="286"/>
      <c r="G10" s="65" t="str">
        <f>IF(AND(W9=W10,'１(計画)'!G10="○",'２(計画)'!G10="○"),"○","-")</f>
        <v>-</v>
      </c>
      <c r="H10" s="53"/>
      <c r="I10" s="293"/>
      <c r="J10" s="293"/>
      <c r="K10" s="293"/>
      <c r="L10" s="139"/>
      <c r="N10" s="214" t="s">
        <v>49</v>
      </c>
      <c r="O10" s="136"/>
      <c r="P10" s="215"/>
      <c r="Q10" s="203">
        <f>COUNTIF(入力用３年!J:J,"-")</f>
        <v>0</v>
      </c>
      <c r="R10" s="136"/>
      <c r="S10" s="216" t="s">
        <v>4</v>
      </c>
      <c r="U10" s="214" t="s">
        <v>20</v>
      </c>
      <c r="V10" s="136"/>
      <c r="W10" s="139">
        <f>COUNTIF(D13:AK51,"OK")</f>
        <v>11</v>
      </c>
      <c r="X10" s="216" t="s">
        <v>19</v>
      </c>
      <c r="Z10" s="284" t="s">
        <v>85</v>
      </c>
      <c r="AA10" s="285"/>
      <c r="AB10" s="285"/>
      <c r="AC10" s="285"/>
      <c r="AD10" s="286"/>
      <c r="AE10" s="203"/>
      <c r="AF10" s="203"/>
      <c r="AG10" s="139"/>
      <c r="AH10" s="140"/>
    </row>
    <row r="11" spans="1:43" s="122" customFormat="1" ht="18.75" customHeight="1">
      <c r="C11" s="310" t="s">
        <v>24</v>
      </c>
      <c r="D11" s="311"/>
      <c r="E11" s="311"/>
      <c r="F11" s="312"/>
      <c r="G11" s="71" t="str">
        <f>IF(AND(G9="-",G10="-"),"○","-")</f>
        <v>-</v>
      </c>
      <c r="N11" s="219" t="s">
        <v>50</v>
      </c>
      <c r="O11" s="220"/>
      <c r="P11" s="221"/>
      <c r="Q11" s="220">
        <f>COUNTA(入力用３年!E:E)-3</f>
        <v>0</v>
      </c>
      <c r="R11" s="220"/>
      <c r="S11" s="222" t="s">
        <v>4</v>
      </c>
      <c r="U11" s="219" t="s">
        <v>21</v>
      </c>
      <c r="V11" s="220"/>
      <c r="W11" s="220">
        <f>COUNTIF(D13:AK51,"NG")</f>
        <v>0</v>
      </c>
      <c r="X11" s="222" t="s">
        <v>19</v>
      </c>
      <c r="Y11" s="230"/>
      <c r="Z11" s="284">
        <f>ROUNDDOWN(AB9/Q9*100,1)</f>
        <v>28.8</v>
      </c>
      <c r="AA11" s="285"/>
      <c r="AB11" s="285"/>
      <c r="AC11" s="212" t="s">
        <v>10</v>
      </c>
      <c r="AD11" s="207"/>
      <c r="AF11" s="203"/>
      <c r="AG11" s="203"/>
      <c r="AH11" s="140"/>
    </row>
    <row r="12" spans="1:43" s="192" customFormat="1" ht="18.75" customHeight="1">
      <c r="B12" s="122"/>
      <c r="C12" s="122"/>
      <c r="D12" s="122"/>
      <c r="E12" s="122"/>
      <c r="F12" s="122"/>
      <c r="G12" s="122"/>
      <c r="H12" s="122"/>
      <c r="I12" s="122"/>
      <c r="J12" s="122"/>
      <c r="K12" s="122"/>
      <c r="L12" s="122"/>
      <c r="M12" s="122"/>
      <c r="N12" s="122"/>
      <c r="O12" s="122"/>
      <c r="P12" s="136"/>
      <c r="Q12" s="122"/>
      <c r="R12" s="122"/>
      <c r="S12" s="122"/>
      <c r="T12" s="122"/>
      <c r="U12" s="122"/>
      <c r="V12" s="122"/>
      <c r="W12" s="122"/>
      <c r="X12" s="122"/>
      <c r="Y12" s="122"/>
      <c r="Z12" s="122"/>
      <c r="AA12" s="122"/>
      <c r="AB12" s="122"/>
      <c r="AC12" s="122"/>
      <c r="AD12" s="122"/>
      <c r="AE12" s="122"/>
      <c r="AF12" s="140"/>
      <c r="AG12" s="122"/>
      <c r="AH12" s="122"/>
      <c r="AI12" s="122"/>
      <c r="AJ12" s="122"/>
      <c r="AK12" s="122"/>
      <c r="AN12" s="204" t="s">
        <v>46</v>
      </c>
      <c r="AO12" s="205"/>
      <c r="AP12" s="206"/>
      <c r="AQ12" s="207"/>
    </row>
    <row r="13" spans="1:43" s="192" customFormat="1" ht="18.75" customHeight="1">
      <c r="B13" s="192" t="str">
        <f>TEXT(基本情報!C3,"YYYY")+2&amp;"年度"</f>
        <v>2027年度</v>
      </c>
      <c r="E13" s="224" t="s">
        <v>86</v>
      </c>
      <c r="F13" s="224"/>
      <c r="G13" s="224"/>
      <c r="H13" s="224"/>
      <c r="I13" s="224"/>
      <c r="J13" s="224"/>
      <c r="K13" s="224"/>
      <c r="L13" s="224"/>
      <c r="M13" s="223"/>
      <c r="N13" s="223"/>
      <c r="O13" s="224"/>
      <c r="P13" s="224"/>
      <c r="Q13" s="224"/>
      <c r="R13" s="224"/>
      <c r="S13" s="224"/>
      <c r="T13" s="224"/>
      <c r="AN13" s="281" t="s">
        <v>45</v>
      </c>
      <c r="AO13" s="282"/>
      <c r="AP13" s="283"/>
      <c r="AQ13" s="238" t="str">
        <f>IF(AQ14="-","○","-")</f>
        <v>○</v>
      </c>
    </row>
    <row r="14" spans="1:43" s="122" customFormat="1" ht="18.75" customHeight="1" thickBot="1">
      <c r="C14" s="299" t="s">
        <v>13</v>
      </c>
      <c r="D14" s="299"/>
      <c r="E14" s="122" t="str">
        <f>IF(H14="-","-",IF(OR(H14&gt;=ROUNDDOWN(8/28,3),L14&gt;=K23),"OK","NG"))</f>
        <v>OK</v>
      </c>
      <c r="F14" s="300" t="s">
        <v>90</v>
      </c>
      <c r="G14" s="300"/>
      <c r="H14" s="305">
        <f>IFERROR(ROUNDDOWN(L14/(COUNTIFS(入力用３年!B:B,"&gt;="&amp;MIN(D17:J22),入力用３年!B:B,"&lt;="&amp;MAX(D17:J22),入力用３年!J:J,"○")-COUNTIFS(入力用３年!B:B,"&gt;="&amp;MIN(D17:J22),入力用３年!B:B,"&lt;="&amp;MAX(D17:J22),入力用３年!J:J,"○",入力用３年!E:E,"&lt;&gt;")),3),"-")</f>
        <v>0.26600000000000001</v>
      </c>
      <c r="I14" s="305"/>
      <c r="J14" s="305"/>
      <c r="K14" s="136" t="s">
        <v>89</v>
      </c>
      <c r="L14" s="126">
        <f>COUNTIFS(入力用３年!B:B,"&gt;="&amp;MIN(D17:J22),入力用３年!B:B,"&lt;="&amp;MAX(D17:J22),入力用３年!J:J,"○",入力用３年!F:F,"現場閉所",入力用３年!E:E,"")</f>
        <v>8</v>
      </c>
      <c r="M14" s="108"/>
      <c r="N14" s="108"/>
      <c r="O14" s="299" t="s">
        <v>13</v>
      </c>
      <c r="P14" s="299"/>
      <c r="Q14" s="122" t="str">
        <f>IF(T14="-","-",IF(OR(T14&gt;=ROUNDDOWN(8/28,3),X14&gt;=W23),"OK","NG"))</f>
        <v>OK</v>
      </c>
      <c r="R14" s="300" t="s">
        <v>90</v>
      </c>
      <c r="S14" s="300"/>
      <c r="T14" s="305">
        <f>IFERROR(ROUNDDOWN(X14/(COUNTIFS(入力用３年!B:B,"&gt;="&amp;MIN(P17:V22),入力用３年!B:B,"&lt;="&amp;MAX(P17:V22),入力用３年!J:J,"○")-COUNTIFS(入力用３年!B:B,"&gt;="&amp;MIN(P17:V22),入力用３年!B:B,"&lt;="&amp;MAX(P17:V22),入力用３年!J:J,"○",入力用３年!E:E,"&lt;&gt;")),3),"-")</f>
        <v>0.32200000000000001</v>
      </c>
      <c r="U14" s="305"/>
      <c r="V14" s="305"/>
      <c r="W14" s="136" t="s">
        <v>89</v>
      </c>
      <c r="X14" s="126">
        <f>COUNTIFS(入力用３年!B:B,"&gt;="&amp;MIN(P17:V22),入力用３年!B:B,"&lt;="&amp;MAX(P17:V22),入力用３年!J:J,"○",入力用３年!F:F,"現場閉所",入力用３年!E:E,"")</f>
        <v>10</v>
      </c>
      <c r="Y14" s="108"/>
      <c r="Z14" s="108"/>
      <c r="AA14" s="299" t="s">
        <v>13</v>
      </c>
      <c r="AB14" s="299"/>
      <c r="AC14" s="122" t="str">
        <f>IF(AF14="-","-",IF(OR(AF14&gt;=ROUNDDOWN(8/28,3),AJ14&gt;=AI23),"OK","NG"))</f>
        <v>OK</v>
      </c>
      <c r="AD14" s="300" t="s">
        <v>90</v>
      </c>
      <c r="AE14" s="300"/>
      <c r="AF14" s="305">
        <f>IFERROR(ROUNDDOWN(AJ14/(COUNTIFS(入力用３年!B:B,"&gt;="&amp;MIN(AB17:AH22),入力用３年!B:B,"&lt;="&amp;MAX(AB17:AH22),入力用３年!J:J,"○")-COUNTIFS(入力用３年!B:B,"&gt;="&amp;MIN(AB17:AH22),入力用３年!B:B,"&lt;="&amp;MAX(AB17:AH22),入力用３年!J:J,"○",入力用３年!E:E,"&lt;&gt;")),3),"-")</f>
        <v>0.26600000000000001</v>
      </c>
      <c r="AG14" s="305"/>
      <c r="AH14" s="305"/>
      <c r="AI14" s="136" t="s">
        <v>89</v>
      </c>
      <c r="AJ14" s="126">
        <f>COUNTIFS(入力用３年!B:B,"&gt;="&amp;MIN(AB17:AH22),入力用３年!B:B,"&lt;="&amp;MAX(AB17:AH22),入力用３年!J:J,"○",入力用３年!F:F,"現場閉所",入力用３年!E:E,"")</f>
        <v>8</v>
      </c>
      <c r="AK14" s="108"/>
      <c r="AN14" s="284" t="s">
        <v>24</v>
      </c>
      <c r="AO14" s="285"/>
      <c r="AP14" s="286"/>
      <c r="AQ14" s="239" t="str">
        <f>IF(SUM(AO17:AQ20)&gt;0,"○","-")</f>
        <v>-</v>
      </c>
    </row>
    <row r="15" spans="1:43" s="122" customFormat="1" ht="18.75" customHeight="1">
      <c r="D15" s="123">
        <v>4</v>
      </c>
      <c r="E15" s="124" t="s">
        <v>3</v>
      </c>
      <c r="F15" s="124"/>
      <c r="G15" s="124"/>
      <c r="H15" s="124"/>
      <c r="I15" s="124"/>
      <c r="J15" s="145"/>
      <c r="K15" s="296" t="s">
        <v>48</v>
      </c>
      <c r="L15" s="297"/>
      <c r="M15" s="298"/>
      <c r="N15" s="126"/>
      <c r="P15" s="123">
        <v>5</v>
      </c>
      <c r="Q15" s="124" t="s">
        <v>3</v>
      </c>
      <c r="R15" s="124"/>
      <c r="S15" s="124"/>
      <c r="T15" s="124"/>
      <c r="U15" s="124"/>
      <c r="V15" s="145"/>
      <c r="W15" s="296" t="s">
        <v>48</v>
      </c>
      <c r="X15" s="297"/>
      <c r="Y15" s="298"/>
      <c r="Z15" s="126"/>
      <c r="AB15" s="123">
        <v>6</v>
      </c>
      <c r="AC15" s="124" t="s">
        <v>3</v>
      </c>
      <c r="AD15" s="124"/>
      <c r="AE15" s="124"/>
      <c r="AF15" s="124"/>
      <c r="AG15" s="124"/>
      <c r="AH15" s="145"/>
      <c r="AI15" s="296" t="s">
        <v>48</v>
      </c>
      <c r="AJ15" s="297"/>
      <c r="AK15" s="298"/>
    </row>
    <row r="16" spans="1:43" s="122" customFormat="1" ht="27">
      <c r="A16" s="226"/>
      <c r="D16" s="127" t="s">
        <v>2</v>
      </c>
      <c r="E16" s="128" t="s">
        <v>5</v>
      </c>
      <c r="F16" s="128" t="s">
        <v>6</v>
      </c>
      <c r="G16" s="128" t="s">
        <v>7</v>
      </c>
      <c r="H16" s="128" t="s">
        <v>8</v>
      </c>
      <c r="I16" s="128" t="s">
        <v>9</v>
      </c>
      <c r="J16" s="146" t="s">
        <v>4</v>
      </c>
      <c r="K16" s="129" t="s">
        <v>42</v>
      </c>
      <c r="L16" s="130" t="s">
        <v>89</v>
      </c>
      <c r="M16" s="131" t="s">
        <v>43</v>
      </c>
      <c r="N16" s="186"/>
      <c r="P16" s="127" t="s">
        <v>2</v>
      </c>
      <c r="Q16" s="128" t="s">
        <v>5</v>
      </c>
      <c r="R16" s="128" t="s">
        <v>6</v>
      </c>
      <c r="S16" s="128" t="s">
        <v>7</v>
      </c>
      <c r="T16" s="128" t="s">
        <v>8</v>
      </c>
      <c r="U16" s="128" t="s">
        <v>9</v>
      </c>
      <c r="V16" s="146" t="s">
        <v>4</v>
      </c>
      <c r="W16" s="129" t="s">
        <v>42</v>
      </c>
      <c r="X16" s="130" t="s">
        <v>89</v>
      </c>
      <c r="Y16" s="131" t="s">
        <v>43</v>
      </c>
      <c r="Z16" s="186"/>
      <c r="AB16" s="127" t="s">
        <v>2</v>
      </c>
      <c r="AC16" s="128" t="s">
        <v>5</v>
      </c>
      <c r="AD16" s="128" t="s">
        <v>6</v>
      </c>
      <c r="AE16" s="128" t="s">
        <v>7</v>
      </c>
      <c r="AF16" s="128" t="s">
        <v>8</v>
      </c>
      <c r="AG16" s="128" t="s">
        <v>9</v>
      </c>
      <c r="AH16" s="146" t="s">
        <v>4</v>
      </c>
      <c r="AI16" s="129" t="s">
        <v>42</v>
      </c>
      <c r="AJ16" s="130" t="s">
        <v>89</v>
      </c>
      <c r="AK16" s="131" t="s">
        <v>43</v>
      </c>
    </row>
    <row r="17" spans="3:43" s="122" customFormat="1" ht="15.75" customHeight="1">
      <c r="D17" s="132" t="s">
        <v>58</v>
      </c>
      <c r="E17" s="118" t="s">
        <v>58</v>
      </c>
      <c r="F17" s="118" t="s">
        <v>58</v>
      </c>
      <c r="G17" s="118">
        <f>IF(F17&lt;&gt;"",F17+1,IF(TEXT(入力用３年!$B$8,"aaa")=G16,入力用３年!$B$8,""))</f>
        <v>46478</v>
      </c>
      <c r="H17" s="118">
        <f>IF(G17&lt;&gt;"",G17+1,IF(TEXT(入力用３年!$B$8,"aaa")=H16,入力用３年!$B$8,""))</f>
        <v>46479</v>
      </c>
      <c r="I17" s="119">
        <f>IF(H17&lt;&gt;"",H17+1,IF(TEXT(入力用３年!$B$8,"aaa")=I16,入力用３年!$B$8,""))</f>
        <v>46480</v>
      </c>
      <c r="J17" s="119">
        <f>IF(I17&lt;&gt;"",I17+1,IF(TEXT(入力用３年!$B$8,"aaa")=J16,入力用３年!$B$8,""))</f>
        <v>46481</v>
      </c>
      <c r="K17" s="147">
        <f>COUNTIFS(入力用３年!B:B,"&gt;="&amp;MIN(D17:J17),入力用３年!B:B,"&lt;="&amp;MAX(D17:J17),入力用３年!J:J,"○",入力用３年!E:E,"",入力用３年!D:D,"休日")</f>
        <v>2</v>
      </c>
      <c r="L17" s="105">
        <f>COUNTIFS(入力用３年!$B:$B,"&gt;="&amp;MIN(D17:J17),入力用３年!$B:$B,"&lt;="&amp;MAX(D17:J17),入力用３年!$J:$J,"○",入力用３年!$E:$E,"",入力用３年!$F:$F,"現場閉所")</f>
        <v>2</v>
      </c>
      <c r="M17" s="148" t="str" cm="1">
        <f t="array" ref="M17">_xlfn.IFS(K17=0,"",K17=0,"-",L17&gt;=K17,"〇",L17&lt;=K17,"×")</f>
        <v>〇</v>
      </c>
      <c r="N17" s="133"/>
      <c r="P17" s="132" t="str">
        <f t="shared" ref="P17:V17" si="0">IF(O17&lt;&gt;"",O17+1,IF(TEXT(EDATE(MIN($D$17:$J$17),1),"aaa")=P16,EDATE(MIN($D$17:$J$17),1),""))</f>
        <v/>
      </c>
      <c r="Q17" s="118" t="str">
        <f t="shared" si="0"/>
        <v/>
      </c>
      <c r="R17" s="118" t="str">
        <f t="shared" si="0"/>
        <v/>
      </c>
      <c r="S17" s="118" t="str">
        <f t="shared" si="0"/>
        <v/>
      </c>
      <c r="T17" s="118" t="str">
        <f t="shared" si="0"/>
        <v/>
      </c>
      <c r="U17" s="118">
        <f t="shared" si="0"/>
        <v>46508</v>
      </c>
      <c r="V17" s="119">
        <f t="shared" si="0"/>
        <v>46509</v>
      </c>
      <c r="W17" s="147">
        <f>COUNTIFS(入力用３年!B:B,"&gt;="&amp;MIN(P17:V17),入力用３年!B:B,"&lt;="&amp;MAX(P17:V17),入力用３年!J:J,"○",入力用３年!E:E,"",入力用３年!D:D,"休日")</f>
        <v>2</v>
      </c>
      <c r="X17" s="105">
        <f>COUNTIFS(入力用３年!$B:$B,"&gt;="&amp;MIN(P17:V17),入力用３年!$B:$B,"&lt;="&amp;MAX(P17:V17),入力用３年!$J:$J,"○",入力用３年!$E:$E,"",入力用３年!$F:$F,"現場閉所")</f>
        <v>2</v>
      </c>
      <c r="Y17" s="148" t="str" cm="1">
        <f t="array" ref="Y17">_xlfn.IFS(W17=0,"",W17=0,"-",X17&gt;=W17,"〇",X17&lt;=W17,"×")</f>
        <v>〇</v>
      </c>
      <c r="Z17" s="133"/>
      <c r="AB17" s="132" t="str">
        <f t="shared" ref="AB17:AH17" si="1">IF(AA17&lt;&gt;"",AA17+1,IF(TEXT(EDATE(MIN($P$17:$V$17),1),"aaa")=AB16,EDATE(MIN($P$17:$V$17),1),""))</f>
        <v/>
      </c>
      <c r="AC17" s="118">
        <f t="shared" si="1"/>
        <v>46539</v>
      </c>
      <c r="AD17" s="118">
        <f t="shared" si="1"/>
        <v>46540</v>
      </c>
      <c r="AE17" s="118">
        <f t="shared" si="1"/>
        <v>46541</v>
      </c>
      <c r="AF17" s="118">
        <f t="shared" si="1"/>
        <v>46542</v>
      </c>
      <c r="AG17" s="118">
        <f t="shared" si="1"/>
        <v>46543</v>
      </c>
      <c r="AH17" s="119">
        <f t="shared" si="1"/>
        <v>46544</v>
      </c>
      <c r="AI17" s="147">
        <f>COUNTIFS(入力用３年!B:B,"&gt;="&amp;MIN(AB17:AH17),入力用３年!B:B,"&lt;="&amp;MAX(AB17:AH17),入力用３年!J:J,"○",入力用３年!E:E,"",入力用３年!D:D,"休日")</f>
        <v>2</v>
      </c>
      <c r="AJ17" s="105">
        <f>COUNTIFS(入力用３年!$B:$B,"&gt;="&amp;MIN(AB17:AH17),入力用３年!$B:$B,"&lt;="&amp;MAX(AB17:AH17),入力用３年!$J:$J,"○",入力用３年!$E:$E,"",入力用３年!$F:$F,"現場閉所")</f>
        <v>2</v>
      </c>
      <c r="AK17" s="148" t="str" cm="1">
        <f t="array" ref="AK17">_xlfn.IFS(AI17=0,"",AI17=0,"-",AJ17&gt;=AI17,"〇",AJ17&lt;=AI17,"×")</f>
        <v>〇</v>
      </c>
      <c r="AN17" s="122" t="s">
        <v>54</v>
      </c>
      <c r="AO17" s="105">
        <f>COUNTIF($M$17:$M$22,"×")</f>
        <v>0</v>
      </c>
      <c r="AP17" s="105">
        <f>COUNTIF($Y$17:$Y$22,"×")</f>
        <v>0</v>
      </c>
      <c r="AQ17" s="105">
        <f>COUNTIF($AK$17:$AK$22,"×")</f>
        <v>0</v>
      </c>
    </row>
    <row r="18" spans="3:43" s="122" customFormat="1" ht="15.75" customHeight="1">
      <c r="D18" s="132">
        <f>IFERROR(IF(MONTH(J17+1)=$D$15,J17+1,""),"")</f>
        <v>46482</v>
      </c>
      <c r="E18" s="118">
        <f t="shared" ref="E18:J22" si="2">IFERROR(IF(MONTH(D18+1)=$D$15,D18+1,""),"")</f>
        <v>46483</v>
      </c>
      <c r="F18" s="118">
        <f t="shared" si="2"/>
        <v>46484</v>
      </c>
      <c r="G18" s="118">
        <f t="shared" si="2"/>
        <v>46485</v>
      </c>
      <c r="H18" s="118">
        <f t="shared" si="2"/>
        <v>46486</v>
      </c>
      <c r="I18" s="118">
        <f t="shared" si="2"/>
        <v>46487</v>
      </c>
      <c r="J18" s="119">
        <f t="shared" si="2"/>
        <v>46488</v>
      </c>
      <c r="K18" s="147">
        <f>COUNTIFS(入力用３年!B:B,"&gt;="&amp;MIN(D18:J18),入力用３年!B:B,"&lt;="&amp;MAX(D18:J18),入力用３年!J:J,"○",入力用３年!E:E,"",入力用３年!D:D,"休日")</f>
        <v>2</v>
      </c>
      <c r="L18" s="105">
        <f>COUNTIFS(入力用３年!$B:$B,"&gt;="&amp;MIN(D18:J18),入力用３年!$B:$B,"&lt;="&amp;MAX(D18:J18),入力用３年!$J:$J,"○",入力用３年!$E:$E,"",入力用３年!$F:$F,"現場閉所")</f>
        <v>2</v>
      </c>
      <c r="M18" s="148" t="str" cm="1">
        <f t="array" ref="M18">_xlfn.IFS(K18=0,"",K18=0,"-",L18&gt;=K18,"〇",L18&lt;=K18,"×")</f>
        <v>〇</v>
      </c>
      <c r="N18" s="133"/>
      <c r="P18" s="132">
        <f>IFERROR(IF(MONTH(V17+1)=$P$15,V17+1,""),"")</f>
        <v>46510</v>
      </c>
      <c r="Q18" s="118">
        <f t="shared" ref="Q18:V22" si="3">IFERROR(IF(MONTH(P18+1)=$P$15,P18+1,""),"")</f>
        <v>46511</v>
      </c>
      <c r="R18" s="118">
        <f t="shared" si="3"/>
        <v>46512</v>
      </c>
      <c r="S18" s="118">
        <f t="shared" si="3"/>
        <v>46513</v>
      </c>
      <c r="T18" s="118">
        <f t="shared" si="3"/>
        <v>46514</v>
      </c>
      <c r="U18" s="118">
        <f t="shared" si="3"/>
        <v>46515</v>
      </c>
      <c r="V18" s="119">
        <f t="shared" si="3"/>
        <v>46516</v>
      </c>
      <c r="W18" s="147">
        <f>COUNTIFS(入力用３年!B:B,"&gt;="&amp;MIN(P18:V18),入力用３年!B:B,"&lt;="&amp;MAX(P18:V18),入力用３年!J:J,"○",入力用３年!E:E,"",入力用３年!D:D,"休日")</f>
        <v>2</v>
      </c>
      <c r="X18" s="105">
        <f>COUNTIFS(入力用３年!$B:$B,"&gt;="&amp;MIN(P18:V18),入力用３年!$B:$B,"&lt;="&amp;MAX(P18:V18),入力用３年!$J:$J,"○",入力用３年!$E:$E,"",入力用３年!$F:$F,"現場閉所")</f>
        <v>2</v>
      </c>
      <c r="Y18" s="148" t="str" cm="1">
        <f t="array" ref="Y18">_xlfn.IFS(W18=0,"",W18=0,"-",X18&gt;=W18,"〇",X18&lt;=W18,"×")</f>
        <v>〇</v>
      </c>
      <c r="Z18" s="133"/>
      <c r="AB18" s="132">
        <f>IFERROR(IF(MONTH(AH17+1)=$AB$15,AH17+1,""),"")</f>
        <v>46545</v>
      </c>
      <c r="AC18" s="118">
        <f t="shared" ref="AC18:AH22" si="4">IFERROR(IF(MONTH(AB18+1)=$AB$15,AB18+1,""),"")</f>
        <v>46546</v>
      </c>
      <c r="AD18" s="118">
        <f t="shared" si="4"/>
        <v>46547</v>
      </c>
      <c r="AE18" s="118">
        <f t="shared" si="4"/>
        <v>46548</v>
      </c>
      <c r="AF18" s="118">
        <f t="shared" si="4"/>
        <v>46549</v>
      </c>
      <c r="AG18" s="118">
        <f t="shared" si="4"/>
        <v>46550</v>
      </c>
      <c r="AH18" s="119">
        <f t="shared" si="4"/>
        <v>46551</v>
      </c>
      <c r="AI18" s="147">
        <f>COUNTIFS(入力用３年!B:B,"&gt;="&amp;MIN(AB18:AH18),入力用３年!B:B,"&lt;="&amp;MAX(AB18:AH18),入力用３年!J:J,"○",入力用３年!E:E,"",入力用３年!D:D,"休日")</f>
        <v>2</v>
      </c>
      <c r="AJ18" s="105">
        <f>COUNTIFS(入力用３年!$B:$B,"&gt;="&amp;MIN(AB18:AH18),入力用３年!$B:$B,"&lt;="&amp;MAX(AB18:AH18),入力用３年!$J:$J,"○",入力用３年!$E:$E,"",入力用３年!$F:$F,"現場閉所")</f>
        <v>2</v>
      </c>
      <c r="AK18" s="148" t="str" cm="1">
        <f t="array" ref="AK18">_xlfn.IFS(AI18=0,"",AI18=0,"-",AJ18&gt;=AI18,"〇",AJ18&lt;=AI18,"×")</f>
        <v>〇</v>
      </c>
      <c r="AN18" s="122" t="s">
        <v>55</v>
      </c>
      <c r="AO18" s="105">
        <f>COUNTIF($M$27:$M$32,"×")</f>
        <v>0</v>
      </c>
      <c r="AP18" s="105">
        <f>COUNTIF($Y$27:$Y$32,"×")</f>
        <v>0</v>
      </c>
      <c r="AQ18" s="105">
        <f>COUNTIF($AK$27:$AK$32,"×")</f>
        <v>0</v>
      </c>
    </row>
    <row r="19" spans="3:43" s="122" customFormat="1" ht="15.75" customHeight="1">
      <c r="D19" s="132">
        <f>IFERROR(IF(MONTH(J18+1)=$D$15,J18+1,""),"")</f>
        <v>46489</v>
      </c>
      <c r="E19" s="118">
        <f t="shared" si="2"/>
        <v>46490</v>
      </c>
      <c r="F19" s="118">
        <f t="shared" si="2"/>
        <v>46491</v>
      </c>
      <c r="G19" s="118">
        <f t="shared" si="2"/>
        <v>46492</v>
      </c>
      <c r="H19" s="118">
        <f t="shared" si="2"/>
        <v>46493</v>
      </c>
      <c r="I19" s="118">
        <f t="shared" si="2"/>
        <v>46494</v>
      </c>
      <c r="J19" s="119">
        <f t="shared" si="2"/>
        <v>46495</v>
      </c>
      <c r="K19" s="147">
        <f>COUNTIFS(入力用３年!B:B,"&gt;="&amp;MIN(D19:J19),入力用３年!B:B,"&lt;="&amp;MAX(D19:J19),入力用３年!J:J,"○",入力用３年!E:E,"",入力用３年!D:D,"休日")</f>
        <v>2</v>
      </c>
      <c r="L19" s="105">
        <f>COUNTIFS(入力用３年!$B:$B,"&gt;="&amp;MIN(D19:J19),入力用３年!$B:$B,"&lt;="&amp;MAX(D19:J19),入力用３年!$J:$J,"○",入力用３年!$E:$E,"",入力用３年!$F:$F,"現場閉所")</f>
        <v>2</v>
      </c>
      <c r="M19" s="148" t="str" cm="1">
        <f t="array" ref="M19">_xlfn.IFS(K19=0,"",K19=0,"-",L19&gt;=K19,"〇",L19&lt;=K19,"×")</f>
        <v>〇</v>
      </c>
      <c r="N19" s="133"/>
      <c r="P19" s="132">
        <f>IFERROR(IF(MONTH(V18+1)=$P$15,V18+1,""),"")</f>
        <v>46517</v>
      </c>
      <c r="Q19" s="118">
        <f t="shared" si="3"/>
        <v>46518</v>
      </c>
      <c r="R19" s="118">
        <f t="shared" si="3"/>
        <v>46519</v>
      </c>
      <c r="S19" s="118">
        <f t="shared" si="3"/>
        <v>46520</v>
      </c>
      <c r="T19" s="118">
        <f t="shared" si="3"/>
        <v>46521</v>
      </c>
      <c r="U19" s="118">
        <f t="shared" si="3"/>
        <v>46522</v>
      </c>
      <c r="V19" s="119">
        <f t="shared" si="3"/>
        <v>46523</v>
      </c>
      <c r="W19" s="147">
        <f>COUNTIFS(入力用３年!B:B,"&gt;="&amp;MIN(P19:V19),入力用３年!B:B,"&lt;="&amp;MAX(P19:V19),入力用３年!J:J,"○",入力用３年!E:E,"",入力用３年!D:D,"休日")</f>
        <v>2</v>
      </c>
      <c r="X19" s="105">
        <f>COUNTIFS(入力用３年!$B:$B,"&gt;="&amp;MIN(P19:V19),入力用３年!$B:$B,"&lt;="&amp;MAX(P19:V19),入力用３年!$J:$J,"○",入力用３年!$E:$E,"",入力用３年!$F:$F,"現場閉所")</f>
        <v>2</v>
      </c>
      <c r="Y19" s="148" t="str" cm="1">
        <f t="array" ref="Y19">_xlfn.IFS(W19=0,"",W19=0,"-",X19&gt;=W19,"〇",X19&lt;=W19,"×")</f>
        <v>〇</v>
      </c>
      <c r="Z19" s="133"/>
      <c r="AB19" s="132">
        <f>IFERROR(IF(MONTH(AH18+1)=$AB$15,AH18+1,""),"")</f>
        <v>46552</v>
      </c>
      <c r="AC19" s="118">
        <f t="shared" si="4"/>
        <v>46553</v>
      </c>
      <c r="AD19" s="118">
        <f t="shared" si="4"/>
        <v>46554</v>
      </c>
      <c r="AE19" s="118">
        <f t="shared" si="4"/>
        <v>46555</v>
      </c>
      <c r="AF19" s="118">
        <f t="shared" si="4"/>
        <v>46556</v>
      </c>
      <c r="AG19" s="118">
        <f t="shared" si="4"/>
        <v>46557</v>
      </c>
      <c r="AH19" s="119">
        <f t="shared" si="4"/>
        <v>46558</v>
      </c>
      <c r="AI19" s="147">
        <f>COUNTIFS(入力用３年!B:B,"&gt;="&amp;MIN(AB19:AH19),入力用３年!B:B,"&lt;="&amp;MAX(AB19:AH19),入力用３年!J:J,"○",入力用３年!E:E,"",入力用３年!D:D,"休日")</f>
        <v>2</v>
      </c>
      <c r="AJ19" s="105">
        <f>COUNTIFS(入力用３年!$B:$B,"&gt;="&amp;MIN(AB19:AH19),入力用３年!$B:$B,"&lt;="&amp;MAX(AB19:AH19),入力用３年!$J:$J,"○",入力用３年!$E:$E,"",入力用３年!$F:$F,"現場閉所")</f>
        <v>2</v>
      </c>
      <c r="AK19" s="148" t="str" cm="1">
        <f t="array" ref="AK19">_xlfn.IFS(AI19=0,"",AI19=0,"-",AJ19&gt;=AI19,"〇",AJ19&lt;=AI19,"×")</f>
        <v>〇</v>
      </c>
      <c r="AO19" s="105">
        <f>COUNTIF($M$37:$M$42,"×")</f>
        <v>0</v>
      </c>
      <c r="AP19" s="105">
        <f>COUNTIF($Y$37:$Y$42,"×")</f>
        <v>0</v>
      </c>
      <c r="AQ19" s="105">
        <f>COUNTIF($AK$37:$AK$42,"×")</f>
        <v>0</v>
      </c>
    </row>
    <row r="20" spans="3:43" s="122" customFormat="1" ht="15.75" customHeight="1">
      <c r="D20" s="132">
        <f>IFERROR(IF(MONTH(J19+1)=$D$15,J19+1,""),"")</f>
        <v>46496</v>
      </c>
      <c r="E20" s="118">
        <f t="shared" si="2"/>
        <v>46497</v>
      </c>
      <c r="F20" s="118">
        <f t="shared" si="2"/>
        <v>46498</v>
      </c>
      <c r="G20" s="118">
        <f t="shared" si="2"/>
        <v>46499</v>
      </c>
      <c r="H20" s="118">
        <f t="shared" si="2"/>
        <v>46500</v>
      </c>
      <c r="I20" s="118">
        <f t="shared" si="2"/>
        <v>46501</v>
      </c>
      <c r="J20" s="119">
        <f t="shared" si="2"/>
        <v>46502</v>
      </c>
      <c r="K20" s="147">
        <f>COUNTIFS(入力用３年!B:B,"&gt;="&amp;MIN(D20:J20),入力用３年!B:B,"&lt;="&amp;MAX(D20:J20),入力用３年!J:J,"○",入力用３年!E:E,"",入力用３年!D:D,"休日")</f>
        <v>2</v>
      </c>
      <c r="L20" s="105">
        <f>COUNTIFS(入力用３年!$B:$B,"&gt;="&amp;MIN(D20:J20),入力用３年!$B:$B,"&lt;="&amp;MAX(D20:J20),入力用３年!$J:$J,"○",入力用３年!$E:$E,"",入力用３年!$F:$F,"現場閉所")</f>
        <v>2</v>
      </c>
      <c r="M20" s="148" t="str" cm="1">
        <f t="array" ref="M20">_xlfn.IFS(K20=0,"",K20=0,"-",L20&gt;=K20,"〇",L20&lt;=K20,"×")</f>
        <v>〇</v>
      </c>
      <c r="N20" s="133"/>
      <c r="P20" s="132">
        <f>IFERROR(IF(MONTH(V19+1)=$P$15,V19+1,""),"")</f>
        <v>46524</v>
      </c>
      <c r="Q20" s="118">
        <f t="shared" si="3"/>
        <v>46525</v>
      </c>
      <c r="R20" s="118">
        <f t="shared" si="3"/>
        <v>46526</v>
      </c>
      <c r="S20" s="118">
        <f t="shared" si="3"/>
        <v>46527</v>
      </c>
      <c r="T20" s="118">
        <f t="shared" si="3"/>
        <v>46528</v>
      </c>
      <c r="U20" s="118">
        <f t="shared" si="3"/>
        <v>46529</v>
      </c>
      <c r="V20" s="119">
        <f t="shared" si="3"/>
        <v>46530</v>
      </c>
      <c r="W20" s="147">
        <f>COUNTIFS(入力用３年!B:B,"&gt;="&amp;MIN(P20:V20),入力用３年!B:B,"&lt;="&amp;MAX(P20:V20),入力用３年!J:J,"○",入力用３年!E:E,"",入力用３年!D:D,"休日")</f>
        <v>2</v>
      </c>
      <c r="X20" s="105">
        <f>COUNTIFS(入力用３年!$B:$B,"&gt;="&amp;MIN(P20:V20),入力用３年!$B:$B,"&lt;="&amp;MAX(P20:V20),入力用３年!$J:$J,"○",入力用３年!$E:$E,"",入力用３年!$F:$F,"現場閉所")</f>
        <v>2</v>
      </c>
      <c r="Y20" s="148" t="str" cm="1">
        <f t="array" ref="Y20">_xlfn.IFS(W20=0,"",W20=0,"-",X20&gt;=W20,"〇",X20&lt;=W20,"×")</f>
        <v>〇</v>
      </c>
      <c r="Z20" s="133"/>
      <c r="AB20" s="132">
        <f>IFERROR(IF(MONTH(AH19+1)=$AB$15,AH19+1,""),"")</f>
        <v>46559</v>
      </c>
      <c r="AC20" s="118">
        <f t="shared" si="4"/>
        <v>46560</v>
      </c>
      <c r="AD20" s="118">
        <f t="shared" si="4"/>
        <v>46561</v>
      </c>
      <c r="AE20" s="118">
        <f t="shared" si="4"/>
        <v>46562</v>
      </c>
      <c r="AF20" s="118">
        <f t="shared" si="4"/>
        <v>46563</v>
      </c>
      <c r="AG20" s="118">
        <f t="shared" si="4"/>
        <v>46564</v>
      </c>
      <c r="AH20" s="119">
        <f t="shared" si="4"/>
        <v>46565</v>
      </c>
      <c r="AI20" s="147">
        <f>COUNTIFS(入力用３年!B:B,"&gt;="&amp;MIN(AB20:AH20),入力用３年!B:B,"&lt;="&amp;MAX(AB20:AH20),入力用３年!J:J,"○",入力用３年!E:E,"",入力用３年!D:D,"休日")</f>
        <v>2</v>
      </c>
      <c r="AJ20" s="105">
        <f>COUNTIFS(入力用３年!$B:$B,"&gt;="&amp;MIN(AB20:AH20),入力用３年!$B:$B,"&lt;="&amp;MAX(AB20:AH20),入力用３年!$J:$J,"○",入力用３年!$E:$E,"",入力用３年!$F:$F,"現場閉所")</f>
        <v>2</v>
      </c>
      <c r="AK20" s="148" t="str" cm="1">
        <f t="array" ref="AK20">_xlfn.IFS(AI20=0,"",AI20=0,"-",AJ20&gt;=AI20,"〇",AJ20&lt;=AI20,"×")</f>
        <v>〇</v>
      </c>
      <c r="AO20" s="105">
        <f>COUNTIF($M$47:$M$52,"×")</f>
        <v>0</v>
      </c>
      <c r="AP20" s="105">
        <f>COUNTIF($Y$47:$Y$52,"×")</f>
        <v>0</v>
      </c>
      <c r="AQ20" s="105">
        <f>COUNTIF($AK$47:$AK$52,"×")</f>
        <v>0</v>
      </c>
    </row>
    <row r="21" spans="3:43" s="122" customFormat="1" ht="15.75" customHeight="1">
      <c r="D21" s="132">
        <f>IFERROR(IF(MONTH(J20+1)=$D$15,J20+1,""),"")</f>
        <v>46503</v>
      </c>
      <c r="E21" s="118">
        <f t="shared" si="2"/>
        <v>46504</v>
      </c>
      <c r="F21" s="118">
        <f t="shared" si="2"/>
        <v>46505</v>
      </c>
      <c r="G21" s="118">
        <f t="shared" si="2"/>
        <v>46506</v>
      </c>
      <c r="H21" s="118">
        <f t="shared" si="2"/>
        <v>46507</v>
      </c>
      <c r="I21" s="118" t="str">
        <f t="shared" si="2"/>
        <v/>
      </c>
      <c r="J21" s="119" t="str">
        <f t="shared" si="2"/>
        <v/>
      </c>
      <c r="K21" s="147">
        <f>COUNTIFS(入力用３年!B:B,"&gt;="&amp;MIN(D21:J21),入力用３年!B:B,"&lt;="&amp;MAX(D21:J21),入力用３年!J:J,"○",入力用３年!E:E,"",入力用３年!D:D,"休日")</f>
        <v>0</v>
      </c>
      <c r="L21" s="105">
        <f>COUNTIFS(入力用３年!$B:$B,"&gt;="&amp;MIN(D21:J21),入力用３年!$B:$B,"&lt;="&amp;MAX(D21:J21),入力用３年!$J:$J,"○",入力用３年!$E:$E,"",入力用３年!$F:$F,"現場閉所")</f>
        <v>0</v>
      </c>
      <c r="M21" s="148" t="str" cm="1">
        <f t="array" ref="M21">_xlfn.IFS(K21=0,"",K21=0,"-",L21&gt;=K21,"〇",L21&lt;=K21,"×")</f>
        <v/>
      </c>
      <c r="N21" s="133"/>
      <c r="P21" s="132">
        <f>IFERROR(IF(MONTH(V20+1)=$P$15,V20+1,""),"")</f>
        <v>46531</v>
      </c>
      <c r="Q21" s="118">
        <f t="shared" si="3"/>
        <v>46532</v>
      </c>
      <c r="R21" s="118">
        <f t="shared" si="3"/>
        <v>46533</v>
      </c>
      <c r="S21" s="118">
        <f t="shared" si="3"/>
        <v>46534</v>
      </c>
      <c r="T21" s="118">
        <f t="shared" si="3"/>
        <v>46535</v>
      </c>
      <c r="U21" s="118">
        <f t="shared" si="3"/>
        <v>46536</v>
      </c>
      <c r="V21" s="119">
        <f t="shared" si="3"/>
        <v>46537</v>
      </c>
      <c r="W21" s="147">
        <f>COUNTIFS(入力用３年!B:B,"&gt;="&amp;MIN(P21:V21),入力用３年!B:B,"&lt;="&amp;MAX(P21:V21),入力用３年!J:J,"○",入力用３年!E:E,"",入力用３年!D:D,"休日")</f>
        <v>2</v>
      </c>
      <c r="X21" s="105">
        <f>COUNTIFS(入力用３年!$B:$B,"&gt;="&amp;MIN(P21:V21),入力用３年!$B:$B,"&lt;="&amp;MAX(P21:V21),入力用３年!$J:$J,"○",入力用３年!$E:$E,"",入力用３年!$F:$F,"現場閉所")</f>
        <v>2</v>
      </c>
      <c r="Y21" s="148" t="str" cm="1">
        <f t="array" ref="Y21">_xlfn.IFS(W21=0,"",W21=0,"-",X21&gt;=W21,"〇",X21&lt;=W21,"×")</f>
        <v>〇</v>
      </c>
      <c r="Z21" s="133"/>
      <c r="AB21" s="132">
        <f>IFERROR(IF(MONTH(AH20+1)=$AB$15,AH20+1,""),"")</f>
        <v>46566</v>
      </c>
      <c r="AC21" s="118">
        <f t="shared" si="4"/>
        <v>46567</v>
      </c>
      <c r="AD21" s="118">
        <f t="shared" si="4"/>
        <v>46568</v>
      </c>
      <c r="AE21" s="118" t="str">
        <f t="shared" si="4"/>
        <v/>
      </c>
      <c r="AF21" s="118" t="str">
        <f t="shared" si="4"/>
        <v/>
      </c>
      <c r="AG21" s="118" t="str">
        <f t="shared" si="4"/>
        <v/>
      </c>
      <c r="AH21" s="119" t="str">
        <f t="shared" si="4"/>
        <v/>
      </c>
      <c r="AI21" s="147">
        <f>COUNTIFS(入力用３年!B:B,"&gt;="&amp;MIN(AB21:AH21),入力用３年!B:B,"&lt;="&amp;MAX(AB21:AH21),入力用３年!J:J,"○",入力用３年!E:E,"",入力用３年!D:D,"休日")</f>
        <v>0</v>
      </c>
      <c r="AJ21" s="105">
        <f>COUNTIFS(入力用３年!$B:$B,"&gt;="&amp;MIN(AB21:AH21),入力用３年!$B:$B,"&lt;="&amp;MAX(AB21:AH21),入力用３年!$J:$J,"○",入力用３年!$E:$E,"",入力用３年!$F:$F,"現場閉所")</f>
        <v>0</v>
      </c>
      <c r="AK21" s="148" t="str" cm="1">
        <f t="array" ref="AK21">_xlfn.IFS(AI21=0,"",AI21=0,"-",AJ21&gt;=AI21,"〇",AJ21&lt;=AI21,"×")</f>
        <v/>
      </c>
    </row>
    <row r="22" spans="3:43" s="122" customFormat="1" ht="15.75" customHeight="1" thickBot="1">
      <c r="D22" s="134" t="str">
        <f>IFERROR(IF(MONTH(J21+1)=$D$15,J21+1,""),"")</f>
        <v/>
      </c>
      <c r="E22" s="120" t="str">
        <f t="shared" si="2"/>
        <v/>
      </c>
      <c r="F22" s="120" t="str">
        <f t="shared" si="2"/>
        <v/>
      </c>
      <c r="G22" s="120" t="str">
        <f t="shared" si="2"/>
        <v/>
      </c>
      <c r="H22" s="120" t="str">
        <f t="shared" si="2"/>
        <v/>
      </c>
      <c r="I22" s="120" t="str">
        <f t="shared" si="2"/>
        <v/>
      </c>
      <c r="J22" s="121" t="str">
        <f t="shared" si="2"/>
        <v/>
      </c>
      <c r="K22" s="149">
        <f>COUNTIFS(入力用３年!B:B,"&gt;="&amp;MIN(D22:J22),入力用３年!B:B,"&lt;="&amp;MAX(D22:J22),入力用３年!J:J,"○",入力用３年!E:E,"",入力用３年!D:D,"休日")</f>
        <v>0</v>
      </c>
      <c r="L22" s="105">
        <f>COUNTIFS(入力用３年!$B:$B,"&gt;="&amp;MIN(D22:J22),入力用３年!$B:$B,"&lt;="&amp;MAX(D22:J22),入力用３年!$J:$J,"○",入力用３年!$E:$E,"",入力用３年!$F:$F,"現場閉所")</f>
        <v>0</v>
      </c>
      <c r="M22" s="150" t="str" cm="1">
        <f t="array" ref="M22">_xlfn.IFS(K22=0,"",K22=0,"-",L22&gt;=K22,"〇",L22&lt;=K22,"×")</f>
        <v/>
      </c>
      <c r="N22" s="133"/>
      <c r="P22" s="134">
        <f>IFERROR(IF(MONTH(V21+1)=$P$15,V21+1,""),"")</f>
        <v>46538</v>
      </c>
      <c r="Q22" s="120" t="str">
        <f t="shared" si="3"/>
        <v/>
      </c>
      <c r="R22" s="120" t="str">
        <f t="shared" si="3"/>
        <v/>
      </c>
      <c r="S22" s="120" t="str">
        <f t="shared" si="3"/>
        <v/>
      </c>
      <c r="T22" s="120" t="str">
        <f t="shared" si="3"/>
        <v/>
      </c>
      <c r="U22" s="120" t="str">
        <f t="shared" si="3"/>
        <v/>
      </c>
      <c r="V22" s="121" t="str">
        <f t="shared" si="3"/>
        <v/>
      </c>
      <c r="W22" s="149">
        <f>COUNTIFS(入力用３年!B:B,"&gt;="&amp;MIN(P22:V22),入力用３年!B:B,"&lt;="&amp;MAX(P22:V22),入力用３年!J:J,"○",入力用３年!E:E,"",入力用３年!D:D,"休日")</f>
        <v>0</v>
      </c>
      <c r="X22" s="105">
        <f>COUNTIFS(入力用３年!$B:$B,"&gt;="&amp;MIN(P22:V22),入力用３年!$B:$B,"&lt;="&amp;MAX(P22:V22),入力用３年!$J:$J,"○",入力用３年!$E:$E,"",入力用３年!$F:$F,"現場閉所")</f>
        <v>0</v>
      </c>
      <c r="Y22" s="150" t="str" cm="1">
        <f t="array" ref="Y22">_xlfn.IFS(W22=0,"",W22=0,"-",X22&gt;=W22,"〇",X22&lt;=W22,"×")</f>
        <v/>
      </c>
      <c r="Z22" s="133"/>
      <c r="AB22" s="134" t="str">
        <f>IFERROR(IF(MONTH(AH21+1)=$AB$15,AH21+1,""),"")</f>
        <v/>
      </c>
      <c r="AC22" s="120" t="str">
        <f t="shared" si="4"/>
        <v/>
      </c>
      <c r="AD22" s="120" t="str">
        <f t="shared" si="4"/>
        <v/>
      </c>
      <c r="AE22" s="120" t="str">
        <f t="shared" si="4"/>
        <v/>
      </c>
      <c r="AF22" s="120" t="str">
        <f t="shared" si="4"/>
        <v/>
      </c>
      <c r="AG22" s="120" t="str">
        <f t="shared" si="4"/>
        <v/>
      </c>
      <c r="AH22" s="121" t="str">
        <f t="shared" si="4"/>
        <v/>
      </c>
      <c r="AI22" s="149">
        <f>COUNTIFS(入力用３年!B:B,"&gt;="&amp;MIN(AB22:AH22),入力用３年!B:B,"&lt;="&amp;MAX(AB22:AH22),入力用３年!J:J,"○",入力用３年!E:E,"",入力用３年!D:D,"休日")</f>
        <v>0</v>
      </c>
      <c r="AJ22" s="105">
        <f>COUNTIFS(入力用３年!$B:$B,"&gt;="&amp;MIN(AB22:AH22),入力用３年!$B:$B,"&lt;="&amp;MAX(AB22:AH22),入力用３年!$J:$J,"○",入力用３年!$E:$E,"",入力用３年!$F:$F,"現場閉所")</f>
        <v>0</v>
      </c>
      <c r="AK22" s="150" t="str" cm="1">
        <f t="array" ref="AK22">_xlfn.IFS(AI22=0,"",AI22=0,"-",AJ22&gt;=AI22,"〇",AJ22&lt;=AI22,"×")</f>
        <v/>
      </c>
    </row>
    <row r="23" spans="3:43" s="179" customFormat="1" ht="18.75" customHeight="1">
      <c r="E23" s="184"/>
      <c r="F23" s="185"/>
      <c r="G23" s="180"/>
      <c r="H23" s="181"/>
      <c r="J23" s="181"/>
      <c r="K23" s="182">
        <f>SUM(K17:K22)</f>
        <v>8</v>
      </c>
      <c r="L23" s="181"/>
      <c r="M23" s="183"/>
      <c r="N23" s="183"/>
      <c r="S23" s="180"/>
      <c r="T23" s="181"/>
      <c r="V23" s="181"/>
      <c r="W23" s="182">
        <f>SUM(W17:W22)</f>
        <v>10</v>
      </c>
      <c r="X23" s="181"/>
      <c r="Y23" s="183"/>
      <c r="Z23" s="183"/>
      <c r="AE23" s="180"/>
      <c r="AF23" s="181"/>
      <c r="AH23" s="181"/>
      <c r="AI23" s="182">
        <f>SUM(AI17:AI22)</f>
        <v>8</v>
      </c>
      <c r="AJ23" s="180"/>
    </row>
    <row r="24" spans="3:43" s="122" customFormat="1" ht="18.75" customHeight="1" thickBot="1">
      <c r="C24" s="299" t="s">
        <v>13</v>
      </c>
      <c r="D24" s="299"/>
      <c r="E24" s="122" t="str">
        <f>IF(H24="-","-",IF(OR(H24&gt;=ROUNDDOWN(8/28,3),L24&gt;=K33),"OK","NG"))</f>
        <v>OK</v>
      </c>
      <c r="F24" s="300" t="s">
        <v>90</v>
      </c>
      <c r="G24" s="300"/>
      <c r="H24" s="305">
        <f>IFERROR(ROUNDDOWN(L24/(COUNTIFS(入力用３年!B:B,"&gt;="&amp;MIN(D27:J32),入力用３年!B:B,"&lt;="&amp;MAX(D27:J32),入力用３年!J:J,"○")-COUNTIFS(入力用３年!B:B,"&gt;="&amp;MIN(D27:J32),入力用３年!B:B,"&lt;="&amp;MAX(D27:J32),入力用３年!J:J,"○",入力用３年!E:E,"&lt;&gt;")),3),"-")</f>
        <v>0.28999999999999998</v>
      </c>
      <c r="I24" s="305"/>
      <c r="J24" s="305"/>
      <c r="K24" s="136" t="s">
        <v>89</v>
      </c>
      <c r="L24" s="126">
        <f>COUNTIFS(入力用３年!B:B,"&gt;="&amp;MIN(D27:J32),入力用３年!B:B,"&lt;="&amp;MAX(D27:J32),入力用３年!J:J,"○",入力用３年!F:F,"現場閉所",入力用３年!E:E,"")</f>
        <v>9</v>
      </c>
      <c r="M24" s="108"/>
      <c r="N24" s="108"/>
      <c r="O24" s="299" t="s">
        <v>13</v>
      </c>
      <c r="P24" s="299"/>
      <c r="Q24" s="122" t="str">
        <f>IF(T24="-","-",IF(OR(T24&gt;=ROUNDDOWN(8/28,3),X24&gt;=W33),"OK","NG"))</f>
        <v>OK</v>
      </c>
      <c r="R24" s="300" t="s">
        <v>90</v>
      </c>
      <c r="S24" s="300"/>
      <c r="T24" s="305">
        <f>IFERROR(ROUNDDOWN(X24/(COUNTIFS(入力用３年!B:B,"&gt;="&amp;MIN(P27:V32),入力用３年!B:B,"&lt;="&amp;MAX(P27:V32),入力用３年!J:J,"○")-COUNTIFS(入力用３年!B:B,"&gt;="&amp;MIN(P27:V32),入力用３年!B:B,"&lt;="&amp;MAX(P27:V32),入力用３年!J:J,"○",入力用３年!E:E,"&lt;&gt;")),3),"-")</f>
        <v>0.28999999999999998</v>
      </c>
      <c r="U24" s="305"/>
      <c r="V24" s="305"/>
      <c r="W24" s="136" t="s">
        <v>89</v>
      </c>
      <c r="X24" s="126">
        <f>COUNTIFS(入力用３年!B:B,"&gt;="&amp;MIN(P27:V32),入力用３年!B:B,"&lt;="&amp;MAX(P27:V32),入力用３年!J:J,"○",入力用３年!F:F,"現場閉所",入力用３年!E:E,"")</f>
        <v>9</v>
      </c>
      <c r="Y24" s="108"/>
      <c r="Z24" s="108"/>
      <c r="AA24" s="299" t="s">
        <v>13</v>
      </c>
      <c r="AB24" s="299"/>
      <c r="AC24" s="122" t="str">
        <f>IF(AF24="-","-",IF(OR(AF24&gt;=ROUNDDOWN(8/28,3),AJ24&gt;=AI33),"OK","NG"))</f>
        <v>OK</v>
      </c>
      <c r="AD24" s="300" t="s">
        <v>90</v>
      </c>
      <c r="AE24" s="300"/>
      <c r="AF24" s="305">
        <f>IFERROR(ROUNDDOWN(AJ24/(COUNTIFS(入力用３年!B:B,"&gt;="&amp;MIN(AB27:AH32),入力用３年!B:B,"&lt;="&amp;MAX(AB27:AH32),入力用３年!J:J,"○")-COUNTIFS(入力用３年!B:B,"&gt;="&amp;MIN(AB27:AH32),入力用３年!B:B,"&lt;="&amp;MAX(AB27:AH32),入力用３年!J:J,"○",入力用３年!E:E,"&lt;&gt;")),3),"-")</f>
        <v>0.26600000000000001</v>
      </c>
      <c r="AG24" s="305"/>
      <c r="AH24" s="305"/>
      <c r="AI24" s="136" t="s">
        <v>89</v>
      </c>
      <c r="AJ24" s="126">
        <f>COUNTIFS(入力用３年!B:B,"&gt;="&amp;MIN(AB27:AH32),入力用３年!B:B,"&lt;="&amp;MAX(AB27:AH32),入力用３年!J:J,"○",入力用３年!F:F,"現場閉所",入力用３年!E:E,"")</f>
        <v>8</v>
      </c>
      <c r="AK24" s="108"/>
    </row>
    <row r="25" spans="3:43" s="122" customFormat="1" ht="18.75" customHeight="1">
      <c r="D25" s="123">
        <v>7</v>
      </c>
      <c r="E25" s="124" t="s">
        <v>3</v>
      </c>
      <c r="F25" s="124"/>
      <c r="G25" s="124"/>
      <c r="H25" s="124"/>
      <c r="I25" s="124"/>
      <c r="J25" s="145"/>
      <c r="K25" s="296" t="s">
        <v>48</v>
      </c>
      <c r="L25" s="297"/>
      <c r="M25" s="298"/>
      <c r="N25" s="126"/>
      <c r="P25" s="123">
        <v>8</v>
      </c>
      <c r="Q25" s="124" t="s">
        <v>3</v>
      </c>
      <c r="R25" s="124"/>
      <c r="S25" s="124"/>
      <c r="T25" s="124"/>
      <c r="U25" s="124"/>
      <c r="V25" s="145"/>
      <c r="W25" s="296" t="s">
        <v>48</v>
      </c>
      <c r="X25" s="297"/>
      <c r="Y25" s="298"/>
      <c r="Z25" s="126"/>
      <c r="AB25" s="123">
        <v>9</v>
      </c>
      <c r="AC25" s="124" t="s">
        <v>3</v>
      </c>
      <c r="AD25" s="124"/>
      <c r="AE25" s="124"/>
      <c r="AF25" s="124"/>
      <c r="AG25" s="124"/>
      <c r="AH25" s="145"/>
      <c r="AI25" s="296" t="s">
        <v>48</v>
      </c>
      <c r="AJ25" s="297"/>
      <c r="AK25" s="298"/>
    </row>
    <row r="26" spans="3:43" s="122" customFormat="1" ht="27">
      <c r="D26" s="127" t="s">
        <v>2</v>
      </c>
      <c r="E26" s="128" t="s">
        <v>5</v>
      </c>
      <c r="F26" s="128" t="s">
        <v>6</v>
      </c>
      <c r="G26" s="128" t="s">
        <v>7</v>
      </c>
      <c r="H26" s="128" t="s">
        <v>8</v>
      </c>
      <c r="I26" s="128" t="s">
        <v>9</v>
      </c>
      <c r="J26" s="146" t="s">
        <v>4</v>
      </c>
      <c r="K26" s="129" t="s">
        <v>42</v>
      </c>
      <c r="L26" s="130" t="s">
        <v>89</v>
      </c>
      <c r="M26" s="131" t="s">
        <v>43</v>
      </c>
      <c r="N26" s="186"/>
      <c r="P26" s="127" t="s">
        <v>2</v>
      </c>
      <c r="Q26" s="128" t="s">
        <v>5</v>
      </c>
      <c r="R26" s="128" t="s">
        <v>6</v>
      </c>
      <c r="S26" s="128" t="s">
        <v>7</v>
      </c>
      <c r="T26" s="128" t="s">
        <v>8</v>
      </c>
      <c r="U26" s="128" t="s">
        <v>9</v>
      </c>
      <c r="V26" s="146" t="s">
        <v>4</v>
      </c>
      <c r="W26" s="129" t="s">
        <v>42</v>
      </c>
      <c r="X26" s="130" t="s">
        <v>89</v>
      </c>
      <c r="Y26" s="131" t="s">
        <v>43</v>
      </c>
      <c r="Z26" s="186"/>
      <c r="AB26" s="127" t="s">
        <v>2</v>
      </c>
      <c r="AC26" s="128" t="s">
        <v>5</v>
      </c>
      <c r="AD26" s="128" t="s">
        <v>6</v>
      </c>
      <c r="AE26" s="128" t="s">
        <v>7</v>
      </c>
      <c r="AF26" s="128" t="s">
        <v>8</v>
      </c>
      <c r="AG26" s="128" t="s">
        <v>9</v>
      </c>
      <c r="AH26" s="146" t="s">
        <v>4</v>
      </c>
      <c r="AI26" s="129" t="s">
        <v>42</v>
      </c>
      <c r="AJ26" s="130" t="s">
        <v>89</v>
      </c>
      <c r="AK26" s="131" t="s">
        <v>43</v>
      </c>
    </row>
    <row r="27" spans="3:43" s="122" customFormat="1" ht="15.75" customHeight="1">
      <c r="D27" s="132" t="str">
        <f>IF(B27&lt;&gt;"",B27+1,IF(TEXT(EDATE(MIN($AB$17:$AH$17),1),"aaa")=D26,EDATE(MIN($AB$17:$AH$17),1),""))</f>
        <v/>
      </c>
      <c r="E27" s="118" t="str">
        <f t="shared" ref="E27:J27" si="5">IF(D27&lt;&gt;"",D27+1,IF(TEXT(EDATE(MIN($AB$17:$AH$17),1),"aaa")=E26,EDATE(MIN($AB$17:$AH$17),1),""))</f>
        <v/>
      </c>
      <c r="F27" s="118" t="str">
        <f t="shared" si="5"/>
        <v/>
      </c>
      <c r="G27" s="118">
        <f t="shared" si="5"/>
        <v>46569</v>
      </c>
      <c r="H27" s="118">
        <f t="shared" si="5"/>
        <v>46570</v>
      </c>
      <c r="I27" s="118">
        <f t="shared" si="5"/>
        <v>46571</v>
      </c>
      <c r="J27" s="119">
        <f t="shared" si="5"/>
        <v>46572</v>
      </c>
      <c r="K27" s="147">
        <f>COUNTIFS(入力用３年!B:B,"&gt;="&amp;MIN(D27:J27),入力用３年!B:B,"&lt;="&amp;MAX(D27:J27),入力用３年!J:J,"○",入力用３年!E:E,"",入力用３年!D:D,"休日")</f>
        <v>2</v>
      </c>
      <c r="L27" s="105">
        <f>COUNTIFS(入力用３年!$B:$B,"&gt;="&amp;MIN(D27:J27),入力用３年!$B:$B,"&lt;="&amp;MAX(D27:J27),入力用３年!$J:$J,"○",入力用３年!$E:$E,"",入力用３年!$F:$F,"現場閉所")</f>
        <v>2</v>
      </c>
      <c r="M27" s="148" t="str" cm="1">
        <f t="array" ref="M27">_xlfn.IFS(K27=0,"",K27=0,"-",L27&gt;=K27,"〇",L27&lt;=K27,"×")</f>
        <v>〇</v>
      </c>
      <c r="N27" s="133"/>
      <c r="P27" s="132" t="str">
        <f t="shared" ref="P27:V27" si="6">IF(O27&lt;&gt;"",O27+1,IF(TEXT(EDATE(MIN($D$27:$J$27),1),"aaa")=P26,EDATE(MIN($D$27:$J$27),1),""))</f>
        <v/>
      </c>
      <c r="Q27" s="118" t="str">
        <f t="shared" si="6"/>
        <v/>
      </c>
      <c r="R27" s="118" t="str">
        <f t="shared" si="6"/>
        <v/>
      </c>
      <c r="S27" s="118" t="str">
        <f t="shared" si="6"/>
        <v/>
      </c>
      <c r="T27" s="118" t="str">
        <f t="shared" si="6"/>
        <v/>
      </c>
      <c r="U27" s="118" t="str">
        <f t="shared" si="6"/>
        <v/>
      </c>
      <c r="V27" s="119">
        <f t="shared" si="6"/>
        <v>46600</v>
      </c>
      <c r="W27" s="147">
        <f>COUNTIFS(入力用３年!B:B,"&gt;="&amp;MIN(P27:V27),入力用３年!B:B,"&lt;="&amp;MAX(P27:V27),入力用３年!J:J,"○",入力用３年!E:E,"",入力用３年!D:D,"休日")</f>
        <v>1</v>
      </c>
      <c r="X27" s="105">
        <f>COUNTIFS(入力用３年!$B:$B,"&gt;="&amp;MIN(P27:V27),入力用３年!$B:$B,"&lt;="&amp;MAX(P27:V27),入力用３年!$J:$J,"○",入力用３年!$E:$E,"",入力用３年!$F:$F,"現場閉所")</f>
        <v>1</v>
      </c>
      <c r="Y27" s="148" t="str" cm="1">
        <f t="array" ref="Y27">_xlfn.IFS(W27=0,"",W27=0,"-",X27&gt;=W27,"〇",X27&lt;=W27,"×")</f>
        <v>〇</v>
      </c>
      <c r="Z27" s="133"/>
      <c r="AB27" s="132" t="str">
        <f t="shared" ref="AB27:AH27" si="7">IF(AA27&lt;&gt;"",AA27+1,IF(TEXT(EDATE(MIN($P$27:$V$27),1),"aaa")=AB26,EDATE(MIN($P$27:$V$27),1),""))</f>
        <v/>
      </c>
      <c r="AC27" s="118" t="str">
        <f t="shared" si="7"/>
        <v/>
      </c>
      <c r="AD27" s="118">
        <f t="shared" si="7"/>
        <v>46631</v>
      </c>
      <c r="AE27" s="118">
        <f t="shared" si="7"/>
        <v>46632</v>
      </c>
      <c r="AF27" s="118">
        <f t="shared" si="7"/>
        <v>46633</v>
      </c>
      <c r="AG27" s="118">
        <f t="shared" si="7"/>
        <v>46634</v>
      </c>
      <c r="AH27" s="119">
        <f t="shared" si="7"/>
        <v>46635</v>
      </c>
      <c r="AI27" s="147">
        <f>COUNTIFS(入力用３年!B:B,"&gt;="&amp;MIN(AB27:AH27),入力用３年!B:B,"&lt;="&amp;MAX(AB27:AH27),入力用３年!J:J,"○",入力用３年!E:E,"",入力用３年!D:D,"休日")</f>
        <v>2</v>
      </c>
      <c r="AJ27" s="105">
        <f>COUNTIFS(入力用３年!$B:$B,"&gt;="&amp;MIN(AB27:AH27),入力用３年!$B:$B,"&lt;="&amp;MAX(AB27:AH27),入力用３年!$J:$J,"○",入力用３年!$E:$E,"",入力用３年!$F:$F,"現場閉所")</f>
        <v>2</v>
      </c>
      <c r="AK27" s="148" t="str" cm="1">
        <f t="array" ref="AK27">_xlfn.IFS(AI27=0,"",AI27=0,"-",AJ27&gt;=AI27,"〇",AJ27&lt;=AI27,"×")</f>
        <v>〇</v>
      </c>
    </row>
    <row r="28" spans="3:43" s="122" customFormat="1" ht="15.75" customHeight="1">
      <c r="D28" s="132">
        <f>IFERROR(IF(MONTH(J27+1)=$D$25,J27+1,""),"")</f>
        <v>46573</v>
      </c>
      <c r="E28" s="118">
        <f t="shared" ref="E28:J32" si="8">IFERROR(IF(MONTH(D28+1)=$D$25,D28+1,""),"")</f>
        <v>46574</v>
      </c>
      <c r="F28" s="118">
        <f t="shared" si="8"/>
        <v>46575</v>
      </c>
      <c r="G28" s="118">
        <f t="shared" si="8"/>
        <v>46576</v>
      </c>
      <c r="H28" s="118">
        <f t="shared" si="8"/>
        <v>46577</v>
      </c>
      <c r="I28" s="118">
        <f t="shared" si="8"/>
        <v>46578</v>
      </c>
      <c r="J28" s="119">
        <f t="shared" si="8"/>
        <v>46579</v>
      </c>
      <c r="K28" s="147">
        <f>COUNTIFS(入力用３年!B:B,"&gt;="&amp;MIN(D28:J28),入力用３年!B:B,"&lt;="&amp;MAX(D28:J28),入力用３年!J:J,"○",入力用３年!E:E,"",入力用３年!D:D,"休日")</f>
        <v>2</v>
      </c>
      <c r="L28" s="105">
        <f>COUNTIFS(入力用３年!$B:$B,"&gt;="&amp;MIN(D28:J28),入力用３年!$B:$B,"&lt;="&amp;MAX(D28:J28),入力用３年!$J:$J,"○",入力用３年!$E:$E,"",入力用３年!$F:$F,"現場閉所")</f>
        <v>2</v>
      </c>
      <c r="M28" s="148" t="str" cm="1">
        <f t="array" ref="M28">_xlfn.IFS(K28=0,"",K28=0,"-",L28&gt;=K28,"〇",L28&lt;=K28,"×")</f>
        <v>〇</v>
      </c>
      <c r="N28" s="133"/>
      <c r="P28" s="132">
        <f>IFERROR(IF(MONTH(V27+1)=$P$25,V27+1,""),"")</f>
        <v>46601</v>
      </c>
      <c r="Q28" s="118">
        <f t="shared" ref="Q28:V32" si="9">IFERROR(IF(MONTH(P28+1)=$P$25,P28+1,""),"")</f>
        <v>46602</v>
      </c>
      <c r="R28" s="118">
        <f t="shared" si="9"/>
        <v>46603</v>
      </c>
      <c r="S28" s="118">
        <f t="shared" si="9"/>
        <v>46604</v>
      </c>
      <c r="T28" s="118">
        <f t="shared" si="9"/>
        <v>46605</v>
      </c>
      <c r="U28" s="118">
        <f t="shared" si="9"/>
        <v>46606</v>
      </c>
      <c r="V28" s="119">
        <f t="shared" si="9"/>
        <v>46607</v>
      </c>
      <c r="W28" s="147">
        <f>COUNTIFS(入力用３年!B:B,"&gt;="&amp;MIN(P28:V28),入力用３年!B:B,"&lt;="&amp;MAX(P28:V28),入力用３年!J:J,"○",入力用３年!E:E,"",入力用３年!D:D,"休日")</f>
        <v>2</v>
      </c>
      <c r="X28" s="105">
        <f>COUNTIFS(入力用３年!$B:$B,"&gt;="&amp;MIN(P28:V28),入力用３年!$B:$B,"&lt;="&amp;MAX(P28:V28),入力用３年!$J:$J,"○",入力用３年!$E:$E,"",入力用３年!$F:$F,"現場閉所")</f>
        <v>2</v>
      </c>
      <c r="Y28" s="148" t="str" cm="1">
        <f t="array" ref="Y28">_xlfn.IFS(W28=0,"",W28=0,"-",X28&gt;=W28,"〇",X28&lt;=W28,"×")</f>
        <v>〇</v>
      </c>
      <c r="Z28" s="133"/>
      <c r="AB28" s="132">
        <f>IFERROR(IF(MONTH(AH27+1)=$AB$25,AH27+1,""),"")</f>
        <v>46636</v>
      </c>
      <c r="AC28" s="118">
        <f t="shared" ref="AC28:AH32" si="10">IFERROR(IF(MONTH(AB28+1)=$AB$25,AB28+1,""),"")</f>
        <v>46637</v>
      </c>
      <c r="AD28" s="118">
        <f t="shared" si="10"/>
        <v>46638</v>
      </c>
      <c r="AE28" s="118">
        <f t="shared" si="10"/>
        <v>46639</v>
      </c>
      <c r="AF28" s="118">
        <f t="shared" si="10"/>
        <v>46640</v>
      </c>
      <c r="AG28" s="118">
        <f t="shared" si="10"/>
        <v>46641</v>
      </c>
      <c r="AH28" s="119">
        <f t="shared" si="10"/>
        <v>46642</v>
      </c>
      <c r="AI28" s="147">
        <f>COUNTIFS(入力用３年!B:B,"&gt;="&amp;MIN(AB28:AH28),入力用３年!B:B,"&lt;="&amp;MAX(AB28:AH28),入力用３年!J:J,"○",入力用３年!E:E,"",入力用３年!D:D,"休日")</f>
        <v>2</v>
      </c>
      <c r="AJ28" s="105">
        <f>COUNTIFS(入力用３年!$B:$B,"&gt;="&amp;MIN(AB28:AH28),入力用３年!$B:$B,"&lt;="&amp;MAX(AB28:AH28),入力用３年!$J:$J,"○",入力用３年!$E:$E,"",入力用３年!$F:$F,"現場閉所")</f>
        <v>2</v>
      </c>
      <c r="AK28" s="148" t="str" cm="1">
        <f t="array" ref="AK28">_xlfn.IFS(AI28=0,"",AI28=0,"-",AJ28&gt;=AI28,"〇",AJ28&lt;=AI28,"×")</f>
        <v>〇</v>
      </c>
    </row>
    <row r="29" spans="3:43" s="122" customFormat="1" ht="15.75" customHeight="1">
      <c r="D29" s="132">
        <f>IFERROR(IF(MONTH(J28+1)=$D$25,J28+1,""),"")</f>
        <v>46580</v>
      </c>
      <c r="E29" s="118">
        <f t="shared" si="8"/>
        <v>46581</v>
      </c>
      <c r="F29" s="118">
        <f t="shared" si="8"/>
        <v>46582</v>
      </c>
      <c r="G29" s="118">
        <f t="shared" si="8"/>
        <v>46583</v>
      </c>
      <c r="H29" s="118">
        <f t="shared" si="8"/>
        <v>46584</v>
      </c>
      <c r="I29" s="118">
        <f t="shared" si="8"/>
        <v>46585</v>
      </c>
      <c r="J29" s="119">
        <f t="shared" si="8"/>
        <v>46586</v>
      </c>
      <c r="K29" s="147">
        <f>COUNTIFS(入力用３年!B:B,"&gt;="&amp;MIN(D29:J29),入力用３年!B:B,"&lt;="&amp;MAX(D29:J29),入力用３年!J:J,"○",入力用３年!E:E,"",入力用３年!D:D,"休日")</f>
        <v>2</v>
      </c>
      <c r="L29" s="105">
        <f>COUNTIFS(入力用３年!$B:$B,"&gt;="&amp;MIN(D29:J29),入力用３年!$B:$B,"&lt;="&amp;MAX(D29:J29),入力用３年!$J:$J,"○",入力用３年!$E:$E,"",入力用３年!$F:$F,"現場閉所")</f>
        <v>2</v>
      </c>
      <c r="M29" s="148" t="str" cm="1">
        <f t="array" ref="M29">_xlfn.IFS(K29=0,"",K29=0,"-",L29&gt;=K29,"〇",L29&lt;=K29,"×")</f>
        <v>〇</v>
      </c>
      <c r="N29" s="133"/>
      <c r="P29" s="132">
        <f>IFERROR(IF(MONTH(V28+1)=$P$25,V28+1,""),"")</f>
        <v>46608</v>
      </c>
      <c r="Q29" s="118">
        <f t="shared" si="9"/>
        <v>46609</v>
      </c>
      <c r="R29" s="118">
        <f t="shared" si="9"/>
        <v>46610</v>
      </c>
      <c r="S29" s="118">
        <f t="shared" si="9"/>
        <v>46611</v>
      </c>
      <c r="T29" s="118">
        <f t="shared" si="9"/>
        <v>46612</v>
      </c>
      <c r="U29" s="118">
        <f t="shared" si="9"/>
        <v>46613</v>
      </c>
      <c r="V29" s="119">
        <f t="shared" si="9"/>
        <v>46614</v>
      </c>
      <c r="W29" s="147">
        <f>COUNTIFS(入力用３年!B:B,"&gt;="&amp;MIN(P29:V29),入力用３年!B:B,"&lt;="&amp;MAX(P29:V29),入力用３年!J:J,"○",入力用３年!E:E,"",入力用３年!D:D,"休日")</f>
        <v>2</v>
      </c>
      <c r="X29" s="105">
        <f>COUNTIFS(入力用３年!$B:$B,"&gt;="&amp;MIN(P29:V29),入力用３年!$B:$B,"&lt;="&amp;MAX(P29:V29),入力用３年!$J:$J,"○",入力用３年!$E:$E,"",入力用３年!$F:$F,"現場閉所")</f>
        <v>2</v>
      </c>
      <c r="Y29" s="148" t="str" cm="1">
        <f t="array" ref="Y29">_xlfn.IFS(W29=0,"",W29=0,"-",X29&gt;=W29,"〇",X29&lt;=W29,"×")</f>
        <v>〇</v>
      </c>
      <c r="Z29" s="133"/>
      <c r="AB29" s="132">
        <f>IFERROR(IF(MONTH(AH28+1)=$AB$25,AH28+1,""),"")</f>
        <v>46643</v>
      </c>
      <c r="AC29" s="118">
        <f t="shared" si="10"/>
        <v>46644</v>
      </c>
      <c r="AD29" s="118">
        <f t="shared" si="10"/>
        <v>46645</v>
      </c>
      <c r="AE29" s="118">
        <f t="shared" si="10"/>
        <v>46646</v>
      </c>
      <c r="AF29" s="118">
        <f t="shared" si="10"/>
        <v>46647</v>
      </c>
      <c r="AG29" s="118">
        <f t="shared" si="10"/>
        <v>46648</v>
      </c>
      <c r="AH29" s="119">
        <f t="shared" si="10"/>
        <v>46649</v>
      </c>
      <c r="AI29" s="147">
        <f>COUNTIFS(入力用３年!B:B,"&gt;="&amp;MIN(AB29:AH29),入力用３年!B:B,"&lt;="&amp;MAX(AB29:AH29),入力用３年!J:J,"○",入力用３年!E:E,"",入力用３年!D:D,"休日")</f>
        <v>2</v>
      </c>
      <c r="AJ29" s="105">
        <f>COUNTIFS(入力用３年!$B:$B,"&gt;="&amp;MIN(AB29:AH29),入力用３年!$B:$B,"&lt;="&amp;MAX(AB29:AH29),入力用３年!$J:$J,"○",入力用３年!$E:$E,"",入力用３年!$F:$F,"現場閉所")</f>
        <v>2</v>
      </c>
      <c r="AK29" s="148" t="str" cm="1">
        <f t="array" ref="AK29">_xlfn.IFS(AI29=0,"",AI29=0,"-",AJ29&gt;=AI29,"〇",AJ29&lt;=AI29,"×")</f>
        <v>〇</v>
      </c>
    </row>
    <row r="30" spans="3:43" s="122" customFormat="1" ht="15.75" customHeight="1">
      <c r="D30" s="132">
        <f>IFERROR(IF(MONTH(J29+1)=$D$25,J29+1,""),"")</f>
        <v>46587</v>
      </c>
      <c r="E30" s="118">
        <f t="shared" si="8"/>
        <v>46588</v>
      </c>
      <c r="F30" s="118">
        <f t="shared" si="8"/>
        <v>46589</v>
      </c>
      <c r="G30" s="118">
        <f t="shared" si="8"/>
        <v>46590</v>
      </c>
      <c r="H30" s="118">
        <f t="shared" si="8"/>
        <v>46591</v>
      </c>
      <c r="I30" s="118">
        <f t="shared" si="8"/>
        <v>46592</v>
      </c>
      <c r="J30" s="119">
        <f t="shared" si="8"/>
        <v>46593</v>
      </c>
      <c r="K30" s="147">
        <f>COUNTIFS(入力用３年!B:B,"&gt;="&amp;MIN(D30:J30),入力用３年!B:B,"&lt;="&amp;MAX(D30:J30),入力用３年!J:J,"○",入力用３年!E:E,"",入力用３年!D:D,"休日")</f>
        <v>2</v>
      </c>
      <c r="L30" s="105">
        <f>COUNTIFS(入力用３年!$B:$B,"&gt;="&amp;MIN(D30:J30),入力用３年!$B:$B,"&lt;="&amp;MAX(D30:J30),入力用３年!$J:$J,"○",入力用３年!$E:$E,"",入力用３年!$F:$F,"現場閉所")</f>
        <v>2</v>
      </c>
      <c r="M30" s="148" t="str" cm="1">
        <f t="array" ref="M30">_xlfn.IFS(K30=0,"",K30=0,"-",L30&gt;=K30,"〇",L30&lt;=K30,"×")</f>
        <v>〇</v>
      </c>
      <c r="N30" s="133"/>
      <c r="P30" s="132">
        <f>IFERROR(IF(MONTH(V29+1)=$P$25,V29+1,""),"")</f>
        <v>46615</v>
      </c>
      <c r="Q30" s="118">
        <f t="shared" si="9"/>
        <v>46616</v>
      </c>
      <c r="R30" s="118">
        <f t="shared" si="9"/>
        <v>46617</v>
      </c>
      <c r="S30" s="118">
        <f t="shared" si="9"/>
        <v>46618</v>
      </c>
      <c r="T30" s="118">
        <f t="shared" si="9"/>
        <v>46619</v>
      </c>
      <c r="U30" s="118">
        <f t="shared" si="9"/>
        <v>46620</v>
      </c>
      <c r="V30" s="119">
        <f t="shared" si="9"/>
        <v>46621</v>
      </c>
      <c r="W30" s="147">
        <f>COUNTIFS(入力用３年!B:B,"&gt;="&amp;MIN(P30:V30),入力用３年!B:B,"&lt;="&amp;MAX(P30:V30),入力用３年!J:J,"○",入力用３年!E:E,"",入力用３年!D:D,"休日")</f>
        <v>2</v>
      </c>
      <c r="X30" s="105">
        <f>COUNTIFS(入力用３年!$B:$B,"&gt;="&amp;MIN(P30:V30),入力用３年!$B:$B,"&lt;="&amp;MAX(P30:V30),入力用３年!$J:$J,"○",入力用３年!$E:$E,"",入力用３年!$F:$F,"現場閉所")</f>
        <v>2</v>
      </c>
      <c r="Y30" s="148" t="str" cm="1">
        <f t="array" ref="Y30">_xlfn.IFS(W30=0,"",W30=0,"-",X30&gt;=W30,"〇",X30&lt;=W30,"×")</f>
        <v>〇</v>
      </c>
      <c r="Z30" s="133"/>
      <c r="AB30" s="132">
        <f>IFERROR(IF(MONTH(AH29+1)=$AB$25,AH29+1,""),"")</f>
        <v>46650</v>
      </c>
      <c r="AC30" s="118">
        <f t="shared" si="10"/>
        <v>46651</v>
      </c>
      <c r="AD30" s="118">
        <f t="shared" si="10"/>
        <v>46652</v>
      </c>
      <c r="AE30" s="118">
        <f t="shared" si="10"/>
        <v>46653</v>
      </c>
      <c r="AF30" s="118">
        <f t="shared" si="10"/>
        <v>46654</v>
      </c>
      <c r="AG30" s="118">
        <f t="shared" si="10"/>
        <v>46655</v>
      </c>
      <c r="AH30" s="119">
        <f t="shared" si="10"/>
        <v>46656</v>
      </c>
      <c r="AI30" s="147">
        <f>COUNTIFS(入力用３年!B:B,"&gt;="&amp;MIN(AB30:AH30),入力用３年!B:B,"&lt;="&amp;MAX(AB30:AH30),入力用３年!J:J,"○",入力用３年!E:E,"",入力用３年!D:D,"休日")</f>
        <v>2</v>
      </c>
      <c r="AJ30" s="105">
        <f>COUNTIFS(入力用３年!$B:$B,"&gt;="&amp;MIN(AB30:AH30),入力用３年!$B:$B,"&lt;="&amp;MAX(AB30:AH30),入力用３年!$J:$J,"○",入力用３年!$E:$E,"",入力用３年!$F:$F,"現場閉所")</f>
        <v>2</v>
      </c>
      <c r="AK30" s="148" t="str" cm="1">
        <f t="array" ref="AK30">_xlfn.IFS(AI30=0,"",AI30=0,"-",AJ30&gt;=AI30,"〇",AJ30&lt;=AI30,"×")</f>
        <v>〇</v>
      </c>
    </row>
    <row r="31" spans="3:43" s="122" customFormat="1" ht="15.75" customHeight="1">
      <c r="D31" s="132">
        <f>IFERROR(IF(MONTH(J30+1)=$D$25,J30+1,""),"")</f>
        <v>46594</v>
      </c>
      <c r="E31" s="118">
        <f t="shared" si="8"/>
        <v>46595</v>
      </c>
      <c r="F31" s="118">
        <f t="shared" si="8"/>
        <v>46596</v>
      </c>
      <c r="G31" s="118">
        <f t="shared" si="8"/>
        <v>46597</v>
      </c>
      <c r="H31" s="118">
        <f t="shared" si="8"/>
        <v>46598</v>
      </c>
      <c r="I31" s="118">
        <f t="shared" si="8"/>
        <v>46599</v>
      </c>
      <c r="J31" s="119" t="str">
        <f t="shared" si="8"/>
        <v/>
      </c>
      <c r="K31" s="147">
        <f>COUNTIFS(入力用３年!B:B,"&gt;="&amp;MIN(D31:J31),入力用３年!B:B,"&lt;="&amp;MAX(D31:J31),入力用３年!J:J,"○",入力用３年!E:E,"",入力用３年!D:D,"休日")</f>
        <v>1</v>
      </c>
      <c r="L31" s="105">
        <f>COUNTIFS(入力用３年!$B:$B,"&gt;="&amp;MIN(D31:J31),入力用３年!$B:$B,"&lt;="&amp;MAX(D31:J31),入力用３年!$J:$J,"○",入力用３年!$E:$E,"",入力用３年!$F:$F,"現場閉所")</f>
        <v>1</v>
      </c>
      <c r="M31" s="148" t="str" cm="1">
        <f t="array" ref="M31">_xlfn.IFS(K31=0,"",K31=0,"-",L31&gt;=K31,"〇",L31&lt;=K31,"×")</f>
        <v>〇</v>
      </c>
      <c r="N31" s="133"/>
      <c r="P31" s="132">
        <f>IFERROR(IF(MONTH(V30+1)=$P$25,V30+1,""),"")</f>
        <v>46622</v>
      </c>
      <c r="Q31" s="118">
        <f t="shared" si="9"/>
        <v>46623</v>
      </c>
      <c r="R31" s="118">
        <f t="shared" si="9"/>
        <v>46624</v>
      </c>
      <c r="S31" s="118">
        <f t="shared" si="9"/>
        <v>46625</v>
      </c>
      <c r="T31" s="118">
        <f t="shared" si="9"/>
        <v>46626</v>
      </c>
      <c r="U31" s="118">
        <f t="shared" si="9"/>
        <v>46627</v>
      </c>
      <c r="V31" s="119">
        <f t="shared" si="9"/>
        <v>46628</v>
      </c>
      <c r="W31" s="147">
        <f>COUNTIFS(入力用３年!B:B,"&gt;="&amp;MIN(P31:V31),入力用３年!B:B,"&lt;="&amp;MAX(P31:V31),入力用３年!J:J,"○",入力用３年!E:E,"",入力用３年!D:D,"休日")</f>
        <v>2</v>
      </c>
      <c r="X31" s="105">
        <f>COUNTIFS(入力用３年!$B:$B,"&gt;="&amp;MIN(P31:V31),入力用３年!$B:$B,"&lt;="&amp;MAX(P31:V31),入力用３年!$J:$J,"○",入力用３年!$E:$E,"",入力用３年!$F:$F,"現場閉所")</f>
        <v>2</v>
      </c>
      <c r="Y31" s="148" t="str" cm="1">
        <f t="array" ref="Y31">_xlfn.IFS(W31=0,"",W31=0,"-",X31&gt;=W31,"〇",X31&lt;=W31,"×")</f>
        <v>〇</v>
      </c>
      <c r="Z31" s="133"/>
      <c r="AB31" s="132">
        <f>IFERROR(IF(MONTH(AH30+1)=$AB$25,AH30+1,""),"")</f>
        <v>46657</v>
      </c>
      <c r="AC31" s="118">
        <f t="shared" si="10"/>
        <v>46658</v>
      </c>
      <c r="AD31" s="118">
        <f t="shared" si="10"/>
        <v>46659</v>
      </c>
      <c r="AE31" s="118">
        <f t="shared" si="10"/>
        <v>46660</v>
      </c>
      <c r="AF31" s="118" t="str">
        <f t="shared" si="10"/>
        <v/>
      </c>
      <c r="AG31" s="118" t="str">
        <f t="shared" si="10"/>
        <v/>
      </c>
      <c r="AH31" s="119" t="str">
        <f t="shared" si="10"/>
        <v/>
      </c>
      <c r="AI31" s="147">
        <f>COUNTIFS(入力用３年!B:B,"&gt;="&amp;MIN(AB31:AH31),入力用３年!B:B,"&lt;="&amp;MAX(AB31:AH31),入力用３年!J:J,"○",入力用３年!E:E,"",入力用３年!D:D,"休日")</f>
        <v>0</v>
      </c>
      <c r="AJ31" s="105">
        <f>COUNTIFS(入力用３年!$B:$B,"&gt;="&amp;MIN(AB31:AH31),入力用３年!$B:$B,"&lt;="&amp;MAX(AB31:AH31),入力用３年!$J:$J,"○",入力用３年!$E:$E,"",入力用３年!$F:$F,"現場閉所")</f>
        <v>0</v>
      </c>
      <c r="AK31" s="148" t="str" cm="1">
        <f t="array" ref="AK31">_xlfn.IFS(AI31=0,"",AI31=0,"-",AJ31&gt;=AI31,"〇",AJ31&lt;=AI31,"×")</f>
        <v/>
      </c>
    </row>
    <row r="32" spans="3:43" s="122" customFormat="1" ht="15.75" customHeight="1" thickBot="1">
      <c r="D32" s="134" t="str">
        <f>IFERROR(IF(MONTH(J31+1)=$D$25,J31+1,""),"")</f>
        <v/>
      </c>
      <c r="E32" s="120" t="str">
        <f t="shared" si="8"/>
        <v/>
      </c>
      <c r="F32" s="120" t="str">
        <f t="shared" si="8"/>
        <v/>
      </c>
      <c r="G32" s="120" t="str">
        <f t="shared" si="8"/>
        <v/>
      </c>
      <c r="H32" s="120" t="str">
        <f t="shared" si="8"/>
        <v/>
      </c>
      <c r="I32" s="120" t="str">
        <f t="shared" si="8"/>
        <v/>
      </c>
      <c r="J32" s="121" t="str">
        <f t="shared" si="8"/>
        <v/>
      </c>
      <c r="K32" s="149">
        <f>COUNTIFS(入力用３年!B:B,"&gt;="&amp;MIN(D32:J32),入力用３年!B:B,"&lt;="&amp;MAX(D32:J32),入力用３年!J:J,"○",入力用３年!E:E,"",入力用３年!D:D,"休日")</f>
        <v>0</v>
      </c>
      <c r="L32" s="114">
        <f>COUNTIFS(入力用３年!$B:$B,"&gt;="&amp;MIN(D32:J32),入力用３年!$B:$B,"&lt;="&amp;MAX(D32:J32),入力用３年!$J:$J,"○",入力用３年!$E:$E,"",入力用３年!$F:$F,"現場閉所")</f>
        <v>0</v>
      </c>
      <c r="M32" s="150" t="str" cm="1">
        <f t="array" ref="M32">_xlfn.IFS(K32=0,"",K32=0,"-",L32&gt;=K32,"〇",L32&lt;=K32,"×")</f>
        <v/>
      </c>
      <c r="N32" s="133"/>
      <c r="P32" s="134">
        <f>IFERROR(IF(MONTH(V31+1)=$P$25,V31+1,""),"")</f>
        <v>46629</v>
      </c>
      <c r="Q32" s="120">
        <f t="shared" si="9"/>
        <v>46630</v>
      </c>
      <c r="R32" s="120" t="str">
        <f t="shared" si="9"/>
        <v/>
      </c>
      <c r="S32" s="120" t="str">
        <f t="shared" si="9"/>
        <v/>
      </c>
      <c r="T32" s="120" t="str">
        <f t="shared" si="9"/>
        <v/>
      </c>
      <c r="U32" s="120" t="str">
        <f t="shared" si="9"/>
        <v/>
      </c>
      <c r="V32" s="121" t="str">
        <f t="shared" si="9"/>
        <v/>
      </c>
      <c r="W32" s="149">
        <f>COUNTIFS(入力用３年!B:B,"&gt;="&amp;MIN(P32:V32),入力用３年!B:B,"&lt;="&amp;MAX(P32:V32),入力用３年!J:J,"○",入力用３年!E:E,"",入力用３年!D:D,"休日")</f>
        <v>0</v>
      </c>
      <c r="X32" s="105">
        <f>COUNTIFS(入力用３年!$B:$B,"&gt;="&amp;MIN(P32:V32),入力用３年!$B:$B,"&lt;="&amp;MAX(P32:V32),入力用３年!$J:$J,"○",入力用３年!$E:$E,"",入力用３年!$F:$F,"現場閉所")</f>
        <v>0</v>
      </c>
      <c r="Y32" s="150" t="str" cm="1">
        <f t="array" ref="Y32">_xlfn.IFS(W32=0,"",W32=0,"-",X32&gt;=W32,"〇",X32&lt;=W32,"×")</f>
        <v/>
      </c>
      <c r="Z32" s="133"/>
      <c r="AB32" s="134" t="str">
        <f>IFERROR(IF(MONTH(AH31+1)=$AB$25,AH31+1,""),"")</f>
        <v/>
      </c>
      <c r="AC32" s="120" t="str">
        <f t="shared" si="10"/>
        <v/>
      </c>
      <c r="AD32" s="120" t="str">
        <f t="shared" si="10"/>
        <v/>
      </c>
      <c r="AE32" s="120" t="str">
        <f t="shared" si="10"/>
        <v/>
      </c>
      <c r="AF32" s="120" t="str">
        <f t="shared" si="10"/>
        <v/>
      </c>
      <c r="AG32" s="120" t="str">
        <f t="shared" si="10"/>
        <v/>
      </c>
      <c r="AH32" s="121" t="str">
        <f t="shared" si="10"/>
        <v/>
      </c>
      <c r="AI32" s="190">
        <f>COUNTIFS(入力用３年!B:B,"&gt;="&amp;MIN(AB32:AH32),入力用３年!B:B,"&lt;="&amp;MAX(AB32:AH32),入力用３年!J:J,"○",入力用３年!E:E,"",入力用３年!D:D,"休日")</f>
        <v>0</v>
      </c>
      <c r="AJ32" s="105">
        <f>COUNTIFS(入力用３年!$B:$B,"&gt;="&amp;MIN(AB32:AH32),入力用３年!$B:$B,"&lt;="&amp;MAX(AB32:AH32),入力用３年!$J:$J,"○",入力用３年!$E:$E,"",入力用３年!$F:$F,"現場閉所")</f>
        <v>0</v>
      </c>
      <c r="AK32" s="150" t="str" cm="1">
        <f t="array" ref="AK32">_xlfn.IFS(AI32=0,"",AI32=0,"-",AJ32&gt;=AI32,"〇",AJ32&lt;=AI32,"×")</f>
        <v/>
      </c>
    </row>
    <row r="33" spans="3:37" s="179" customFormat="1" ht="18.75" customHeight="1">
      <c r="G33" s="231"/>
      <c r="H33" s="182"/>
      <c r="J33" s="182"/>
      <c r="K33" s="182">
        <f>SUM(K27:K32)</f>
        <v>9</v>
      </c>
      <c r="L33" s="183"/>
      <c r="M33" s="183"/>
      <c r="N33" s="183"/>
      <c r="S33" s="180"/>
      <c r="T33" s="181"/>
      <c r="V33" s="181"/>
      <c r="W33" s="182">
        <f>SUM(W27:W32)</f>
        <v>9</v>
      </c>
      <c r="X33" s="181"/>
      <c r="Y33" s="183"/>
      <c r="Z33" s="183"/>
      <c r="AE33" s="180"/>
      <c r="AF33" s="181"/>
      <c r="AH33" s="181"/>
      <c r="AI33" s="182">
        <f>SUM(AI27:AI32)</f>
        <v>8</v>
      </c>
      <c r="AJ33" s="180"/>
    </row>
    <row r="34" spans="3:37" s="122" customFormat="1" ht="18.75" customHeight="1" thickBot="1">
      <c r="C34" s="299" t="s">
        <v>13</v>
      </c>
      <c r="D34" s="299"/>
      <c r="E34" s="122" t="str">
        <f>IF(H34="-","-",IF(OR(H34&gt;=ROUNDDOWN(8/28,3),L34&gt;=K43),"OK","NG"))</f>
        <v>OK</v>
      </c>
      <c r="F34" s="300" t="s">
        <v>90</v>
      </c>
      <c r="G34" s="300"/>
      <c r="H34" s="305">
        <f>IFERROR(ROUNDDOWN(L34/(COUNTIFS(入力用３年!B:B,"&gt;="&amp;MIN(D37:J42),入力用３年!B:B,"&lt;="&amp;MAX(D37:J42),入力用３年!J:J,"○")-COUNTIFS(入力用３年!B:B,"&gt;="&amp;MIN(D37:J42),入力用３年!B:B,"&lt;="&amp;MAX(D37:J42),入力用３年!J:J,"○",入力用３年!E:E,"&lt;&gt;")),3),"-")</f>
        <v>0.32200000000000001</v>
      </c>
      <c r="I34" s="305"/>
      <c r="J34" s="305"/>
      <c r="K34" s="136" t="s">
        <v>89</v>
      </c>
      <c r="L34" s="126">
        <f>COUNTIFS(入力用３年!B:B,"&gt;="&amp;MIN(D37:J42),入力用３年!B:B,"&lt;="&amp;MAX(D37:J42),入力用３年!J:J,"○",入力用３年!F:F,"現場閉所",入力用３年!E:E,"")</f>
        <v>10</v>
      </c>
      <c r="M34" s="108"/>
      <c r="N34" s="108"/>
      <c r="O34" s="299" t="s">
        <v>13</v>
      </c>
      <c r="P34" s="299"/>
      <c r="Q34" s="122" t="str">
        <f>IF(T34="-","-",IF(OR(T34&gt;=ROUNDDOWN(8/28,3),X34&gt;=W43),"OK","NG"))</f>
        <v>OK</v>
      </c>
      <c r="R34" s="300" t="s">
        <v>90</v>
      </c>
      <c r="S34" s="300"/>
      <c r="T34" s="305">
        <f>IFERROR(ROUNDDOWN(X34/(COUNTIFS(入力用３年!B:B,"&gt;="&amp;MIN(P37:V42),入力用３年!B:B,"&lt;="&amp;MAX(P37:V42),入力用３年!J:J,"○")-COUNTIFS(入力用３年!B:B,"&gt;="&amp;MIN(P37:V42),入力用３年!B:B,"&lt;="&amp;MAX(P37:V42),入力用３年!J:J,"○",入力用３年!E:E,"&lt;&gt;")),3),"-")</f>
        <v>0.26600000000000001</v>
      </c>
      <c r="U34" s="305"/>
      <c r="V34" s="305"/>
      <c r="W34" s="136" t="s">
        <v>89</v>
      </c>
      <c r="X34" s="126">
        <f>COUNTIFS(入力用３年!B:B,"&gt;="&amp;MIN(P37:V42),入力用３年!B:B,"&lt;="&amp;MAX(P37:V42),入力用３年!J:J,"○",入力用３年!F:F,"現場閉所",入力用３年!E:E,"")</f>
        <v>8</v>
      </c>
      <c r="Y34" s="108"/>
      <c r="Z34" s="108"/>
      <c r="AA34" s="299" t="s">
        <v>13</v>
      </c>
      <c r="AB34" s="299"/>
      <c r="AC34" s="122" t="str">
        <f>IF(AF34="-","-",IF(OR(AF34&gt;=ROUNDDOWN(8/28,3),AJ34&gt;=AI43),"OK","NG"))</f>
        <v>OK</v>
      </c>
      <c r="AD34" s="300" t="s">
        <v>90</v>
      </c>
      <c r="AE34" s="300"/>
      <c r="AF34" s="305">
        <f>IFERROR(ROUNDDOWN(AJ34/(COUNTIFS(入力用３年!B:B,"&gt;="&amp;MIN(AB37:AH42),入力用３年!B:B,"&lt;="&amp;MAX(AB37:AH42),入力用３年!J:J,"○")-COUNTIFS(入力用３年!B:B,"&gt;="&amp;MIN(AB37:AH42),入力用３年!B:B,"&lt;="&amp;MAX(AB37:AH42),入力用３年!J:J,"○",入力用３年!E:E,"&lt;&gt;")),3),"-")</f>
        <v>0.25800000000000001</v>
      </c>
      <c r="AG34" s="305"/>
      <c r="AH34" s="305"/>
      <c r="AI34" s="136" t="s">
        <v>89</v>
      </c>
      <c r="AJ34" s="126">
        <f>COUNTIFS(入力用３年!B:B,"&gt;="&amp;MIN(AB37:AH42),入力用３年!B:B,"&lt;="&amp;MAX(AB37:AH42),入力用３年!J:J,"○",入力用３年!F:F,"現場閉所",入力用３年!E:E,"")</f>
        <v>8</v>
      </c>
      <c r="AK34" s="108"/>
    </row>
    <row r="35" spans="3:37" s="122" customFormat="1" ht="18.75" customHeight="1">
      <c r="D35" s="123">
        <v>10</v>
      </c>
      <c r="E35" s="124" t="s">
        <v>3</v>
      </c>
      <c r="F35" s="124"/>
      <c r="G35" s="124"/>
      <c r="H35" s="124"/>
      <c r="I35" s="124"/>
      <c r="J35" s="145"/>
      <c r="K35" s="296" t="s">
        <v>48</v>
      </c>
      <c r="L35" s="297"/>
      <c r="M35" s="298"/>
      <c r="N35" s="126"/>
      <c r="P35" s="123">
        <v>11</v>
      </c>
      <c r="Q35" s="124" t="s">
        <v>3</v>
      </c>
      <c r="R35" s="124"/>
      <c r="S35" s="124"/>
      <c r="T35" s="124"/>
      <c r="U35" s="124"/>
      <c r="V35" s="145"/>
      <c r="W35" s="296" t="s">
        <v>48</v>
      </c>
      <c r="X35" s="297"/>
      <c r="Y35" s="298"/>
      <c r="Z35" s="126"/>
      <c r="AB35" s="123">
        <v>12</v>
      </c>
      <c r="AC35" s="124" t="s">
        <v>3</v>
      </c>
      <c r="AD35" s="124"/>
      <c r="AE35" s="124"/>
      <c r="AF35" s="124"/>
      <c r="AG35" s="124"/>
      <c r="AH35" s="145"/>
      <c r="AI35" s="296" t="s">
        <v>48</v>
      </c>
      <c r="AJ35" s="297"/>
      <c r="AK35" s="298"/>
    </row>
    <row r="36" spans="3:37" s="122" customFormat="1" ht="27">
      <c r="D36" s="127" t="s">
        <v>2</v>
      </c>
      <c r="E36" s="128" t="s">
        <v>5</v>
      </c>
      <c r="F36" s="128" t="s">
        <v>6</v>
      </c>
      <c r="G36" s="128" t="s">
        <v>7</v>
      </c>
      <c r="H36" s="128" t="s">
        <v>8</v>
      </c>
      <c r="I36" s="128" t="s">
        <v>9</v>
      </c>
      <c r="J36" s="146" t="s">
        <v>4</v>
      </c>
      <c r="K36" s="129" t="s">
        <v>42</v>
      </c>
      <c r="L36" s="130" t="s">
        <v>89</v>
      </c>
      <c r="M36" s="131" t="s">
        <v>43</v>
      </c>
      <c r="N36" s="186"/>
      <c r="P36" s="127" t="s">
        <v>2</v>
      </c>
      <c r="Q36" s="128" t="s">
        <v>5</v>
      </c>
      <c r="R36" s="128" t="s">
        <v>6</v>
      </c>
      <c r="S36" s="128" t="s">
        <v>7</v>
      </c>
      <c r="T36" s="128" t="s">
        <v>8</v>
      </c>
      <c r="U36" s="128" t="s">
        <v>9</v>
      </c>
      <c r="V36" s="146" t="s">
        <v>4</v>
      </c>
      <c r="W36" s="129" t="s">
        <v>42</v>
      </c>
      <c r="X36" s="130" t="s">
        <v>89</v>
      </c>
      <c r="Y36" s="131" t="s">
        <v>43</v>
      </c>
      <c r="Z36" s="186"/>
      <c r="AB36" s="127" t="s">
        <v>2</v>
      </c>
      <c r="AC36" s="128" t="s">
        <v>5</v>
      </c>
      <c r="AD36" s="128" t="s">
        <v>6</v>
      </c>
      <c r="AE36" s="128" t="s">
        <v>7</v>
      </c>
      <c r="AF36" s="128" t="s">
        <v>8</v>
      </c>
      <c r="AG36" s="128" t="s">
        <v>9</v>
      </c>
      <c r="AH36" s="146" t="s">
        <v>4</v>
      </c>
      <c r="AI36" s="129" t="s">
        <v>42</v>
      </c>
      <c r="AJ36" s="130" t="s">
        <v>89</v>
      </c>
      <c r="AK36" s="131" t="s">
        <v>43</v>
      </c>
    </row>
    <row r="37" spans="3:37" s="122" customFormat="1" ht="15.75" customHeight="1">
      <c r="D37" s="132" t="str">
        <f>IF(B37&lt;&gt;"",B37+1,IF(TEXT(EDATE(MIN($AB$27:$AH$27),1),"aaa")=D36,EDATE(MIN($AB$27:$AH$27),1),""))</f>
        <v/>
      </c>
      <c r="E37" s="118" t="str">
        <f t="shared" ref="E37:J37" si="11">IF(D37&lt;&gt;"",D37+1,IF(TEXT(EDATE(MIN($AB$27:$AH$27),1),"aaa")=E36,EDATE(MIN($AB$27:$AH$27),1),""))</f>
        <v/>
      </c>
      <c r="F37" s="118" t="str">
        <f t="shared" si="11"/>
        <v/>
      </c>
      <c r="G37" s="118" t="str">
        <f t="shared" si="11"/>
        <v/>
      </c>
      <c r="H37" s="118">
        <f t="shared" si="11"/>
        <v>46661</v>
      </c>
      <c r="I37" s="118">
        <f t="shared" si="11"/>
        <v>46662</v>
      </c>
      <c r="J37" s="119">
        <f t="shared" si="11"/>
        <v>46663</v>
      </c>
      <c r="K37" s="147">
        <f>COUNTIFS(入力用３年!B:B,"&gt;="&amp;MIN(D37:J37),入力用３年!B:B,"&lt;="&amp;MAX(D37:J37),入力用３年!J:J,"○",入力用３年!E:E,"",入力用３年!D:D,"休日")</f>
        <v>2</v>
      </c>
      <c r="L37" s="105">
        <f>COUNTIFS(入力用３年!$B:$B,"&gt;="&amp;MIN(D37:J37),入力用３年!$B:$B,"&lt;="&amp;MAX(D37:J37),入力用３年!$J:$J,"○",入力用３年!$E:$E,"",入力用３年!$F:$F,"現場閉所")</f>
        <v>2</v>
      </c>
      <c r="M37" s="148" t="str" cm="1">
        <f t="array" ref="M37">_xlfn.IFS(K37=0,"",K37=0,"-",L37&gt;=K37,"〇",L37&lt;=K37,"×")</f>
        <v>〇</v>
      </c>
      <c r="N37" s="133"/>
      <c r="P37" s="132">
        <f t="shared" ref="P37:V37" si="12">IF(O37&lt;&gt;"",O37+1,IF(TEXT(EDATE(MIN($D$37:$J$37),1),"aaa")=P36,EDATE(MIN($D$37:$J$37),1),""))</f>
        <v>46692</v>
      </c>
      <c r="Q37" s="118">
        <f t="shared" si="12"/>
        <v>46693</v>
      </c>
      <c r="R37" s="118">
        <f t="shared" si="12"/>
        <v>46694</v>
      </c>
      <c r="S37" s="118">
        <f t="shared" si="12"/>
        <v>46695</v>
      </c>
      <c r="T37" s="118">
        <f t="shared" si="12"/>
        <v>46696</v>
      </c>
      <c r="U37" s="118">
        <f t="shared" si="12"/>
        <v>46697</v>
      </c>
      <c r="V37" s="119">
        <f t="shared" si="12"/>
        <v>46698</v>
      </c>
      <c r="W37" s="147">
        <f>COUNTIFS(入力用３年!B:B,"&gt;="&amp;MIN(P37:V37),入力用３年!B:B,"&lt;="&amp;MAX(P37:V37),入力用３年!J:J,"○",入力用３年!E:E,"",入力用３年!D:D,"休日")</f>
        <v>2</v>
      </c>
      <c r="X37" s="105">
        <f>COUNTIFS(入力用３年!$B:$B,"&gt;="&amp;MIN(P37:V37),入力用３年!$B:$B,"&lt;="&amp;MAX(P37:V37),入力用３年!$J:$J,"○",入力用３年!$E:$E,"",入力用３年!$F:$F,"現場閉所")</f>
        <v>2</v>
      </c>
      <c r="Y37" s="148" t="str" cm="1">
        <f t="array" ref="Y37">_xlfn.IFS(W37=0,"",W37=0,"-",X37&gt;=W37,"〇",X37&lt;=W37,"×")</f>
        <v>〇</v>
      </c>
      <c r="Z37" s="133"/>
      <c r="AB37" s="132" t="str">
        <f t="shared" ref="AB37:AH37" si="13">IF(AA37&lt;&gt;"",AA37+1,IF(TEXT(EDATE(MIN($P$37:$V$37),1),"aaa")=AB36,EDATE(MIN($P$37:$V$37),1),""))</f>
        <v/>
      </c>
      <c r="AC37" s="118" t="str">
        <f t="shared" si="13"/>
        <v/>
      </c>
      <c r="AD37" s="118">
        <f t="shared" si="13"/>
        <v>46722</v>
      </c>
      <c r="AE37" s="118">
        <f t="shared" si="13"/>
        <v>46723</v>
      </c>
      <c r="AF37" s="118">
        <f t="shared" si="13"/>
        <v>46724</v>
      </c>
      <c r="AG37" s="118">
        <f t="shared" si="13"/>
        <v>46725</v>
      </c>
      <c r="AH37" s="119">
        <f t="shared" si="13"/>
        <v>46726</v>
      </c>
      <c r="AI37" s="147">
        <f>COUNTIFS(入力用３年!B:B,"&gt;="&amp;MIN(AB37:AH37),入力用３年!B:B,"&lt;="&amp;MAX(AB37:AH37),入力用３年!J:J,"○",入力用３年!E:E,"",入力用３年!D:D,"休日")</f>
        <v>2</v>
      </c>
      <c r="AJ37" s="105">
        <f>COUNTIFS(入力用３年!$B:$B,"&gt;="&amp;MIN(AB37:AH37),入力用３年!$B:$B,"&lt;="&amp;MAX(AB37:AH37),入力用３年!$J:$J,"○",入力用３年!$E:$E,"",入力用３年!$F:$F,"現場閉所")</f>
        <v>2</v>
      </c>
      <c r="AK37" s="148" t="str" cm="1">
        <f t="array" ref="AK37">_xlfn.IFS(AI37=0,"",AI37=0,"-",AJ37&gt;=AI37,"〇",AJ37&lt;=AI37,"×")</f>
        <v>〇</v>
      </c>
    </row>
    <row r="38" spans="3:37" s="122" customFormat="1" ht="15.75" customHeight="1">
      <c r="D38" s="132">
        <f>IFERROR(IF(MONTH(J37+1)=$D$35,J37+1,""),"")</f>
        <v>46664</v>
      </c>
      <c r="E38" s="118">
        <f t="shared" ref="E38:J42" si="14">IFERROR(IF(MONTH(D38+1)=$D$35,D38+1,""),"")</f>
        <v>46665</v>
      </c>
      <c r="F38" s="118">
        <f t="shared" si="14"/>
        <v>46666</v>
      </c>
      <c r="G38" s="118">
        <f t="shared" si="14"/>
        <v>46667</v>
      </c>
      <c r="H38" s="118">
        <f t="shared" si="14"/>
        <v>46668</v>
      </c>
      <c r="I38" s="118">
        <f t="shared" si="14"/>
        <v>46669</v>
      </c>
      <c r="J38" s="119">
        <f t="shared" si="14"/>
        <v>46670</v>
      </c>
      <c r="K38" s="147">
        <f>COUNTIFS(入力用３年!B:B,"&gt;="&amp;MIN(D38:J38),入力用３年!B:B,"&lt;="&amp;MAX(D38:J38),入力用３年!J:J,"○",入力用３年!E:E,"",入力用３年!D:D,"休日")</f>
        <v>2</v>
      </c>
      <c r="L38" s="105">
        <f>COUNTIFS(入力用３年!$B:$B,"&gt;="&amp;MIN(D38:J38),入力用３年!$B:$B,"&lt;="&amp;MAX(D38:J38),入力用３年!$J:$J,"○",入力用３年!$E:$E,"",入力用３年!$F:$F,"現場閉所")</f>
        <v>2</v>
      </c>
      <c r="M38" s="148" t="str" cm="1">
        <f t="array" ref="M38">_xlfn.IFS(K38=0,"",K38=0,"-",L38&gt;=K38,"〇",L38&lt;=K38,"×")</f>
        <v>〇</v>
      </c>
      <c r="N38" s="133"/>
      <c r="P38" s="132">
        <f>IFERROR(IF(MONTH(V37+1)=$P$35,V37+1,""),"")</f>
        <v>46699</v>
      </c>
      <c r="Q38" s="118">
        <f t="shared" ref="Q38:V42" si="15">IFERROR(IF(MONTH(P38+1)=$P$35,P38+1,""),"")</f>
        <v>46700</v>
      </c>
      <c r="R38" s="118">
        <f t="shared" si="15"/>
        <v>46701</v>
      </c>
      <c r="S38" s="118">
        <f t="shared" si="15"/>
        <v>46702</v>
      </c>
      <c r="T38" s="118">
        <f t="shared" si="15"/>
        <v>46703</v>
      </c>
      <c r="U38" s="118">
        <f t="shared" si="15"/>
        <v>46704</v>
      </c>
      <c r="V38" s="119">
        <f t="shared" si="15"/>
        <v>46705</v>
      </c>
      <c r="W38" s="147">
        <f>COUNTIFS(入力用３年!B:B,"&gt;="&amp;MIN(P38:V38),入力用３年!B:B,"&lt;="&amp;MAX(P38:V38),入力用３年!J:J,"○",入力用３年!E:E,"",入力用３年!D:D,"休日")</f>
        <v>2</v>
      </c>
      <c r="X38" s="105">
        <f>COUNTIFS(入力用３年!$B:$B,"&gt;="&amp;MIN(P38:V38),入力用３年!$B:$B,"&lt;="&amp;MAX(P38:V38),入力用３年!$J:$J,"○",入力用３年!$E:$E,"",入力用３年!$F:$F,"現場閉所")</f>
        <v>2</v>
      </c>
      <c r="Y38" s="148" t="str" cm="1">
        <f t="array" ref="Y38">_xlfn.IFS(W38=0,"",W38=0,"-",X38&gt;=W38,"〇",X38&lt;=W38,"×")</f>
        <v>〇</v>
      </c>
      <c r="Z38" s="133"/>
      <c r="AB38" s="132">
        <f>IFERROR(IF(MONTH(AH37+1)=$AB$35,AH37+1,""),"")</f>
        <v>46727</v>
      </c>
      <c r="AC38" s="118">
        <f t="shared" ref="AC38:AH42" si="16">IFERROR(IF(MONTH(AB38+1)=$AB$35,AB38+1,""),"")</f>
        <v>46728</v>
      </c>
      <c r="AD38" s="118">
        <f t="shared" si="16"/>
        <v>46729</v>
      </c>
      <c r="AE38" s="118">
        <f t="shared" si="16"/>
        <v>46730</v>
      </c>
      <c r="AF38" s="118">
        <f t="shared" si="16"/>
        <v>46731</v>
      </c>
      <c r="AG38" s="118">
        <f t="shared" si="16"/>
        <v>46732</v>
      </c>
      <c r="AH38" s="119">
        <f t="shared" si="16"/>
        <v>46733</v>
      </c>
      <c r="AI38" s="147">
        <f>COUNTIFS(入力用３年!B:B,"&gt;="&amp;MIN(AB38:AH38),入力用３年!B:B,"&lt;="&amp;MAX(AB38:AH38),入力用３年!J:J,"○",入力用３年!E:E,"",入力用３年!D:D,"休日")</f>
        <v>2</v>
      </c>
      <c r="AJ38" s="105">
        <f>COUNTIFS(入力用３年!$B:$B,"&gt;="&amp;MIN(AB38:AH38),入力用３年!$B:$B,"&lt;="&amp;MAX(AB38:AH38),入力用３年!$J:$J,"○",入力用３年!$E:$E,"",入力用３年!$F:$F,"現場閉所")</f>
        <v>2</v>
      </c>
      <c r="AK38" s="148" t="str" cm="1">
        <f t="array" ref="AK38">_xlfn.IFS(AI38=0,"",AI38=0,"-",AJ38&gt;=AI38,"〇",AJ38&lt;=AI38,"×")</f>
        <v>〇</v>
      </c>
    </row>
    <row r="39" spans="3:37" s="122" customFormat="1" ht="15.75" customHeight="1">
      <c r="D39" s="132">
        <f>IFERROR(IF(MONTH(J38+1)=$D$35,J38+1,""),"")</f>
        <v>46671</v>
      </c>
      <c r="E39" s="118">
        <f t="shared" si="14"/>
        <v>46672</v>
      </c>
      <c r="F39" s="118">
        <f t="shared" si="14"/>
        <v>46673</v>
      </c>
      <c r="G39" s="118">
        <f t="shared" si="14"/>
        <v>46674</v>
      </c>
      <c r="H39" s="118">
        <f t="shared" si="14"/>
        <v>46675</v>
      </c>
      <c r="I39" s="118">
        <f t="shared" si="14"/>
        <v>46676</v>
      </c>
      <c r="J39" s="119">
        <f t="shared" si="14"/>
        <v>46677</v>
      </c>
      <c r="K39" s="147">
        <f>COUNTIFS(入力用３年!B:B,"&gt;="&amp;MIN(D39:J39),入力用３年!B:B,"&lt;="&amp;MAX(D39:J39),入力用３年!J:J,"○",入力用３年!E:E,"",入力用３年!D:D,"休日")</f>
        <v>2</v>
      </c>
      <c r="L39" s="105">
        <f>COUNTIFS(入力用３年!$B:$B,"&gt;="&amp;MIN(D39:J39),入力用３年!$B:$B,"&lt;="&amp;MAX(D39:J39),入力用３年!$J:$J,"○",入力用３年!$E:$E,"",入力用３年!$F:$F,"現場閉所")</f>
        <v>2</v>
      </c>
      <c r="M39" s="148" t="str" cm="1">
        <f t="array" ref="M39">_xlfn.IFS(K39=0,"",K39=0,"-",L39&gt;=K39,"〇",L39&lt;=K39,"×")</f>
        <v>〇</v>
      </c>
      <c r="N39" s="133"/>
      <c r="P39" s="132">
        <f>IFERROR(IF(MONTH(V38+1)=$P$35,V38+1,""),"")</f>
        <v>46706</v>
      </c>
      <c r="Q39" s="118">
        <f t="shared" si="15"/>
        <v>46707</v>
      </c>
      <c r="R39" s="118">
        <f t="shared" si="15"/>
        <v>46708</v>
      </c>
      <c r="S39" s="118">
        <f t="shared" si="15"/>
        <v>46709</v>
      </c>
      <c r="T39" s="118">
        <f t="shared" si="15"/>
        <v>46710</v>
      </c>
      <c r="U39" s="118">
        <f t="shared" si="15"/>
        <v>46711</v>
      </c>
      <c r="V39" s="119">
        <f t="shared" si="15"/>
        <v>46712</v>
      </c>
      <c r="W39" s="147">
        <f>COUNTIFS(入力用３年!B:B,"&gt;="&amp;MIN(P39:V39),入力用３年!B:B,"&lt;="&amp;MAX(P39:V39),入力用３年!J:J,"○",入力用３年!E:E,"",入力用３年!D:D,"休日")</f>
        <v>2</v>
      </c>
      <c r="X39" s="105">
        <f>COUNTIFS(入力用３年!$B:$B,"&gt;="&amp;MIN(P39:V39),入力用３年!$B:$B,"&lt;="&amp;MAX(P39:V39),入力用３年!$J:$J,"○",入力用３年!$E:$E,"",入力用３年!$F:$F,"現場閉所")</f>
        <v>2</v>
      </c>
      <c r="Y39" s="148" t="str" cm="1">
        <f t="array" ref="Y39">_xlfn.IFS(W39=0,"",W39=0,"-",X39&gt;=W39,"〇",X39&lt;=W39,"×")</f>
        <v>〇</v>
      </c>
      <c r="Z39" s="133"/>
      <c r="AB39" s="132">
        <f>IFERROR(IF(MONTH(AH38+1)=$AB$35,AH38+1,""),"")</f>
        <v>46734</v>
      </c>
      <c r="AC39" s="118">
        <f t="shared" si="16"/>
        <v>46735</v>
      </c>
      <c r="AD39" s="118">
        <f t="shared" si="16"/>
        <v>46736</v>
      </c>
      <c r="AE39" s="118">
        <f t="shared" si="16"/>
        <v>46737</v>
      </c>
      <c r="AF39" s="118">
        <f t="shared" si="16"/>
        <v>46738</v>
      </c>
      <c r="AG39" s="118">
        <f t="shared" si="16"/>
        <v>46739</v>
      </c>
      <c r="AH39" s="119">
        <f t="shared" si="16"/>
        <v>46740</v>
      </c>
      <c r="AI39" s="147">
        <f>COUNTIFS(入力用３年!B:B,"&gt;="&amp;MIN(AB39:AH39),入力用３年!B:B,"&lt;="&amp;MAX(AB39:AH39),入力用３年!J:J,"○",入力用３年!E:E,"",入力用３年!D:D,"休日")</f>
        <v>2</v>
      </c>
      <c r="AJ39" s="105">
        <f>COUNTIFS(入力用３年!$B:$B,"&gt;="&amp;MIN(AB39:AH39),入力用３年!$B:$B,"&lt;="&amp;MAX(AB39:AH39),入力用３年!$J:$J,"○",入力用３年!$E:$E,"",入力用３年!$F:$F,"現場閉所")</f>
        <v>2</v>
      </c>
      <c r="AK39" s="148" t="str" cm="1">
        <f t="array" ref="AK39">_xlfn.IFS(AI39=0,"",AI39=0,"-",AJ39&gt;=AI39,"〇",AJ39&lt;=AI39,"×")</f>
        <v>〇</v>
      </c>
    </row>
    <row r="40" spans="3:37" s="122" customFormat="1" ht="15.75" customHeight="1">
      <c r="D40" s="132">
        <f>IFERROR(IF(MONTH(J39+1)=$D$35,J39+1,""),"")</f>
        <v>46678</v>
      </c>
      <c r="E40" s="118">
        <f t="shared" si="14"/>
        <v>46679</v>
      </c>
      <c r="F40" s="118">
        <f t="shared" si="14"/>
        <v>46680</v>
      </c>
      <c r="G40" s="118">
        <f t="shared" si="14"/>
        <v>46681</v>
      </c>
      <c r="H40" s="118">
        <f t="shared" si="14"/>
        <v>46682</v>
      </c>
      <c r="I40" s="118">
        <f t="shared" si="14"/>
        <v>46683</v>
      </c>
      <c r="J40" s="119">
        <f t="shared" si="14"/>
        <v>46684</v>
      </c>
      <c r="K40" s="147">
        <f>COUNTIFS(入力用３年!B:B,"&gt;="&amp;MIN(D40:J40),入力用３年!B:B,"&lt;="&amp;MAX(D40:J40),入力用３年!J:J,"○",入力用３年!E:E,"",入力用３年!D:D,"休日")</f>
        <v>2</v>
      </c>
      <c r="L40" s="105">
        <f>COUNTIFS(入力用３年!$B:$B,"&gt;="&amp;MIN(D40:J40),入力用３年!$B:$B,"&lt;="&amp;MAX(D40:J40),入力用３年!$J:$J,"○",入力用３年!$E:$E,"",入力用３年!$F:$F,"現場閉所")</f>
        <v>2</v>
      </c>
      <c r="M40" s="148" t="str" cm="1">
        <f t="array" ref="M40">_xlfn.IFS(K40=0,"",K40=0,"-",L40&gt;=K40,"〇",L40&lt;=K40,"×")</f>
        <v>〇</v>
      </c>
      <c r="N40" s="133"/>
      <c r="P40" s="132">
        <f>IFERROR(IF(MONTH(V39+1)=$P$35,V39+1,""),"")</f>
        <v>46713</v>
      </c>
      <c r="Q40" s="118">
        <f t="shared" si="15"/>
        <v>46714</v>
      </c>
      <c r="R40" s="118">
        <f t="shared" si="15"/>
        <v>46715</v>
      </c>
      <c r="S40" s="118">
        <f t="shared" si="15"/>
        <v>46716</v>
      </c>
      <c r="T40" s="118">
        <f t="shared" si="15"/>
        <v>46717</v>
      </c>
      <c r="U40" s="118">
        <f t="shared" si="15"/>
        <v>46718</v>
      </c>
      <c r="V40" s="119">
        <f t="shared" si="15"/>
        <v>46719</v>
      </c>
      <c r="W40" s="147">
        <f>COUNTIFS(入力用３年!B:B,"&gt;="&amp;MIN(P40:V40),入力用３年!B:B,"&lt;="&amp;MAX(P40:V40),入力用３年!J:J,"○",入力用３年!E:E,"",入力用３年!D:D,"休日")</f>
        <v>2</v>
      </c>
      <c r="X40" s="105">
        <f>COUNTIFS(入力用３年!$B:$B,"&gt;="&amp;MIN(P40:V40),入力用３年!$B:$B,"&lt;="&amp;MAX(P40:V40),入力用３年!$J:$J,"○",入力用３年!$E:$E,"",入力用３年!$F:$F,"現場閉所")</f>
        <v>2</v>
      </c>
      <c r="Y40" s="148" t="str" cm="1">
        <f t="array" ref="Y40">_xlfn.IFS(W40=0,"",W40=0,"-",X40&gt;=W40,"〇",X40&lt;=W40,"×")</f>
        <v>〇</v>
      </c>
      <c r="Z40" s="133"/>
      <c r="AB40" s="132">
        <f>IFERROR(IF(MONTH(AH39+1)=$AB$35,AH39+1,""),"")</f>
        <v>46741</v>
      </c>
      <c r="AC40" s="118">
        <f t="shared" si="16"/>
        <v>46742</v>
      </c>
      <c r="AD40" s="118">
        <f t="shared" si="16"/>
        <v>46743</v>
      </c>
      <c r="AE40" s="118">
        <f t="shared" si="16"/>
        <v>46744</v>
      </c>
      <c r="AF40" s="118">
        <f t="shared" si="16"/>
        <v>46745</v>
      </c>
      <c r="AG40" s="118">
        <f t="shared" si="16"/>
        <v>46746</v>
      </c>
      <c r="AH40" s="119">
        <f t="shared" si="16"/>
        <v>46747</v>
      </c>
      <c r="AI40" s="147">
        <f>COUNTIFS(入力用３年!B:B,"&gt;="&amp;MIN(AB40:AH40),入力用３年!B:B,"&lt;="&amp;MAX(AB40:AH40),入力用３年!J:J,"○",入力用３年!E:E,"",入力用３年!D:D,"休日")</f>
        <v>2</v>
      </c>
      <c r="AJ40" s="105">
        <f>COUNTIFS(入力用３年!$B:$B,"&gt;="&amp;MIN(AB40:AH40),入力用３年!$B:$B,"&lt;="&amp;MAX(AB40:AH40),入力用３年!$J:$J,"○",入力用３年!$E:$E,"",入力用３年!$F:$F,"現場閉所")</f>
        <v>2</v>
      </c>
      <c r="AK40" s="148" t="str" cm="1">
        <f t="array" ref="AK40">_xlfn.IFS(AI40=0,"",AI40=0,"-",AJ40&gt;=AI40,"〇",AJ40&lt;=AI40,"×")</f>
        <v>〇</v>
      </c>
    </row>
    <row r="41" spans="3:37" s="122" customFormat="1" ht="15.75" customHeight="1">
      <c r="D41" s="132">
        <f>IFERROR(IF(MONTH(J40+1)=$D$35,J40+1,""),"")</f>
        <v>46685</v>
      </c>
      <c r="E41" s="118">
        <f t="shared" si="14"/>
        <v>46686</v>
      </c>
      <c r="F41" s="118">
        <f t="shared" si="14"/>
        <v>46687</v>
      </c>
      <c r="G41" s="118">
        <f t="shared" si="14"/>
        <v>46688</v>
      </c>
      <c r="H41" s="118">
        <f t="shared" si="14"/>
        <v>46689</v>
      </c>
      <c r="I41" s="118">
        <f t="shared" si="14"/>
        <v>46690</v>
      </c>
      <c r="J41" s="119">
        <f t="shared" si="14"/>
        <v>46691</v>
      </c>
      <c r="K41" s="147">
        <f>COUNTIFS(入力用３年!B:B,"&gt;="&amp;MIN(D41:J41),入力用３年!B:B,"&lt;="&amp;MAX(D41:J41),入力用３年!J:J,"○",入力用３年!E:E,"",入力用３年!D:D,"休日")</f>
        <v>2</v>
      </c>
      <c r="L41" s="105">
        <f>COUNTIFS(入力用３年!$B:$B,"&gt;="&amp;MIN(D41:J41),入力用３年!$B:$B,"&lt;="&amp;MAX(D41:J41),入力用３年!$J:$J,"○",入力用３年!$E:$E,"",入力用３年!$F:$F,"現場閉所")</f>
        <v>2</v>
      </c>
      <c r="M41" s="148" t="str" cm="1">
        <f t="array" ref="M41">_xlfn.IFS(K41=0,"",K41=0,"-",L41&gt;=K41,"〇",L41&lt;=K41,"×")</f>
        <v>〇</v>
      </c>
      <c r="N41" s="133"/>
      <c r="P41" s="132">
        <f>IFERROR(IF(MONTH(V40+1)=$P$35,V40+1,""),"")</f>
        <v>46720</v>
      </c>
      <c r="Q41" s="118">
        <f t="shared" si="15"/>
        <v>46721</v>
      </c>
      <c r="R41" s="118" t="str">
        <f t="shared" si="15"/>
        <v/>
      </c>
      <c r="S41" s="118" t="str">
        <f t="shared" si="15"/>
        <v/>
      </c>
      <c r="T41" s="118" t="str">
        <f t="shared" si="15"/>
        <v/>
      </c>
      <c r="U41" s="118" t="str">
        <f t="shared" si="15"/>
        <v/>
      </c>
      <c r="V41" s="119" t="str">
        <f t="shared" si="15"/>
        <v/>
      </c>
      <c r="W41" s="147">
        <f>COUNTIFS(入力用３年!B:B,"&gt;="&amp;MIN(P41:V41),入力用３年!B:B,"&lt;="&amp;MAX(P41:V41),入力用３年!J:J,"○",入力用３年!E:E,"",入力用３年!D:D,"休日")</f>
        <v>0</v>
      </c>
      <c r="X41" s="105">
        <f>COUNTIFS(入力用３年!$B:$B,"&gt;="&amp;MIN(P41:V41),入力用３年!$B:$B,"&lt;="&amp;MAX(P41:V41),入力用３年!$J:$J,"○",入力用３年!$E:$E,"",入力用３年!$F:$F,"現場閉所")</f>
        <v>0</v>
      </c>
      <c r="Y41" s="148" t="str" cm="1">
        <f t="array" ref="Y41">_xlfn.IFS(W41=0,"",W41=0,"-",X41&gt;=W41,"〇",X41&lt;=W41,"×")</f>
        <v/>
      </c>
      <c r="Z41" s="133"/>
      <c r="AB41" s="132">
        <f>IFERROR(IF(MONTH(AH40+1)=$AB$35,AH40+1,""),"")</f>
        <v>46748</v>
      </c>
      <c r="AC41" s="118">
        <f t="shared" si="16"/>
        <v>46749</v>
      </c>
      <c r="AD41" s="118">
        <f t="shared" si="16"/>
        <v>46750</v>
      </c>
      <c r="AE41" s="118">
        <f t="shared" si="16"/>
        <v>46751</v>
      </c>
      <c r="AF41" s="118">
        <f t="shared" si="16"/>
        <v>46752</v>
      </c>
      <c r="AG41" s="118" t="str">
        <f t="shared" si="16"/>
        <v/>
      </c>
      <c r="AH41" s="119" t="str">
        <f t="shared" si="16"/>
        <v/>
      </c>
      <c r="AI41" s="147">
        <f>COUNTIFS(入力用３年!B:B,"&gt;="&amp;MIN(AB41:AH41),入力用３年!B:B,"&lt;="&amp;MAX(AB41:AH41),入力用３年!J:J,"○",入力用３年!E:E,"",入力用３年!D:D,"休日")</f>
        <v>0</v>
      </c>
      <c r="AJ41" s="105">
        <f>COUNTIFS(入力用３年!$B:$B,"&gt;="&amp;MIN(AB41:AH41),入力用３年!$B:$B,"&lt;="&amp;MAX(AB41:AH41),入力用３年!$J:$J,"○",入力用３年!$E:$E,"",入力用３年!$F:$F,"現場閉所")</f>
        <v>0</v>
      </c>
      <c r="AK41" s="148" t="str" cm="1">
        <f t="array" ref="AK41">_xlfn.IFS(AI41=0,"",AI41=0,"-",AJ41&gt;=AI41,"〇",AJ41&lt;=AI41,"×")</f>
        <v/>
      </c>
    </row>
    <row r="42" spans="3:37" s="122" customFormat="1" ht="15.75" customHeight="1" thickBot="1">
      <c r="D42" s="134" t="str">
        <f>IFERROR(IF(MONTH(J41+1)=$D$35,J41+1,""),"")</f>
        <v/>
      </c>
      <c r="E42" s="120" t="str">
        <f t="shared" si="14"/>
        <v/>
      </c>
      <c r="F42" s="120" t="str">
        <f t="shared" si="14"/>
        <v/>
      </c>
      <c r="G42" s="120" t="str">
        <f t="shared" si="14"/>
        <v/>
      </c>
      <c r="H42" s="120" t="str">
        <f t="shared" si="14"/>
        <v/>
      </c>
      <c r="I42" s="120" t="str">
        <f t="shared" si="14"/>
        <v/>
      </c>
      <c r="J42" s="121" t="str">
        <f t="shared" si="14"/>
        <v/>
      </c>
      <c r="K42" s="149">
        <f>COUNTIFS(入力用３年!B:B,"&gt;="&amp;MIN(D42:J42),入力用３年!B:B,"&lt;="&amp;MAX(D42:J42),入力用３年!J:J,"○",入力用３年!E:E,"",入力用３年!D:D,"休日")</f>
        <v>0</v>
      </c>
      <c r="L42" s="105">
        <f>COUNTIFS(入力用３年!$B:$B,"&gt;="&amp;MIN(D42:J42),入力用３年!$B:$B,"&lt;="&amp;MAX(D42:J42),入力用３年!$J:$J,"○",入力用３年!$E:$E,"",入力用３年!$F:$F,"現場閉所")</f>
        <v>0</v>
      </c>
      <c r="M42" s="150" t="str" cm="1">
        <f t="array" ref="M42">_xlfn.IFS(K42=0,"",K42=0,"-",L42&gt;=K42,"〇",L42&lt;=K42,"×")</f>
        <v/>
      </c>
      <c r="N42" s="133"/>
      <c r="P42" s="134" t="str">
        <f>IFERROR(IF(MONTH(V41+1)=$P$35,V41+1,""),"")</f>
        <v/>
      </c>
      <c r="Q42" s="120" t="str">
        <f t="shared" si="15"/>
        <v/>
      </c>
      <c r="R42" s="120" t="str">
        <f t="shared" si="15"/>
        <v/>
      </c>
      <c r="S42" s="120" t="str">
        <f t="shared" si="15"/>
        <v/>
      </c>
      <c r="T42" s="120" t="str">
        <f t="shared" si="15"/>
        <v/>
      </c>
      <c r="U42" s="120" t="str">
        <f t="shared" si="15"/>
        <v/>
      </c>
      <c r="V42" s="121" t="str">
        <f t="shared" si="15"/>
        <v/>
      </c>
      <c r="W42" s="149">
        <f>COUNTIFS(入力用３年!B:B,"&gt;="&amp;MIN(P42:V42),入力用３年!B:B,"&lt;="&amp;MAX(P42:V42),入力用３年!J:J,"○",入力用３年!E:E,"",入力用３年!D:D,"休日")</f>
        <v>0</v>
      </c>
      <c r="X42" s="105">
        <f>COUNTIFS(入力用３年!$B:$B,"&gt;="&amp;MIN(P42:V42),入力用３年!$B:$B,"&lt;="&amp;MAX(P42:V42),入力用３年!$J:$J,"○",入力用３年!$E:$E,"",入力用３年!$F:$F,"現場閉所")</f>
        <v>0</v>
      </c>
      <c r="Y42" s="150" t="str" cm="1">
        <f t="array" ref="Y42">_xlfn.IFS(W42=0,"",W42=0,"-",X42&gt;=W42,"〇",X42&lt;=W42,"×")</f>
        <v/>
      </c>
      <c r="Z42" s="133"/>
      <c r="AB42" s="134" t="str">
        <f>IFERROR(IF(MONTH(AH41+1)=$AB$35,AH41+1,""),"")</f>
        <v/>
      </c>
      <c r="AC42" s="120" t="str">
        <f t="shared" si="16"/>
        <v/>
      </c>
      <c r="AD42" s="120" t="str">
        <f t="shared" si="16"/>
        <v/>
      </c>
      <c r="AE42" s="120" t="str">
        <f t="shared" si="16"/>
        <v/>
      </c>
      <c r="AF42" s="120" t="str">
        <f t="shared" si="16"/>
        <v/>
      </c>
      <c r="AG42" s="120" t="str">
        <f t="shared" si="16"/>
        <v/>
      </c>
      <c r="AH42" s="121" t="str">
        <f t="shared" si="16"/>
        <v/>
      </c>
      <c r="AI42" s="149">
        <f>COUNTIFS(入力用３年!B:B,"&gt;="&amp;MIN(AB42:AH42),入力用３年!B:B,"&lt;="&amp;MAX(AB42:AH42),入力用３年!J:J,"○",入力用３年!E:E,"",入力用３年!D:D,"休日")</f>
        <v>0</v>
      </c>
      <c r="AJ42" s="114">
        <f>COUNTIFS(入力用３年!$B:$B,"&gt;="&amp;MIN(AB42:AH42),入力用３年!$B:$B,"&lt;="&amp;MAX(AB42:AH42),入力用３年!$J:$J,"○",入力用３年!$E:$E,"",入力用３年!$F:$F,"現場閉所")</f>
        <v>0</v>
      </c>
      <c r="AK42" s="150" t="str" cm="1">
        <f t="array" ref="AK42">_xlfn.IFS(AI42=0,"",AI42=0,"-",AJ42&gt;=AI42,"〇",AJ42&lt;=AI42,"×")</f>
        <v/>
      </c>
    </row>
    <row r="43" spans="3:37" s="179" customFormat="1" ht="18.75" customHeight="1">
      <c r="G43" s="180"/>
      <c r="H43" s="181"/>
      <c r="J43" s="181"/>
      <c r="K43" s="182">
        <f>SUM(K37:K42)</f>
        <v>10</v>
      </c>
      <c r="L43" s="181"/>
      <c r="M43" s="183"/>
      <c r="N43" s="183"/>
      <c r="S43" s="180"/>
      <c r="T43" s="181"/>
      <c r="V43" s="181"/>
      <c r="W43" s="182">
        <f>SUM(W37:W42)</f>
        <v>8</v>
      </c>
      <c r="X43" s="181"/>
      <c r="Y43" s="183"/>
      <c r="Z43" s="183"/>
      <c r="AE43" s="231"/>
      <c r="AF43" s="182"/>
      <c r="AH43" s="182"/>
      <c r="AI43" s="182">
        <f>SUM(AI37:AI42)</f>
        <v>8</v>
      </c>
    </row>
    <row r="44" spans="3:37" s="122" customFormat="1" ht="18.75" customHeight="1" thickBot="1">
      <c r="C44" s="299" t="s">
        <v>13</v>
      </c>
      <c r="D44" s="299"/>
      <c r="E44" s="122" t="str">
        <f>IF(H44="-","-",IF(OR(H44&gt;=ROUNDDOWN(8/28,3),L44&gt;=K53),"OK","NG"))</f>
        <v>OK</v>
      </c>
      <c r="F44" s="300" t="s">
        <v>87</v>
      </c>
      <c r="G44" s="300"/>
      <c r="H44" s="305">
        <f>IFERROR(ROUNDDOWN(L44/(COUNTIFS(入力用３年!B:B,"&gt;="&amp;MIN(D47:J52),入力用３年!B:B,"&lt;="&amp;MAX(D47:J52),入力用３年!J:J,"○")-COUNTIFS(入力用３年!B:B,"&gt;="&amp;MIN(D47:J52),入力用３年!B:B,"&lt;="&amp;MAX(D47:J52),入力用３年!J:J,"○",入力用３年!E:E,"&lt;&gt;")),3),"-")</f>
        <v>0.32200000000000001</v>
      </c>
      <c r="I44" s="305"/>
      <c r="J44" s="305"/>
      <c r="K44" s="136" t="s">
        <v>89</v>
      </c>
      <c r="L44" s="126">
        <f>COUNTIFS(入力用３年!B:B,"&gt;="&amp;MIN(D47:J52),入力用３年!B:B,"&lt;="&amp;MAX(D47:J52),入力用３年!J:J,"○",入力用３年!F:F,"現場閉所",入力用３年!E:E,"")</f>
        <v>10</v>
      </c>
      <c r="M44" s="108"/>
      <c r="N44" s="108"/>
      <c r="O44" s="299" t="s">
        <v>13</v>
      </c>
      <c r="P44" s="299"/>
      <c r="Q44" s="122" t="str">
        <f>IF(T44="-","-",IF(OR(T44&gt;=ROUNDDOWN(8/28,3),X44&gt;=W53),"OK","NG"))</f>
        <v>OK</v>
      </c>
      <c r="R44" s="300" t="s">
        <v>98</v>
      </c>
      <c r="S44" s="300"/>
      <c r="T44" s="305">
        <f>IFERROR(ROUNDDOWN(X44/(COUNTIFS(入力用３年!B:B,"&gt;="&amp;MIN(P47:V52),入力用３年!B:B,"&lt;="&amp;MAX(P47:V52),入力用３年!J:J,"○")-COUNTIFS(入力用３年!B:B,"&gt;="&amp;MIN(P47:V52),入力用３年!B:B,"&lt;="&amp;MAX(P47:V52),入力用３年!J:J,"○",入力用３年!E:E,"&lt;&gt;")),3),"-")</f>
        <v>0.3</v>
      </c>
      <c r="U44" s="305"/>
      <c r="V44" s="305"/>
      <c r="W44" s="136" t="s">
        <v>89</v>
      </c>
      <c r="X44" s="126">
        <f>COUNTIFS(入力用３年!B:B,"&gt;="&amp;MIN(P47:V52),入力用３年!B:B,"&lt;="&amp;MAX(P47:V52),入力用３年!J:J,"○",入力用３年!F:F,"現場閉所",入力用３年!E:E,"")</f>
        <v>6</v>
      </c>
      <c r="Y44" s="108"/>
      <c r="Z44" s="108"/>
      <c r="AA44" s="299" t="s">
        <v>13</v>
      </c>
      <c r="AB44" s="299"/>
      <c r="AC44" s="122" t="str">
        <f>IF(AF44="-","-",IF(OR(AF44&gt;=ROUNDDOWN(8/28,3),AJ44&gt;=AI53),"OK","NG"))</f>
        <v>-</v>
      </c>
      <c r="AD44" s="300" t="s">
        <v>98</v>
      </c>
      <c r="AE44" s="300"/>
      <c r="AF44" s="305" t="str">
        <f>IFERROR(ROUNDDOWN(AJ44/(COUNTIFS(入力用３年!B:B,"&gt;="&amp;MIN(AB47:AH52),入力用３年!B:B,"&lt;="&amp;MAX(AB47:AH52),入力用３年!J:J,"○")-COUNTIFS(入力用３年!B:B,"&gt;="&amp;MIN(AB47:AH52),入力用３年!B:B,"&lt;="&amp;MAX(AB47:AH52),入力用３年!J:J,"○",入力用３年!E:E,"&lt;&gt;")),3),"-")</f>
        <v>-</v>
      </c>
      <c r="AG44" s="305"/>
      <c r="AH44" s="305"/>
      <c r="AI44" s="136" t="s">
        <v>89</v>
      </c>
      <c r="AJ44" s="126">
        <f>COUNTIFS(入力用３年!B:B,"&gt;="&amp;MIN(AB47:AH52),入力用３年!B:B,"&lt;="&amp;MAX(AB47:AH52),入力用３年!J:J,"○",入力用３年!F:F,"現場閉所",入力用３年!E:E,"")</f>
        <v>0</v>
      </c>
      <c r="AK44" s="108"/>
    </row>
    <row r="45" spans="3:37" s="122" customFormat="1" ht="18.75" customHeight="1">
      <c r="D45" s="123">
        <v>1</v>
      </c>
      <c r="E45" s="124" t="s">
        <v>3</v>
      </c>
      <c r="F45" s="124"/>
      <c r="G45" s="124"/>
      <c r="H45" s="124"/>
      <c r="I45" s="124"/>
      <c r="J45" s="145"/>
      <c r="K45" s="296" t="s">
        <v>48</v>
      </c>
      <c r="L45" s="297"/>
      <c r="M45" s="298"/>
      <c r="N45" s="126"/>
      <c r="P45" s="123">
        <v>2</v>
      </c>
      <c r="Q45" s="124" t="s">
        <v>3</v>
      </c>
      <c r="R45" s="124"/>
      <c r="S45" s="124"/>
      <c r="T45" s="124"/>
      <c r="U45" s="124"/>
      <c r="V45" s="145"/>
      <c r="W45" s="296" t="s">
        <v>48</v>
      </c>
      <c r="X45" s="297"/>
      <c r="Y45" s="298"/>
      <c r="Z45" s="126"/>
      <c r="AB45" s="123">
        <v>3</v>
      </c>
      <c r="AC45" s="124" t="s">
        <v>3</v>
      </c>
      <c r="AD45" s="124"/>
      <c r="AE45" s="124"/>
      <c r="AF45" s="124"/>
      <c r="AG45" s="124"/>
      <c r="AH45" s="145"/>
      <c r="AI45" s="296" t="s">
        <v>48</v>
      </c>
      <c r="AJ45" s="297"/>
      <c r="AK45" s="298"/>
    </row>
    <row r="46" spans="3:37" s="122" customFormat="1" ht="27">
      <c r="D46" s="127" t="s">
        <v>2</v>
      </c>
      <c r="E46" s="128" t="s">
        <v>5</v>
      </c>
      <c r="F46" s="128" t="s">
        <v>6</v>
      </c>
      <c r="G46" s="128" t="s">
        <v>7</v>
      </c>
      <c r="H46" s="128" t="s">
        <v>8</v>
      </c>
      <c r="I46" s="128" t="s">
        <v>9</v>
      </c>
      <c r="J46" s="146" t="s">
        <v>4</v>
      </c>
      <c r="K46" s="129" t="s">
        <v>42</v>
      </c>
      <c r="L46" s="130" t="s">
        <v>89</v>
      </c>
      <c r="M46" s="131" t="s">
        <v>43</v>
      </c>
      <c r="N46" s="186"/>
      <c r="P46" s="127" t="s">
        <v>2</v>
      </c>
      <c r="Q46" s="128" t="s">
        <v>5</v>
      </c>
      <c r="R46" s="128" t="s">
        <v>6</v>
      </c>
      <c r="S46" s="128" t="s">
        <v>7</v>
      </c>
      <c r="T46" s="128" t="s">
        <v>8</v>
      </c>
      <c r="U46" s="128" t="s">
        <v>9</v>
      </c>
      <c r="V46" s="146" t="s">
        <v>4</v>
      </c>
      <c r="W46" s="129" t="s">
        <v>42</v>
      </c>
      <c r="X46" s="130" t="s">
        <v>89</v>
      </c>
      <c r="Y46" s="131" t="s">
        <v>43</v>
      </c>
      <c r="Z46" s="186"/>
      <c r="AB46" s="127" t="s">
        <v>2</v>
      </c>
      <c r="AC46" s="128" t="s">
        <v>5</v>
      </c>
      <c r="AD46" s="128" t="s">
        <v>6</v>
      </c>
      <c r="AE46" s="128" t="s">
        <v>7</v>
      </c>
      <c r="AF46" s="128" t="s">
        <v>8</v>
      </c>
      <c r="AG46" s="128" t="s">
        <v>9</v>
      </c>
      <c r="AH46" s="146" t="s">
        <v>4</v>
      </c>
      <c r="AI46" s="129" t="s">
        <v>42</v>
      </c>
      <c r="AJ46" s="130" t="s">
        <v>89</v>
      </c>
      <c r="AK46" s="131" t="s">
        <v>43</v>
      </c>
    </row>
    <row r="47" spans="3:37" s="122" customFormat="1" ht="15.75" customHeight="1">
      <c r="D47" s="132" t="str">
        <f>IF(B47&lt;&gt;"",B47+1,IF(TEXT(EDATE(MIN($AB$37:$AH$37),1),"aaa")=D46,EDATE(MIN($AB$37:$AH$37),1),""))</f>
        <v/>
      </c>
      <c r="E47" s="118" t="str">
        <f t="shared" ref="E47:J47" si="17">IF(D47&lt;&gt;"",D47+1,IF(TEXT(EDATE(MIN($AB$37:$AH$37),1),"aaa")=E46,EDATE(MIN($AB$37:$AH$37),1),""))</f>
        <v/>
      </c>
      <c r="F47" s="118" t="str">
        <f t="shared" si="17"/>
        <v/>
      </c>
      <c r="G47" s="118" t="str">
        <f t="shared" si="17"/>
        <v/>
      </c>
      <c r="H47" s="118" t="str">
        <f t="shared" si="17"/>
        <v/>
      </c>
      <c r="I47" s="118">
        <f t="shared" si="17"/>
        <v>46753</v>
      </c>
      <c r="J47" s="119">
        <f t="shared" si="17"/>
        <v>46754</v>
      </c>
      <c r="K47" s="147">
        <f>COUNTIFS(入力用３年!B:B,"&gt;="&amp;MIN(D47:J47),入力用３年!B:B,"&lt;="&amp;MAX(D47:J47),入力用３年!J:J,"○",入力用３年!E:E,"",入力用３年!D:D,"休日")</f>
        <v>2</v>
      </c>
      <c r="L47" s="105">
        <f>COUNTIFS(入力用３年!$B:$B,"&gt;="&amp;MIN(D47:J47),入力用３年!$B:$B,"&lt;="&amp;MAX(D47:J47),入力用３年!$J:$J,"○",入力用３年!$E:$E,"",入力用３年!$F:$F,"現場閉所")</f>
        <v>2</v>
      </c>
      <c r="M47" s="148" t="str" cm="1">
        <f t="array" ref="M47">_xlfn.IFS(K47=0,"",K47=0,"-",L47&gt;=K47,"〇",L47&lt;=K47,"×")</f>
        <v>〇</v>
      </c>
      <c r="N47" s="133"/>
      <c r="P47" s="132" t="str">
        <f t="shared" ref="P47:V47" si="18">IF(O47&lt;&gt;"",O47+1,IF(TEXT(EDATE(MIN($D$47:$J$47),1),"aaa")=P46,EDATE(MIN($D$47:$J$47),1),""))</f>
        <v/>
      </c>
      <c r="Q47" s="118">
        <f t="shared" si="18"/>
        <v>46784</v>
      </c>
      <c r="R47" s="118">
        <f t="shared" si="18"/>
        <v>46785</v>
      </c>
      <c r="S47" s="118">
        <f t="shared" si="18"/>
        <v>46786</v>
      </c>
      <c r="T47" s="118">
        <f t="shared" si="18"/>
        <v>46787</v>
      </c>
      <c r="U47" s="118">
        <f t="shared" si="18"/>
        <v>46788</v>
      </c>
      <c r="V47" s="119">
        <f t="shared" si="18"/>
        <v>46789</v>
      </c>
      <c r="W47" s="147">
        <f>COUNTIFS(入力用３年!B:B,"&gt;="&amp;MIN(P47:V47),入力用３年!B:B,"&lt;="&amp;MAX(P47:V47),入力用３年!J:J,"○",入力用３年!E:E,"",入力用３年!D:D,"休日")</f>
        <v>2</v>
      </c>
      <c r="X47" s="105">
        <f>COUNTIFS(入力用３年!$B:$B,"&gt;="&amp;MIN(P47:V47),入力用３年!$B:$B,"&lt;="&amp;MAX(P47:V47),入力用３年!$J:$J,"○",入力用３年!$E:$E,"",入力用３年!$F:$F,"現場閉所")</f>
        <v>2</v>
      </c>
      <c r="Y47" s="148" t="str" cm="1">
        <f t="array" ref="Y47">_xlfn.IFS(W47=0,"",W47=0,"-",X47&gt;=W47,"〇",X47&lt;=W47,"×")</f>
        <v>〇</v>
      </c>
      <c r="Z47" s="133"/>
      <c r="AB47" s="132" t="str">
        <f t="shared" ref="AB47:AH47" si="19">IF(AA47&lt;&gt;"",AA47+1,IF(TEXT(EDATE(MIN($P$47:$V$47),1),"aaa")=AB46,EDATE(MIN($P$47:$V$47),1),""))</f>
        <v/>
      </c>
      <c r="AC47" s="118" t="str">
        <f t="shared" si="19"/>
        <v/>
      </c>
      <c r="AD47" s="118">
        <f t="shared" si="19"/>
        <v>46813</v>
      </c>
      <c r="AE47" s="118">
        <f t="shared" si="19"/>
        <v>46814</v>
      </c>
      <c r="AF47" s="118">
        <f t="shared" si="19"/>
        <v>46815</v>
      </c>
      <c r="AG47" s="118">
        <f t="shared" si="19"/>
        <v>46816</v>
      </c>
      <c r="AH47" s="119">
        <f t="shared" si="19"/>
        <v>46817</v>
      </c>
      <c r="AI47" s="147">
        <f>COUNTIFS(入力用３年!B:B,"&gt;="&amp;MIN(AB47:AH47),入力用３年!B:B,"&lt;="&amp;MAX(AB47:AH47),入力用３年!J:J,"○",入力用３年!E:E,"",入力用３年!D:D,"休日")</f>
        <v>0</v>
      </c>
      <c r="AJ47" s="105">
        <f>COUNTIFS(入力用３年!$B:$B,"&gt;="&amp;MIN(AB47:AH47),入力用３年!$B:$B,"&lt;="&amp;MAX(AB47:AH47),入力用３年!$J:$J,"○",入力用３年!$E:$E,"",入力用３年!$F:$F,"現場閉所")</f>
        <v>0</v>
      </c>
      <c r="AK47" s="148" t="str" cm="1">
        <f t="array" ref="AK47">_xlfn.IFS(AI47=0,"",AI47=0,"-",AJ47&gt;=AI47,"〇",AJ47&lt;=AI47,"×")</f>
        <v/>
      </c>
    </row>
    <row r="48" spans="3:37" s="122" customFormat="1" ht="15.75" customHeight="1">
      <c r="D48" s="132">
        <f>IFERROR(IF(MONTH(J47+1)=$D$45,J47+1,""),"")</f>
        <v>46755</v>
      </c>
      <c r="E48" s="118">
        <f t="shared" ref="E48:J52" si="20">IFERROR(IF(MONTH(D48+1)=$D$45,D48+1,""),"")</f>
        <v>46756</v>
      </c>
      <c r="F48" s="118">
        <f t="shared" si="20"/>
        <v>46757</v>
      </c>
      <c r="G48" s="118">
        <f t="shared" si="20"/>
        <v>46758</v>
      </c>
      <c r="H48" s="118">
        <f t="shared" si="20"/>
        <v>46759</v>
      </c>
      <c r="I48" s="118">
        <f t="shared" si="20"/>
        <v>46760</v>
      </c>
      <c r="J48" s="119">
        <f t="shared" si="20"/>
        <v>46761</v>
      </c>
      <c r="K48" s="147">
        <f>COUNTIFS(入力用３年!B:B,"&gt;="&amp;MIN(D48:J48),入力用３年!B:B,"&lt;="&amp;MAX(D48:J48),入力用３年!J:J,"○",入力用３年!E:E,"",入力用３年!D:D,"休日")</f>
        <v>2</v>
      </c>
      <c r="L48" s="105">
        <f>COUNTIFS(入力用３年!$B:$B,"&gt;="&amp;MIN(D48:J48),入力用３年!$B:$B,"&lt;="&amp;MAX(D48:J48),入力用３年!$J:$J,"○",入力用３年!$E:$E,"",入力用３年!$F:$F,"現場閉所")</f>
        <v>2</v>
      </c>
      <c r="M48" s="148" t="str" cm="1">
        <f t="array" ref="M48">_xlfn.IFS(K48=0,"",K48=0,"-",L48&gt;=K48,"〇",L48&lt;=K48,"×")</f>
        <v>〇</v>
      </c>
      <c r="N48" s="133"/>
      <c r="P48" s="132">
        <f>IFERROR(IF(MONTH(V47+1)=$P$45,V47+1,""),"")</f>
        <v>46790</v>
      </c>
      <c r="Q48" s="118">
        <f t="shared" ref="Q48:V52" si="21">IFERROR(IF(MONTH(P48+1)=$P$45,P48+1,""),"")</f>
        <v>46791</v>
      </c>
      <c r="R48" s="118">
        <f t="shared" si="21"/>
        <v>46792</v>
      </c>
      <c r="S48" s="118">
        <f t="shared" si="21"/>
        <v>46793</v>
      </c>
      <c r="T48" s="118">
        <f t="shared" si="21"/>
        <v>46794</v>
      </c>
      <c r="U48" s="118">
        <f t="shared" si="21"/>
        <v>46795</v>
      </c>
      <c r="V48" s="119">
        <f t="shared" si="21"/>
        <v>46796</v>
      </c>
      <c r="W48" s="147">
        <f>COUNTIFS(入力用３年!B:B,"&gt;="&amp;MIN(P48:V48),入力用３年!B:B,"&lt;="&amp;MAX(P48:V48),入力用３年!J:J,"○",入力用３年!E:E,"",入力用３年!D:D,"休日")</f>
        <v>2</v>
      </c>
      <c r="X48" s="105">
        <f>COUNTIFS(入力用３年!$B:$B,"&gt;="&amp;MIN(P48:V48),入力用３年!$B:$B,"&lt;="&amp;MAX(P48:V48),入力用３年!$J:$J,"○",入力用３年!$E:$E,"",入力用３年!$F:$F,"現場閉所")</f>
        <v>2</v>
      </c>
      <c r="Y48" s="148" t="str" cm="1">
        <f t="array" ref="Y48">_xlfn.IFS(W48=0,"",W48=0,"-",X48&gt;=W48,"〇",X48&lt;=W48,"×")</f>
        <v>〇</v>
      </c>
      <c r="Z48" s="133"/>
      <c r="AB48" s="132">
        <f>IFERROR(IF(MONTH(AH47+1)=$AB$45,AH47+1,""),"")</f>
        <v>46818</v>
      </c>
      <c r="AC48" s="118">
        <f t="shared" ref="AC48:AH52" si="22">IFERROR(IF(MONTH(AB48+1)=$AB$45,AB48+1,""),"")</f>
        <v>46819</v>
      </c>
      <c r="AD48" s="118">
        <f t="shared" si="22"/>
        <v>46820</v>
      </c>
      <c r="AE48" s="118">
        <f t="shared" si="22"/>
        <v>46821</v>
      </c>
      <c r="AF48" s="118">
        <f t="shared" si="22"/>
        <v>46822</v>
      </c>
      <c r="AG48" s="118">
        <f t="shared" si="22"/>
        <v>46823</v>
      </c>
      <c r="AH48" s="119">
        <f t="shared" si="22"/>
        <v>46824</v>
      </c>
      <c r="AI48" s="147">
        <f>COUNTIFS(入力用３年!B:B,"&gt;="&amp;MIN(AB48:AH48),入力用３年!B:B,"&lt;="&amp;MAX(AB48:AH48),入力用３年!J:J,"○",入力用３年!E:E,"",入力用３年!D:D,"休日")</f>
        <v>0</v>
      </c>
      <c r="AJ48" s="105">
        <f>COUNTIFS(入力用３年!$B:$B,"&gt;="&amp;MIN(AB48:AH48),入力用３年!$B:$B,"&lt;="&amp;MAX(AB48:AH48),入力用３年!$J:$J,"○",入力用３年!$E:$E,"",入力用３年!$F:$F,"現場閉所")</f>
        <v>0</v>
      </c>
      <c r="AK48" s="148" t="str" cm="1">
        <f t="array" ref="AK48">_xlfn.IFS(AI48=0,"",AI48=0,"-",AJ48&gt;=AI48,"〇",AJ48&lt;=AI48,"×")</f>
        <v/>
      </c>
    </row>
    <row r="49" spans="2:38" s="122" customFormat="1" ht="15.75" customHeight="1">
      <c r="D49" s="132">
        <f>IFERROR(IF(MONTH(J48+1)=$D$45,J48+1,""),"")</f>
        <v>46762</v>
      </c>
      <c r="E49" s="118">
        <f t="shared" si="20"/>
        <v>46763</v>
      </c>
      <c r="F49" s="118">
        <f t="shared" si="20"/>
        <v>46764</v>
      </c>
      <c r="G49" s="118">
        <f t="shared" si="20"/>
        <v>46765</v>
      </c>
      <c r="H49" s="118">
        <f t="shared" si="20"/>
        <v>46766</v>
      </c>
      <c r="I49" s="118">
        <f t="shared" si="20"/>
        <v>46767</v>
      </c>
      <c r="J49" s="119">
        <f t="shared" si="20"/>
        <v>46768</v>
      </c>
      <c r="K49" s="147">
        <f>COUNTIFS(入力用３年!B:B,"&gt;="&amp;MIN(D49:J49),入力用３年!B:B,"&lt;="&amp;MAX(D49:J49),入力用３年!J:J,"○",入力用３年!E:E,"",入力用３年!D:D,"休日")</f>
        <v>2</v>
      </c>
      <c r="L49" s="105">
        <f>COUNTIFS(入力用３年!$B:$B,"&gt;="&amp;MIN(D49:J49),入力用３年!$B:$B,"&lt;="&amp;MAX(D49:J49),入力用３年!$J:$J,"○",入力用３年!$E:$E,"",入力用３年!$F:$F,"現場閉所")</f>
        <v>2</v>
      </c>
      <c r="M49" s="148" t="str" cm="1">
        <f t="array" ref="M49">_xlfn.IFS(K49=0,"",K49=0,"-",L49&gt;=K49,"〇",L49&lt;=K49,"×")</f>
        <v>〇</v>
      </c>
      <c r="N49" s="133"/>
      <c r="P49" s="132">
        <f>IFERROR(IF(MONTH(V48+1)=$P$45,V48+1,""),"")</f>
        <v>46797</v>
      </c>
      <c r="Q49" s="118">
        <f t="shared" si="21"/>
        <v>46798</v>
      </c>
      <c r="R49" s="118">
        <f t="shared" si="21"/>
        <v>46799</v>
      </c>
      <c r="S49" s="118">
        <f t="shared" si="21"/>
        <v>46800</v>
      </c>
      <c r="T49" s="118">
        <f t="shared" si="21"/>
        <v>46801</v>
      </c>
      <c r="U49" s="118">
        <f t="shared" si="21"/>
        <v>46802</v>
      </c>
      <c r="V49" s="119">
        <f t="shared" si="21"/>
        <v>46803</v>
      </c>
      <c r="W49" s="147">
        <f>COUNTIFS(入力用３年!B:B,"&gt;="&amp;MIN(P49:V49),入力用３年!B:B,"&lt;="&amp;MAX(P49:V49),入力用３年!J:J,"○",入力用３年!E:E,"",入力用３年!D:D,"休日")</f>
        <v>2</v>
      </c>
      <c r="X49" s="105">
        <f>COUNTIFS(入力用３年!$B:$B,"&gt;="&amp;MIN(P49:V49),入力用３年!$B:$B,"&lt;="&amp;MAX(P49:V49),入力用３年!$J:$J,"○",入力用３年!$E:$E,"",入力用３年!$F:$F,"現場閉所")</f>
        <v>2</v>
      </c>
      <c r="Y49" s="148" t="str" cm="1">
        <f t="array" ref="Y49">_xlfn.IFS(W49=0,"",W49=0,"-",X49&gt;=W49,"〇",X49&lt;=W49,"×")</f>
        <v>〇</v>
      </c>
      <c r="Z49" s="133"/>
      <c r="AB49" s="132">
        <f>IFERROR(IF(MONTH(AH48+1)=$AB$45,AH48+1,""),"")</f>
        <v>46825</v>
      </c>
      <c r="AC49" s="118">
        <f t="shared" si="22"/>
        <v>46826</v>
      </c>
      <c r="AD49" s="118">
        <f t="shared" si="22"/>
        <v>46827</v>
      </c>
      <c r="AE49" s="118">
        <f t="shared" si="22"/>
        <v>46828</v>
      </c>
      <c r="AF49" s="118">
        <f t="shared" si="22"/>
        <v>46829</v>
      </c>
      <c r="AG49" s="118">
        <f t="shared" si="22"/>
        <v>46830</v>
      </c>
      <c r="AH49" s="119">
        <f t="shared" si="22"/>
        <v>46831</v>
      </c>
      <c r="AI49" s="147">
        <f>COUNTIFS(入力用３年!B:B,"&gt;="&amp;MIN(AB49:AH49),入力用３年!B:B,"&lt;="&amp;MAX(AB49:AH49),入力用３年!J:J,"○",入力用３年!E:E,"",入力用３年!D:D,"休日")</f>
        <v>0</v>
      </c>
      <c r="AJ49" s="105">
        <f>COUNTIFS(入力用３年!$B:$B,"&gt;="&amp;MIN(AB49:AH49),入力用３年!$B:$B,"&lt;="&amp;MAX(AB49:AH49),入力用３年!$J:$J,"○",入力用３年!$E:$E,"",入力用３年!$F:$F,"現場閉所")</f>
        <v>0</v>
      </c>
      <c r="AK49" s="148" t="str" cm="1">
        <f t="array" ref="AK49">_xlfn.IFS(AI49=0,"",AI49=0,"-",AJ49&gt;=AI49,"〇",AJ49&lt;=AI49,"×")</f>
        <v/>
      </c>
    </row>
    <row r="50" spans="2:38" s="122" customFormat="1" ht="15.75" customHeight="1">
      <c r="D50" s="132">
        <f>IFERROR(IF(MONTH(J49+1)=$D$45,J49+1,""),"")</f>
        <v>46769</v>
      </c>
      <c r="E50" s="118">
        <f t="shared" si="20"/>
        <v>46770</v>
      </c>
      <c r="F50" s="118">
        <f t="shared" si="20"/>
        <v>46771</v>
      </c>
      <c r="G50" s="118">
        <f t="shared" si="20"/>
        <v>46772</v>
      </c>
      <c r="H50" s="118">
        <f t="shared" si="20"/>
        <v>46773</v>
      </c>
      <c r="I50" s="118">
        <f t="shared" si="20"/>
        <v>46774</v>
      </c>
      <c r="J50" s="119">
        <f t="shared" si="20"/>
        <v>46775</v>
      </c>
      <c r="K50" s="147">
        <f>COUNTIFS(入力用３年!B:B,"&gt;="&amp;MIN(D50:J50),入力用３年!B:B,"&lt;="&amp;MAX(D50:J50),入力用３年!J:J,"○",入力用３年!E:E,"",入力用３年!D:D,"休日")</f>
        <v>2</v>
      </c>
      <c r="L50" s="105">
        <f>COUNTIFS(入力用３年!$B:$B,"&gt;="&amp;MIN(D50:J50),入力用３年!$B:$B,"&lt;="&amp;MAX(D50:J50),入力用３年!$J:$J,"○",入力用３年!$E:$E,"",入力用３年!$F:$F,"現場閉所")</f>
        <v>2</v>
      </c>
      <c r="M50" s="148" t="str" cm="1">
        <f t="array" ref="M50">_xlfn.IFS(K50=0,"",K50=0,"-",L50&gt;=K50,"〇",L50&lt;=K50,"×")</f>
        <v>〇</v>
      </c>
      <c r="N50" s="133"/>
      <c r="P50" s="132">
        <f>IFERROR(IF(MONTH(V49+1)=$P$45,V49+1,""),"")</f>
        <v>46804</v>
      </c>
      <c r="Q50" s="118">
        <f t="shared" si="21"/>
        <v>46805</v>
      </c>
      <c r="R50" s="118">
        <f t="shared" si="21"/>
        <v>46806</v>
      </c>
      <c r="S50" s="118">
        <f t="shared" si="21"/>
        <v>46807</v>
      </c>
      <c r="T50" s="118">
        <f t="shared" si="21"/>
        <v>46808</v>
      </c>
      <c r="U50" s="118">
        <f t="shared" si="21"/>
        <v>46809</v>
      </c>
      <c r="V50" s="119">
        <f t="shared" si="21"/>
        <v>46810</v>
      </c>
      <c r="W50" s="147">
        <f>COUNTIFS(入力用３年!B:B,"&gt;="&amp;MIN(P50:V50),入力用３年!B:B,"&lt;="&amp;MAX(P50:V50),入力用３年!J:J,"○",入力用３年!E:E,"",入力用３年!D:D,"休日")</f>
        <v>0</v>
      </c>
      <c r="X50" s="105">
        <f>COUNTIFS(入力用３年!$B:$B,"&gt;="&amp;MIN(P50:V50),入力用３年!$B:$B,"&lt;="&amp;MAX(P50:V50),入力用３年!$J:$J,"○",入力用３年!$E:$E,"",入力用３年!$F:$F,"現場閉所")</f>
        <v>0</v>
      </c>
      <c r="Y50" s="148" t="str" cm="1">
        <f t="array" ref="Y50">_xlfn.IFS(W50=0,"",W50=0,"-",X50&gt;=W50,"〇",X50&lt;=W50,"×")</f>
        <v/>
      </c>
      <c r="Z50" s="133"/>
      <c r="AB50" s="132">
        <f>IFERROR(IF(MONTH(AH49+1)=$AB$45,AH49+1,""),"")</f>
        <v>46832</v>
      </c>
      <c r="AC50" s="118">
        <f t="shared" si="22"/>
        <v>46833</v>
      </c>
      <c r="AD50" s="118">
        <f t="shared" si="22"/>
        <v>46834</v>
      </c>
      <c r="AE50" s="118">
        <f t="shared" si="22"/>
        <v>46835</v>
      </c>
      <c r="AF50" s="118">
        <f t="shared" si="22"/>
        <v>46836</v>
      </c>
      <c r="AG50" s="118">
        <f t="shared" si="22"/>
        <v>46837</v>
      </c>
      <c r="AH50" s="119">
        <f t="shared" si="22"/>
        <v>46838</v>
      </c>
      <c r="AI50" s="147">
        <f>COUNTIFS(入力用３年!B:B,"&gt;="&amp;MIN(AB50:AH50),入力用３年!B:B,"&lt;="&amp;MAX(AB50:AH50),入力用３年!J:J,"○",入力用３年!E:E,"",入力用３年!D:D,"休日")</f>
        <v>0</v>
      </c>
      <c r="AJ50" s="105">
        <f>COUNTIFS(入力用３年!$B:$B,"&gt;="&amp;MIN(AB50:AH50),入力用３年!$B:$B,"&lt;="&amp;MAX(AB50:AH50),入力用３年!$J:$J,"○",入力用３年!$E:$E,"",入力用３年!$F:$F,"現場閉所")</f>
        <v>0</v>
      </c>
      <c r="AK50" s="148" t="str" cm="1">
        <f t="array" ref="AK50">_xlfn.IFS(AI50=0,"",AI50=0,"-",AJ50&gt;=AI50,"〇",AJ50&lt;=AI50,"×")</f>
        <v/>
      </c>
    </row>
    <row r="51" spans="2:38" s="122" customFormat="1" ht="15.75" customHeight="1">
      <c r="D51" s="132">
        <f>IFERROR(IF(MONTH(J50+1)=$D$45,J50+1,""),"")</f>
        <v>46776</v>
      </c>
      <c r="E51" s="118">
        <f t="shared" si="20"/>
        <v>46777</v>
      </c>
      <c r="F51" s="118">
        <f t="shared" si="20"/>
        <v>46778</v>
      </c>
      <c r="G51" s="118">
        <f t="shared" si="20"/>
        <v>46779</v>
      </c>
      <c r="H51" s="118">
        <f t="shared" si="20"/>
        <v>46780</v>
      </c>
      <c r="I51" s="118">
        <f t="shared" si="20"/>
        <v>46781</v>
      </c>
      <c r="J51" s="119">
        <f t="shared" si="20"/>
        <v>46782</v>
      </c>
      <c r="K51" s="147">
        <f>COUNTIFS(入力用３年!B:B,"&gt;="&amp;MIN(D51:J51),入力用３年!B:B,"&lt;="&amp;MAX(D51:J51),入力用３年!J:J,"○",入力用３年!E:E,"",入力用３年!D:D,"休日")</f>
        <v>2</v>
      </c>
      <c r="L51" s="105">
        <f>COUNTIFS(入力用３年!$B:$B,"&gt;="&amp;MIN(D51:J51),入力用３年!$B:$B,"&lt;="&amp;MAX(D51:J51),入力用３年!$J:$J,"○",入力用３年!$E:$E,"",入力用３年!$F:$F,"現場閉所")</f>
        <v>2</v>
      </c>
      <c r="M51" s="148" t="str" cm="1">
        <f t="array" ref="M51">_xlfn.IFS(K51=0,"",K51=0,"-",L51&gt;=K51,"〇",L51&lt;=K51,"×")</f>
        <v>〇</v>
      </c>
      <c r="N51" s="133"/>
      <c r="P51" s="132">
        <f>IFERROR(IF(MONTH(V50+1)=$P$45,V50+1,""),"")</f>
        <v>46811</v>
      </c>
      <c r="Q51" s="118">
        <f t="shared" si="21"/>
        <v>46812</v>
      </c>
      <c r="R51" s="118" t="str">
        <f t="shared" si="21"/>
        <v/>
      </c>
      <c r="S51" s="118" t="str">
        <f t="shared" si="21"/>
        <v/>
      </c>
      <c r="T51" s="118" t="str">
        <f t="shared" si="21"/>
        <v/>
      </c>
      <c r="U51" s="118" t="str">
        <f t="shared" si="21"/>
        <v/>
      </c>
      <c r="V51" s="119" t="str">
        <f t="shared" si="21"/>
        <v/>
      </c>
      <c r="W51" s="147">
        <f>COUNTIFS(入力用３年!B:B,"&gt;="&amp;MIN(P51:V51),入力用３年!B:B,"&lt;="&amp;MAX(P51:V51),入力用３年!J:J,"○",入力用３年!E:E,"",入力用３年!D:D,"休日")</f>
        <v>0</v>
      </c>
      <c r="X51" s="105">
        <f>COUNTIFS(入力用３年!$B:$B,"&gt;="&amp;MIN(P51:V51),入力用３年!$B:$B,"&lt;="&amp;MAX(P51:V51),入力用３年!$J:$J,"○",入力用３年!$E:$E,"",入力用３年!$F:$F,"現場閉所")</f>
        <v>0</v>
      </c>
      <c r="Y51" s="148" t="str" cm="1">
        <f t="array" ref="Y51">_xlfn.IFS(W51=0,"",W51=0,"-",X51&gt;=W51,"〇",X51&lt;=W51,"×")</f>
        <v/>
      </c>
      <c r="Z51" s="133"/>
      <c r="AB51" s="132">
        <f>IFERROR(IF(MONTH(AH50+1)=$AB$45,AH50+1,""),"")</f>
        <v>46839</v>
      </c>
      <c r="AC51" s="118">
        <f t="shared" si="22"/>
        <v>46840</v>
      </c>
      <c r="AD51" s="118">
        <f t="shared" si="22"/>
        <v>46841</v>
      </c>
      <c r="AE51" s="118">
        <f t="shared" si="22"/>
        <v>46842</v>
      </c>
      <c r="AF51" s="118">
        <f t="shared" si="22"/>
        <v>46843</v>
      </c>
      <c r="AG51" s="118" t="str">
        <f t="shared" si="22"/>
        <v/>
      </c>
      <c r="AH51" s="119" t="str">
        <f t="shared" si="22"/>
        <v/>
      </c>
      <c r="AI51" s="147">
        <f>COUNTIFS(入力用３年!B:B,"&gt;="&amp;MIN(AB51:AH51),入力用３年!B:B,"&lt;="&amp;MAX(AB51:AH51),入力用３年!J:J,"○",入力用３年!E:E,"",入力用３年!D:D,"休日")</f>
        <v>0</v>
      </c>
      <c r="AJ51" s="105">
        <f>COUNTIFS(入力用３年!$B:$B,"&gt;="&amp;MIN(AB51:AH51),入力用３年!$B:$B,"&lt;="&amp;MAX(AB51:AH51),入力用３年!$J:$J,"○",入力用３年!$E:$E,"",入力用３年!$F:$F,"現場閉所")</f>
        <v>0</v>
      </c>
      <c r="AK51" s="148" t="str" cm="1">
        <f t="array" ref="AK51">_xlfn.IFS(AI51=0,"",AI51=0,"-",AJ51&gt;=AI51,"〇",AJ51&lt;=AI51,"×")</f>
        <v/>
      </c>
    </row>
    <row r="52" spans="2:38" s="122" customFormat="1" ht="15.75" customHeight="1" thickBot="1">
      <c r="D52" s="134">
        <f>IFERROR(IF(MONTH(J51+1)=$D$45,J51+1,""),"")</f>
        <v>46783</v>
      </c>
      <c r="E52" s="120" t="str">
        <f t="shared" si="20"/>
        <v/>
      </c>
      <c r="F52" s="120" t="str">
        <f t="shared" si="20"/>
        <v/>
      </c>
      <c r="G52" s="120" t="str">
        <f t="shared" si="20"/>
        <v/>
      </c>
      <c r="H52" s="120" t="str">
        <f t="shared" si="20"/>
        <v/>
      </c>
      <c r="I52" s="120" t="str">
        <f t="shared" si="20"/>
        <v/>
      </c>
      <c r="J52" s="121" t="str">
        <f t="shared" si="20"/>
        <v/>
      </c>
      <c r="K52" s="149">
        <f>COUNTIFS(入力用３年!B:B,"&gt;="&amp;MIN(D52:J52),入力用３年!B:B,"&lt;="&amp;MAX(D52:J52),入力用３年!J:J,"○",入力用３年!E:E,"",入力用３年!D:D,"休日")</f>
        <v>0</v>
      </c>
      <c r="L52" s="105">
        <f>COUNTIFS(入力用３年!$B:$B,"&gt;="&amp;MIN(D52:J52),入力用３年!$B:$B,"&lt;="&amp;MAX(D52:J52),入力用３年!$J:$J,"○",入力用３年!$E:$E,"",入力用３年!$F:$F,"現場閉所")</f>
        <v>0</v>
      </c>
      <c r="M52" s="150" t="str" cm="1">
        <f t="array" ref="M52">_xlfn.IFS(K52=0,"",K52=0,"-",L52&gt;=K52,"〇",L52&lt;=K52,"×")</f>
        <v/>
      </c>
      <c r="N52" s="133"/>
      <c r="P52" s="134" t="str">
        <f>IFERROR(IF(MONTH(V51+1)=$P$45,V51+1,""),"")</f>
        <v/>
      </c>
      <c r="Q52" s="120" t="str">
        <f t="shared" si="21"/>
        <v/>
      </c>
      <c r="R52" s="120" t="str">
        <f t="shared" si="21"/>
        <v/>
      </c>
      <c r="S52" s="120" t="str">
        <f t="shared" si="21"/>
        <v/>
      </c>
      <c r="T52" s="120" t="str">
        <f t="shared" si="21"/>
        <v/>
      </c>
      <c r="U52" s="120" t="str">
        <f t="shared" si="21"/>
        <v/>
      </c>
      <c r="V52" s="121" t="str">
        <f t="shared" si="21"/>
        <v/>
      </c>
      <c r="W52" s="149">
        <f>COUNTIFS(入力用３年!B:B,"&gt;="&amp;MIN(P52:V52),入力用３年!B:B,"&lt;="&amp;MAX(P52:V52),入力用３年!J:J,"○",入力用３年!E:E,"",入力用３年!D:D,"休日")</f>
        <v>0</v>
      </c>
      <c r="X52" s="105">
        <f>COUNTIFS(入力用３年!$B:$B,"&gt;="&amp;MIN(P52:V52),入力用３年!$B:$B,"&lt;="&amp;MAX(P52:V52),入力用３年!$J:$J,"○",入力用３年!$E:$E,"",入力用３年!$F:$F,"現場閉所")</f>
        <v>0</v>
      </c>
      <c r="Y52" s="150" t="str" cm="1">
        <f t="array" ref="Y52">_xlfn.IFS(W52=0,"",W52=0,"-",X52&gt;=W52,"〇",X52&lt;=W52,"×")</f>
        <v/>
      </c>
      <c r="Z52" s="133"/>
      <c r="AB52" s="134" t="str">
        <f>IFERROR(IF(MONTH(AH51+1)=$AB$45,AH51+1,""),"")</f>
        <v/>
      </c>
      <c r="AC52" s="120" t="str">
        <f t="shared" si="22"/>
        <v/>
      </c>
      <c r="AD52" s="120" t="str">
        <f t="shared" si="22"/>
        <v/>
      </c>
      <c r="AE52" s="120" t="str">
        <f t="shared" si="22"/>
        <v/>
      </c>
      <c r="AF52" s="120" t="str">
        <f t="shared" si="22"/>
        <v/>
      </c>
      <c r="AG52" s="120" t="str">
        <f t="shared" si="22"/>
        <v/>
      </c>
      <c r="AH52" s="121" t="str">
        <f t="shared" si="22"/>
        <v/>
      </c>
      <c r="AI52" s="149">
        <f>COUNTIFS(入力用３年!B:B,"&gt;="&amp;MIN(AB52:AH52),入力用３年!B:B,"&lt;="&amp;MAX(AB52:AH52),入力用３年!J:J,"○",入力用３年!E:E,"",入力用３年!D:D,"休日")</f>
        <v>0</v>
      </c>
      <c r="AJ52" s="105">
        <f>COUNTIFS(入力用３年!$B:$B,"&gt;="&amp;MIN(AB52:AH52),入力用３年!$B:$B,"&lt;="&amp;MAX(AB52:AH52),入力用３年!$J:$J,"○",入力用３年!$E:$E,"",入力用３年!$F:$F,"現場閉所")</f>
        <v>0</v>
      </c>
      <c r="AK52" s="150" t="str" cm="1">
        <f t="array" ref="AK52">_xlfn.IFS(AI52=0,"",AI52=0,"-",AJ52&gt;=AI52,"〇",AJ52&lt;=AI52,"×")</f>
        <v/>
      </c>
    </row>
    <row r="53" spans="2:38" s="179" customFormat="1" ht="18.75" customHeight="1">
      <c r="G53" s="180"/>
      <c r="H53" s="181"/>
      <c r="J53" s="181"/>
      <c r="K53" s="182">
        <f>SUM(K47:K52)</f>
        <v>10</v>
      </c>
      <c r="L53" s="181"/>
      <c r="M53" s="183"/>
      <c r="N53" s="183"/>
      <c r="S53" s="180"/>
      <c r="T53" s="181"/>
      <c r="V53" s="181"/>
      <c r="W53" s="182">
        <f>SUM(W47:W52)</f>
        <v>6</v>
      </c>
      <c r="X53" s="181"/>
      <c r="Y53" s="183"/>
      <c r="Z53" s="183"/>
      <c r="AE53" s="180"/>
      <c r="AF53" s="181"/>
      <c r="AH53" s="181"/>
      <c r="AI53" s="182">
        <f>SUM(AI47:AI52)</f>
        <v>0</v>
      </c>
      <c r="AJ53" s="181"/>
    </row>
    <row r="54" spans="2:38" s="122" customFormat="1" ht="18.75" customHeight="1"/>
    <row r="55" spans="2:38" s="122" customFormat="1" ht="18.75" customHeight="1"/>
    <row r="56" spans="2:38" s="122" customFormat="1" ht="18.75" customHeight="1"/>
    <row r="57" spans="2:38" s="50" customFormat="1" ht="18.75" customHeight="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L57" s="122"/>
    </row>
    <row r="58" spans="2:38" s="50" customFormat="1" ht="18.75" customHeight="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L58" s="122"/>
    </row>
  </sheetData>
  <sheetProtection formatCells="0" formatColumns="0" formatRows="0" sort="0" autoFilter="0"/>
  <mergeCells count="70">
    <mergeCell ref="C11:F11"/>
    <mergeCell ref="Z11:AB11"/>
    <mergeCell ref="D5:G5"/>
    <mergeCell ref="I5:L5"/>
    <mergeCell ref="AI5:AK5"/>
    <mergeCell ref="AN13:AP13"/>
    <mergeCell ref="AN14:AP14"/>
    <mergeCell ref="AI6:AK6"/>
    <mergeCell ref="C9:F9"/>
    <mergeCell ref="I9:K9"/>
    <mergeCell ref="C10:F10"/>
    <mergeCell ref="I10:K10"/>
    <mergeCell ref="B6:C6"/>
    <mergeCell ref="AC7:AD7"/>
    <mergeCell ref="AI7:AK7"/>
    <mergeCell ref="C8:G8"/>
    <mergeCell ref="AI8:AK8"/>
    <mergeCell ref="Z8:AD8"/>
    <mergeCell ref="AF14:AH14"/>
    <mergeCell ref="T14:V14"/>
    <mergeCell ref="H14:J14"/>
    <mergeCell ref="AF3:AH3"/>
    <mergeCell ref="AI3:AK3"/>
    <mergeCell ref="AI4:AK4"/>
    <mergeCell ref="Z10:AD10"/>
    <mergeCell ref="K25:M25"/>
    <mergeCell ref="O24:P24"/>
    <mergeCell ref="R24:S24"/>
    <mergeCell ref="AA24:AB24"/>
    <mergeCell ref="AI15:AK15"/>
    <mergeCell ref="AI25:AK25"/>
    <mergeCell ref="K15:M15"/>
    <mergeCell ref="W15:Y15"/>
    <mergeCell ref="AI35:AK35"/>
    <mergeCell ref="AI45:AK45"/>
    <mergeCell ref="C14:D14"/>
    <mergeCell ref="F14:G14"/>
    <mergeCell ref="O14:P14"/>
    <mergeCell ref="R14:S14"/>
    <mergeCell ref="AA14:AB14"/>
    <mergeCell ref="AD14:AE14"/>
    <mergeCell ref="C24:D24"/>
    <mergeCell ref="F24:G24"/>
    <mergeCell ref="K35:M35"/>
    <mergeCell ref="K45:M45"/>
    <mergeCell ref="W45:Y45"/>
    <mergeCell ref="W35:Y35"/>
    <mergeCell ref="AF44:AH44"/>
    <mergeCell ref="T44:V44"/>
    <mergeCell ref="H44:J44"/>
    <mergeCell ref="AD24:AE24"/>
    <mergeCell ref="C34:D34"/>
    <mergeCell ref="F34:G34"/>
    <mergeCell ref="O34:P34"/>
    <mergeCell ref="R34:S34"/>
    <mergeCell ref="AA34:AB34"/>
    <mergeCell ref="AD34:AE34"/>
    <mergeCell ref="H34:J34"/>
    <mergeCell ref="T34:V34"/>
    <mergeCell ref="C44:D44"/>
    <mergeCell ref="F44:G44"/>
    <mergeCell ref="O44:P44"/>
    <mergeCell ref="R44:S44"/>
    <mergeCell ref="T24:V24"/>
    <mergeCell ref="H24:J24"/>
    <mergeCell ref="AF34:AH34"/>
    <mergeCell ref="AF24:AH24"/>
    <mergeCell ref="W25:Y25"/>
    <mergeCell ref="AA44:AB44"/>
    <mergeCell ref="AD44:AE44"/>
  </mergeCells>
  <phoneticPr fontId="1"/>
  <conditionalFormatting sqref="D18">
    <cfRule type="expression" dxfId="438" priority="476">
      <formula>MONTH(D18)&lt;&gt;$D$15</formula>
    </cfRule>
  </conditionalFormatting>
  <conditionalFormatting sqref="D17:J22 P17:V22 AB17:AH22 D27:J32 P27:V32 AB27:AH32 D37:J42 P37:V42 AB37:AH42 D47:J52 P47:V52 AB47:AH52">
    <cfRule type="containsBlanks" dxfId="437" priority="73">
      <formula>LEN(TRIM(D17))=0</formula>
    </cfRule>
  </conditionalFormatting>
  <conditionalFormatting sqref="D27:J32 N27:N32">
    <cfRule type="expression" dxfId="434" priority="508">
      <formula>MONTH(D27)&lt;&gt;$D$25</formula>
    </cfRule>
  </conditionalFormatting>
  <conditionalFormatting sqref="D37:J42 N37:N42">
    <cfRule type="expression" dxfId="433" priority="505">
      <formula>MONTH(D37)&lt;&gt;$D$35</formula>
    </cfRule>
  </conditionalFormatting>
  <conditionalFormatting sqref="D47:J52 N47:N52">
    <cfRule type="expression" dxfId="432" priority="502">
      <formula>MONTH(D47)&lt;&gt;$D$45</formula>
    </cfRule>
  </conditionalFormatting>
  <conditionalFormatting sqref="E14 Q14 AC14 E24 Q24 AC24 E34 Q34 AC34 E44 Q44 AC44">
    <cfRule type="expression" dxfId="431" priority="434">
      <formula>E14="○"</formula>
    </cfRule>
  </conditionalFormatting>
  <conditionalFormatting sqref="E17">
    <cfRule type="expression" dxfId="430" priority="474">
      <formula>MONTH(E17)&lt;&gt;$D$15</formula>
    </cfRule>
  </conditionalFormatting>
  <conditionalFormatting sqref="E18:J18 D19:J22 D17 N17:N22">
    <cfRule type="expression" dxfId="429" priority="499">
      <formula>MONTH(D17)&lt;&gt;$D$15</formula>
    </cfRule>
  </conditionalFormatting>
  <conditionalFormatting sqref="G17:H17">
    <cfRule type="expression" dxfId="428" priority="83">
      <formula>COUNTIF(#REF!,G17)=1</formula>
    </cfRule>
    <cfRule type="expression" dxfId="427" priority="84">
      <formula>MONTH(G17)&lt;&gt;$D$15</formula>
    </cfRule>
  </conditionalFormatting>
  <conditionalFormatting sqref="I17:J17 F17">
    <cfRule type="expression" dxfId="416" priority="449">
      <formula>MONTH(F17)&lt;&gt;$D$15</formula>
    </cfRule>
  </conditionalFormatting>
  <conditionalFormatting sqref="I17:J17">
    <cfRule type="expression" dxfId="415" priority="444">
      <formula>SUBTOTAL(102, $C$15:$AK$52)</formula>
    </cfRule>
  </conditionalFormatting>
  <conditionalFormatting sqref="I17:J22 AG17:AH22 U17:V23 I27:J32 U27:V32 AG27:AH32 I37:J42 U37:V42 AG37:AH42 I47:J52 AG47:AH52 U47:V53">
    <cfRule type="expression" dxfId="414" priority="448">
      <formula>SUBTOTAL(102, $C$15:$AK$52)</formula>
    </cfRule>
  </conditionalFormatting>
  <conditionalFormatting sqref="I17:AH17 C17:F17 C18:AH23 C24:E24 L24 N24:Q24 X24 Z24:AC24 C25:J25 N25:V25 Z25:AH25 C26 N26:O26 Z26:AA26 C27:AH33 C34:E34 L34 N34:Q34 X34 Z34:AC34 C35:J35 N35:V35 Z35:AH35 C36 N36:O36 Z36:AA36 C37:K42 M37:W42 Y37:AH42 C43:AH43 C44:G44 N44:S44 X44 Z44:AE44 C45:J45 N45:V45 Z45:AH45 C46 N46:O46 Z46:AA46 C47:K52 M47:W52 Y47:AH52">
    <cfRule type="expression" dxfId="401" priority="447">
      <formula>COUNTIF(#REF!,C17)=1</formula>
    </cfRule>
  </conditionalFormatting>
  <conditionalFormatting sqref="K17:K22">
    <cfRule type="expression" dxfId="394" priority="462">
      <formula>MONTH(K17)&lt;&gt;$D$15</formula>
    </cfRule>
  </conditionalFormatting>
  <conditionalFormatting sqref="K27:K32">
    <cfRule type="expression" dxfId="393" priority="467">
      <formula>MONTH(K27)&lt;&gt;$D$15</formula>
    </cfRule>
  </conditionalFormatting>
  <conditionalFormatting sqref="K37:K42">
    <cfRule type="expression" dxfId="392" priority="468">
      <formula>MONTH(K37)&lt;&gt;$D$15</formula>
    </cfRule>
  </conditionalFormatting>
  <conditionalFormatting sqref="K47:K52">
    <cfRule type="expression" dxfId="391" priority="473">
      <formula>MONTH(K47)&lt;&gt;$D$15</formula>
    </cfRule>
  </conditionalFormatting>
  <conditionalFormatting sqref="L37:L42">
    <cfRule type="expression" dxfId="384" priority="28">
      <formula>COUNTIF(#REF!,L37)=1</formula>
    </cfRule>
  </conditionalFormatting>
  <conditionalFormatting sqref="L44">
    <cfRule type="expression" dxfId="381" priority="63">
      <formula>COUNTIF(#REF!,L44)=1</formula>
    </cfRule>
  </conditionalFormatting>
  <conditionalFormatting sqref="L47:L52">
    <cfRule type="expression" dxfId="376" priority="21">
      <formula>COUNTIF(#REF!,L47)=1</formula>
    </cfRule>
  </conditionalFormatting>
  <conditionalFormatting sqref="P17:V22 Z17:Z22">
    <cfRule type="expression" dxfId="369" priority="510">
      <formula>MONTH(P17)&lt;&gt;$P$15</formula>
    </cfRule>
  </conditionalFormatting>
  <conditionalFormatting sqref="P17:V22 AB17:AH22 E18:J18 D19:J22 D27:J32 P27:V32 AB27:AH32 D37:J42 P37:V42 AB37:AH42 D47:J52 P47:V52 AB47:AH52 D17 F17">
    <cfRule type="containsBlanks" dxfId="366" priority="477">
      <formula>LEN(TRIM(D17))=0</formula>
    </cfRule>
  </conditionalFormatting>
  <conditionalFormatting sqref="P27:V32 Z27:Z32">
    <cfRule type="expression" dxfId="365" priority="507">
      <formula>MONTH(P27)&lt;&gt;$P$25</formula>
    </cfRule>
  </conditionalFormatting>
  <conditionalFormatting sqref="P37:V42 Z37:Z42">
    <cfRule type="expression" dxfId="364" priority="504">
      <formula>MONTH(P37)&lt;&gt;$P$35</formula>
    </cfRule>
  </conditionalFormatting>
  <conditionalFormatting sqref="P47:V52 Z47:Z52">
    <cfRule type="expression" dxfId="363" priority="501">
      <formula>MONTH(P47)&lt;&gt;$P$45</formula>
    </cfRule>
  </conditionalFormatting>
  <conditionalFormatting sqref="W17:W22">
    <cfRule type="expression" dxfId="346" priority="463">
      <formula>MONTH(W17)&lt;&gt;$D$15</formula>
    </cfRule>
  </conditionalFormatting>
  <conditionalFormatting sqref="W27:W32">
    <cfRule type="expression" dxfId="345" priority="466">
      <formula>MONTH(W27)&lt;&gt;$D$15</formula>
    </cfRule>
  </conditionalFormatting>
  <conditionalFormatting sqref="W37:W42">
    <cfRule type="expression" dxfId="344" priority="469">
      <formula>MONTH(W37)&lt;&gt;$D$15</formula>
    </cfRule>
  </conditionalFormatting>
  <conditionalFormatting sqref="W47:W52">
    <cfRule type="expression" dxfId="343" priority="472">
      <formula>MONTH(W47)&lt;&gt;$D$15</formula>
    </cfRule>
  </conditionalFormatting>
  <conditionalFormatting sqref="X37:X42">
    <cfRule type="expression" dxfId="336" priority="35">
      <formula>COUNTIF(#REF!,X37)=1</formula>
    </cfRule>
  </conditionalFormatting>
  <conditionalFormatting sqref="X47:X52">
    <cfRule type="expression" dxfId="334" priority="14">
      <formula>COUNTIF(#REF!,X47)=1</formula>
    </cfRule>
  </conditionalFormatting>
  <conditionalFormatting sqref="Z11">
    <cfRule type="expression" dxfId="328" priority="161">
      <formula>$Z$11&lt;ROUNDDOWN((8/28)*100,1)</formula>
    </cfRule>
  </conditionalFormatting>
  <conditionalFormatting sqref="AB17:AH22">
    <cfRule type="expression" dxfId="327" priority="509">
      <formula>MONTH(AB17)&lt;&gt;$AB$15</formula>
    </cfRule>
  </conditionalFormatting>
  <conditionalFormatting sqref="AB27:AH32">
    <cfRule type="expression" dxfId="326" priority="506">
      <formula>MONTH(AB27)&lt;&gt;$AB$25</formula>
    </cfRule>
  </conditionalFormatting>
  <conditionalFormatting sqref="AB37:AH42">
    <cfRule type="expression" dxfId="325" priority="503">
      <formula>MONTH(AB37)&lt;&gt;$AB$35</formula>
    </cfRule>
  </conditionalFormatting>
  <conditionalFormatting sqref="AB47:AH52">
    <cfRule type="expression" dxfId="324" priority="500">
      <formula>MONTH(AB47)&lt;&gt;$AB$45</formula>
    </cfRule>
  </conditionalFormatting>
  <conditionalFormatting sqref="AI17:AI22">
    <cfRule type="expression" dxfId="307" priority="464">
      <formula>MONTH(AI17)&lt;&gt;$D$15</formula>
    </cfRule>
  </conditionalFormatting>
  <conditionalFormatting sqref="AI27:AI32">
    <cfRule type="expression" dxfId="306" priority="465">
      <formula>MONTH(AI27)&lt;&gt;$D$15</formula>
    </cfRule>
  </conditionalFormatting>
  <conditionalFormatting sqref="AI37:AI42">
    <cfRule type="expression" dxfId="305" priority="470">
      <formula>MONTH(AI37)&lt;&gt;$D$15</formula>
    </cfRule>
  </conditionalFormatting>
  <conditionalFormatting sqref="AI47:AI52">
    <cfRule type="expression" dxfId="304" priority="471">
      <formula>MONTH(AI47)&lt;&gt;$D$15</formula>
    </cfRule>
  </conditionalFormatting>
  <conditionalFormatting sqref="AJ17:AJ22">
    <cfRule type="expression" dxfId="298" priority="56">
      <formula>COUNTIF(#REF!,AJ17)=1</formula>
    </cfRule>
  </conditionalFormatting>
  <conditionalFormatting sqref="AJ27:AJ32">
    <cfRule type="expression" dxfId="296" priority="49">
      <formula>COUNTIF(#REF!,AJ27)=1</formula>
    </cfRule>
  </conditionalFormatting>
  <conditionalFormatting sqref="AJ37:AJ42">
    <cfRule type="expression" dxfId="289" priority="42">
      <formula>COUNTIF(#REF!,AJ37)=1</formula>
    </cfRule>
  </conditionalFormatting>
  <conditionalFormatting sqref="AJ47:AJ52">
    <cfRule type="expression" dxfId="282" priority="7">
      <formula>COUNTIF(#REF!,AJ47)=1</formula>
    </cfRule>
  </conditionalFormatting>
  <pageMargins left="0.25" right="0.25" top="0.75" bottom="0.75" header="0.3" footer="0.3"/>
  <pageSetup paperSize="9" scale="5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42" id="{850F2B26-C270-4B37-A422-252EA317B517}">
            <xm:f>VLOOKUP(C17,入力用３年!$B:$I,4,FALSE)&lt;&gt;""</xm:f>
            <x14:dxf>
              <fill>
                <patternFill>
                  <bgColor theme="8"/>
                </patternFill>
              </fill>
            </x14:dxf>
          </x14:cfRule>
          <x14:cfRule type="expression" priority="443" id="{65A8156A-7D25-4137-980F-54775EFF7525}">
            <xm:f>VLOOKUP(C17,入力用３年!$B:$I,5,FALSE)="現場閉所"</xm:f>
            <x14:dxf>
              <fill>
                <patternFill>
                  <bgColor theme="0" tint="-0.24994659260841701"/>
                </patternFill>
              </fill>
            </x14:dxf>
          </x14:cfRule>
          <xm:sqref>C17:F17 I17:AH17 C18:AH23 C24:E24 L24 N24:Q24 X24 Z24:AC24 C25:J25 N25:V25 Z25:AH25 C26 N26:O26 Z26:AA26 C27:AH33 C34:E34 L34 N34:Q34 X34 Z34:AC34 C35:J35 N35:V35 Z35:AH35 C36 N36:O36 Z36:AA36 C37:K42 M37:W42 Y37:AH42 C43:AH43 C44:G44 N44:S44 X44 Z44:AE44 C45:J45 N45:V45 Z45:AH45 C46 N46:O46 Z46:AA46 C47:K52 M47:W52 Y47:AH52</xm:sqref>
        </x14:conditionalFormatting>
        <x14:conditionalFormatting xmlns:xm="http://schemas.microsoft.com/office/excel/2006/main">
          <x14:cfRule type="expression" priority="446" id="{5AA6FF5A-AC5D-4889-84FD-38D954738B56}">
            <xm:f>IF(VLOOKUP(C15,入力用３年!$B:$J,1,FALSE)=基本情報!$E$8,TRUE,FALSE)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45" id="{4FF7E97D-C76B-458D-B105-62247DC0C713}">
            <xm:f>IF(VLOOKUP(C15,入力用３年!$B:$J,1,FALSE)=基本情報!$C$8,TRUE,FALSE)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C15:J15 N15:V15 Z15:AH15 C16 N16:O16 Z16:AA16 C17:F17 I17:AH17 C18:AH23 C24:E24 L24 N24:Q24 X24 Z24:AC24 C25:J25 N25:V25 Z25:AH25 C26 N26:O26 Z26:AA26 C27:AH33 C34:E34 L34 N34:Q34 X34 Z34:AC34 C35:J35 N35:V35 Z35:AH35 C36 N36:O36 Z36:AA36 C37:K42 M37:W42 Y37:AH42 C43:AH43 C44:G44 N44:S44 X44 Z44:AE44 C45:J45 N45:V45 Z45:AH45 C46 N46:O46 Z46:AA46 C47:K52 M47:W52 Y47:AH52</xm:sqref>
        </x14:conditionalFormatting>
        <x14:conditionalFormatting xmlns:xm="http://schemas.microsoft.com/office/excel/2006/main">
          <x14:cfRule type="expression" priority="75" id="{1C38E0D7-0E7A-4CA0-AC91-7AA13C25F8AD}">
            <xm:f>D17&gt;基本情報!$E$9</xm:f>
            <x14:dxf>
              <fill>
                <patternFill>
                  <bgColor theme="8"/>
                </patternFill>
              </fill>
            </x14:dxf>
          </x14:cfRule>
          <x14:cfRule type="expression" priority="76" id="{8B4426DF-97D3-4087-9037-CB16F112CD73}">
            <xm:f>D17&lt;基本情報!$C$9</xm:f>
            <x14:dxf>
              <fill>
                <patternFill>
                  <bgColor theme="8"/>
                </patternFill>
              </fill>
            </x14:dxf>
          </x14:cfRule>
          <xm:sqref>D17:J22</xm:sqref>
        </x14:conditionalFormatting>
        <x14:conditionalFormatting xmlns:xm="http://schemas.microsoft.com/office/excel/2006/main">
          <x14:cfRule type="expression" priority="77" id="{1AE7A0D7-9638-4E5C-BCC4-A08578D615FB}">
            <xm:f>IF(VLOOKUP(G17,入力用２年!$B:$J,1,FALSE)=基本情報!$C$9,TRUE,FALSE)</xm:f>
            <x14:dxf>
              <font>
                <b/>
                <i/>
                <strike val="0"/>
              </font>
              <fill>
                <patternFill>
                  <bgColor rgb="FFFFC000"/>
                </patternFill>
              </fill>
              <border>
                <vertical/>
                <horizontal/>
              </border>
            </x14:dxf>
          </x14:cfRule>
          <x14:cfRule type="expression" priority="78" id="{3E1F3711-4A22-4137-9EB8-158709CC6A4D}">
            <xm:f>IF(VLOOKUP(G17,入力用２年!$B:$J,1,FALSE)=基本情報!$E$9,TRUE,FALSE)</xm:f>
            <x14:dxf>
              <font>
                <b/>
                <i/>
                <strike val="0"/>
              </font>
              <fill>
                <patternFill>
                  <bgColor rgb="FFFFC000"/>
                </patternFill>
              </fill>
              <border>
                <vertical/>
                <horizontal/>
              </border>
            </x14:dxf>
          </x14:cfRule>
          <x14:cfRule type="expression" priority="79" id="{310256EC-BA16-46AB-9E1B-2E2901412090}">
            <xm:f>VLOOKUP(G17,入力用２年!$B:$I,4,FALSE)&lt;&gt;""</xm:f>
            <x14:dxf>
              <fill>
                <patternFill>
                  <bgColor theme="8"/>
                </patternFill>
              </fill>
            </x14:dxf>
          </x14:cfRule>
          <x14:cfRule type="expression" priority="80" id="{ADCF0F9F-6521-40C0-8E9D-11E4FBBF6CCB}">
            <xm:f>VLOOKUP(G17,入力用２年!$B:$I,5,FALSE)="現場閉所"</xm:f>
            <x14:dxf>
              <fill>
                <patternFill>
                  <bgColor theme="0" tint="-0.24994659260841701"/>
                </patternFill>
              </fill>
            </x14:dxf>
          </x14:cfRule>
          <x14:cfRule type="expression" priority="81" id="{EE0315E0-A28A-4971-B0A5-11B033C152C3}">
            <xm:f>IF(VLOOKUP(G17,入力用２年!$B:$J,1,FALSE)=基本情報!$C$8,TRUE,FALSE)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2" id="{ADBA901F-1EEF-43DE-85F8-3E72E718C2CE}">
            <xm:f>IF(VLOOKUP(G17,入力用２年!$B:$J,1,FALSE)=基本情報!$E$8,TRUE,FALSE)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G17:H17</xm:sqref>
        </x14:conditionalFormatting>
        <x14:conditionalFormatting xmlns:xm="http://schemas.microsoft.com/office/excel/2006/main">
          <x14:cfRule type="expression" priority="132" id="{FCC646A1-66D9-458F-BA8C-C20A5B327EFB}">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1" id="{CDB6E104-B72D-44A5-8996-EFB7C5637C88}">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0" id="{00FD4477-5C62-4D95-A230-5AD4083E8C74}">
            <xm:f>IF(VLOOKUP(I16,入力用３年!$B:$J,1,FALSE)=基本情報!$E$9,TRUE,FALSE)</xm:f>
            <x14:dxf>
              <font>
                <b/>
                <i/>
                <strike val="0"/>
              </font>
              <fill>
                <patternFill>
                  <bgColor rgb="FFFFC000"/>
                </patternFill>
              </fill>
              <border>
                <vertical/>
                <horizontal/>
              </border>
            </x14:dxf>
          </x14:cfRule>
          <x14:cfRule type="expression" priority="129" id="{870A25EE-E83C-4A4B-B627-16BD076C67F9}">
            <xm:f>IF(VLOOKUP(I16,入力用３年!$B:$J,1,FALSE)=基本情報!$C$9,TRUE,FALSE)</xm:f>
            <x14:dxf>
              <font>
                <b/>
                <i/>
                <strike val="0"/>
              </font>
              <fill>
                <patternFill>
                  <bgColor rgb="FFFFC000"/>
                </patternFill>
              </fill>
              <border>
                <vertical/>
                <horizontal/>
              </border>
            </x14:dxf>
          </x14:cfRule>
          <xm:sqref>I16:J16</xm:sqref>
        </x14:conditionalFormatting>
        <x14:conditionalFormatting xmlns:xm="http://schemas.microsoft.com/office/excel/2006/main">
          <x14:cfRule type="expression" priority="118" id="{6E3CD979-EA19-4610-A257-3BD5B0C50B8F}">
            <xm:f>IF(VLOOKUP(I26,入力用３年!$B:$J,1,FALSE)=基本情報!$E$9,TRUE,FALSE)</xm:f>
            <x14:dxf>
              <font>
                <b/>
                <i/>
                <strike val="0"/>
              </font>
              <fill>
                <patternFill>
                  <bgColor rgb="FFFFC000"/>
                </patternFill>
              </fill>
              <border>
                <vertical/>
                <horizontal/>
              </border>
            </x14:dxf>
          </x14:cfRule>
          <x14:cfRule type="expression" priority="117" id="{8ED982CE-852B-4F14-8369-0EEE05C73B28}">
            <xm:f>IF(VLOOKUP(I26,入力用３年!$B:$J,1,FALSE)=基本情報!$C$9,TRUE,FALSE)</xm:f>
            <x14:dxf>
              <font>
                <b/>
                <i/>
                <strike val="0"/>
              </font>
              <fill>
                <patternFill>
                  <bgColor rgb="FFFFC000"/>
                </patternFill>
              </fill>
              <border>
                <vertical/>
                <horizontal/>
              </border>
            </x14:dxf>
          </x14:cfRule>
          <x14:cfRule type="expression" priority="119" id="{311C99CD-6264-4982-BB11-387AD095F623}">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0" id="{8BC884D3-9CCD-4A37-9125-5C047146BD3B}">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I26:J26</xm:sqref>
        </x14:conditionalFormatting>
        <x14:conditionalFormatting xmlns:xm="http://schemas.microsoft.com/office/excel/2006/main">
          <x14:cfRule type="expression" priority="108" id="{7FE860DA-3B1C-435B-A20D-BBB33852A78C}">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7" id="{E7567327-2743-4856-A8F7-2280535DE29F}">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6" id="{1719A545-D9CA-4BB3-8CBC-63485F24F8A4}">
            <xm:f>IF(VLOOKUP(I36,入力用３年!$B:$J,1,FALSE)=基本情報!$E$9,TRUE,FALSE)</xm:f>
            <x14:dxf>
              <font>
                <b/>
                <i/>
                <strike val="0"/>
              </font>
              <fill>
                <patternFill>
                  <bgColor rgb="FFFFC000"/>
                </patternFill>
              </fill>
              <border>
                <vertical/>
                <horizontal/>
              </border>
            </x14:dxf>
          </x14:cfRule>
          <x14:cfRule type="expression" priority="105" id="{0AD44601-290F-4668-B531-94155EEA9088}">
            <xm:f>IF(VLOOKUP(I36,入力用３年!$B:$J,1,FALSE)=基本情報!$C$9,TRUE,FALSE)</xm:f>
            <x14:dxf>
              <font>
                <b/>
                <i/>
                <strike val="0"/>
              </font>
              <fill>
                <patternFill>
                  <bgColor rgb="FFFFC000"/>
                </patternFill>
              </fill>
              <border>
                <vertical/>
                <horizontal/>
              </border>
            </x14:dxf>
          </x14:cfRule>
          <xm:sqref>I36:J36</xm:sqref>
        </x14:conditionalFormatting>
        <x14:conditionalFormatting xmlns:xm="http://schemas.microsoft.com/office/excel/2006/main">
          <x14:cfRule type="expression" priority="93" id="{8F2B43D4-FF5A-4FD2-AA9E-BB82932DE15D}">
            <xm:f>IF(VLOOKUP(I46,入力用３年!$B:$J,1,FALSE)=基本情報!$C$9,TRUE,FALSE)</xm:f>
            <x14:dxf>
              <font>
                <b/>
                <i/>
                <strike val="0"/>
              </font>
              <fill>
                <patternFill>
                  <bgColor rgb="FFFFC000"/>
                </patternFill>
              </fill>
              <border>
                <vertical/>
                <horizontal/>
              </border>
            </x14:dxf>
          </x14:cfRule>
          <x14:cfRule type="expression" priority="94" id="{C93373C5-6827-4AF4-8EAA-0C54DC39B4EC}">
            <xm:f>IF(VLOOKUP(I46,入力用３年!$B:$J,1,FALSE)=基本情報!$E$9,TRUE,FALSE)</xm:f>
            <x14:dxf>
              <font>
                <b/>
                <i/>
                <strike val="0"/>
              </font>
              <fill>
                <patternFill>
                  <bgColor rgb="FFFFC000"/>
                </patternFill>
              </fill>
              <border>
                <vertical/>
                <horizontal/>
              </border>
            </x14:dxf>
          </x14:cfRule>
          <x14:cfRule type="expression" priority="96" id="{EBB668E3-D9A8-438E-89FC-B6FF16D48E82}">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5" id="{15F446D2-0C81-45BA-8486-EFD4FFF8973E}">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I46:J46</xm:sqref>
        </x14:conditionalFormatting>
        <x14:conditionalFormatting xmlns:xm="http://schemas.microsoft.com/office/excel/2006/main">
          <x14:cfRule type="expression" priority="440" id="{9CED7FC7-31AD-4F4D-A92D-12569078CFC9}">
            <xm:f>IF(VLOOKUP(C15,入力用３年!$B:$J,1,FALSE)=基本情報!$C$9,TRUE,FALSE)</xm:f>
            <x14:dxf>
              <font>
                <b/>
                <i/>
                <strike val="0"/>
              </font>
              <fill>
                <patternFill>
                  <bgColor rgb="FFFFC000"/>
                </patternFill>
              </fill>
              <border>
                <vertical/>
                <horizontal/>
              </border>
            </x14:dxf>
          </x14:cfRule>
          <x14:cfRule type="expression" priority="441" id="{27905A64-4984-4387-AE9C-01797C415FBB}">
            <xm:f>IF(VLOOKUP(C15,入力用３年!$B:$J,1,FALSE)=基本情報!$E$9,TRUE,FALSE)</xm:f>
            <x14:dxf>
              <font>
                <b/>
                <i/>
                <strike val="0"/>
              </font>
              <fill>
                <patternFill>
                  <bgColor rgb="FFFFC000"/>
                </patternFill>
              </fill>
              <border>
                <vertical/>
                <horizontal/>
              </border>
            </x14:dxf>
          </x14:cfRule>
          <xm:sqref>I17:AH17 C18:AH23 C27:AH33 C37:K42 M37:W42 Y37:AH42 C47:K52 M47:W52 Y47:AH52 C24:E24 N24:Q24 Z24:AC24 C34:E34 N34:Q34 Z34:AC34 C44:G44 N44:S44 Z44:AE44 C17:F17 C15:J15 N15:V15 Z15:AH15 C16 N16:O16 Z16:AA16 L24 X24 C25:J25 N25:V25 Z25:AH25 C26 N26:O26 Z26:AA26 L34 X34 C35:J35 N35:V35 Z35:AH35 C36 N36:O36 Z36:AA36 C43:AH43 X44 C45:J45 N45:V45 Z45:AH45 C46 N46:O46 Z46:AA46</xm:sqref>
        </x14:conditionalFormatting>
        <x14:conditionalFormatting xmlns:xm="http://schemas.microsoft.com/office/excel/2006/main">
          <x14:cfRule type="expression" priority="430" id="{84F4B3C8-7A91-43DA-B9A3-1AD15EC94301}">
            <xm:f>IF(VLOOKUP(K16,入力用1年!$B:$J,1,FALSE)=基本情報!$E$9,TRUE,FALSE)</xm:f>
            <x14:dxf>
              <font>
                <b/>
                <i/>
                <strike val="0"/>
              </font>
              <fill>
                <patternFill>
                  <bgColor rgb="FFFFC000"/>
                </patternFill>
              </fill>
              <border>
                <vertical/>
                <horizontal/>
              </border>
            </x14:dxf>
          </x14:cfRule>
          <x14:cfRule type="expression" priority="431" id="{CE33E2E2-06B5-40C2-A4E0-FEF948054A1A}">
            <xm:f>IF(VLOOKUP(K16,入力用1年!$B:$J,1,FALSE)=基本情報!$C$9,TRUE,FALSE)</xm:f>
            <x14:dxf>
              <font>
                <b/>
                <i/>
                <strike val="0"/>
              </font>
              <fill>
                <patternFill>
                  <bgColor rgb="FFFFC000"/>
                </patternFill>
              </fill>
              <border>
                <vertical/>
                <horizontal/>
              </border>
            </x14:dxf>
          </x14:cfRule>
          <x14:cfRule type="expression" priority="432" id="{AF49EEDB-5C59-4446-9613-8E3CB341210E}">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3" id="{8EC1CFA8-AC6F-4205-9186-9B178030A244}">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22" id="{4B372AE8-AE5F-496F-A221-84283DE1FF36}">
            <xm:f>IF(VLOOKUP(L37,入力用３年!$B:$J,1,FALSE)=基本情報!$C$9,TRUE,FALSE)</xm:f>
            <x14:dxf>
              <font>
                <b/>
                <i/>
                <strike val="0"/>
              </font>
              <fill>
                <patternFill>
                  <bgColor rgb="FFFFC000"/>
                </patternFill>
              </fill>
              <border>
                <vertical/>
                <horizontal/>
              </border>
            </x14:dxf>
          </x14:cfRule>
          <x14:cfRule type="expression" priority="23" id="{CBB74E92-1E18-49A9-A495-5E0AD6148B51}">
            <xm:f>IF(VLOOKUP(L37,入力用３年!$B:$J,1,FALSE)=基本情報!$E$9,TRUE,FALSE)</xm:f>
            <x14:dxf>
              <font>
                <b/>
                <i/>
                <strike val="0"/>
              </font>
              <fill>
                <patternFill>
                  <bgColor rgb="FFFFC000"/>
                </patternFill>
              </fill>
              <border>
                <vertical/>
                <horizontal/>
              </border>
            </x14:dxf>
          </x14:cfRule>
          <x14:cfRule type="expression" priority="24" id="{5B29746B-7244-49AC-BBEB-7AE54A4B3563}">
            <xm:f>VLOOKUP(L37,入力用３年!$B:$I,4,FALSE)&lt;&gt;""</xm:f>
            <x14:dxf>
              <fill>
                <patternFill>
                  <bgColor theme="8"/>
                </patternFill>
              </fill>
            </x14:dxf>
          </x14:cfRule>
          <x14:cfRule type="expression" priority="25" id="{CBABFF20-9188-402B-8476-3FAB5D573D1B}">
            <xm:f>VLOOKUP(L37,入力用３年!$B:$I,5,FALSE)="現場閉所"</xm:f>
            <x14:dxf>
              <fill>
                <patternFill>
                  <bgColor theme="0" tint="-0.24994659260841701"/>
                </patternFill>
              </fill>
            </x14:dxf>
          </x14:cfRule>
          <x14:cfRule type="expression" priority="26" id="{EB8DDF0F-DEB8-475C-80BE-15F015B533EE}">
            <xm:f>IF(VLOOKUP(L37,入力用３年!$B:$J,1,FALSE)=基本情報!$C$8,TRUE,FALSE)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 id="{5E427216-4190-4B6D-BD1B-B8DDBE967D63}">
            <xm:f>IF(VLOOKUP(L37,入力用３年!$B:$J,1,FALSE)=基本情報!$E$8,TRUE,FALSE)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L37:L42</xm:sqref>
        </x14:conditionalFormatting>
        <x14:conditionalFormatting xmlns:xm="http://schemas.microsoft.com/office/excel/2006/main">
          <x14:cfRule type="expression" priority="61" id="{C42F7D9C-D93B-48D4-8DFE-4078B20E3D20}">
            <xm:f>IF(VLOOKUP(L44,入力用３年!$B:$J,1,FALSE)=基本情報!$C$8,TRUE,FALSE)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 id="{774D495B-8E3E-4302-A761-D8FA391E88F7}">
            <xm:f>IF(VLOOKUP(L44,入力用３年!$B:$J,1,FALSE)=基本情報!$E$8,TRUE,FALSE)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957A6497-1B88-47F3-AFD6-CBDB56674EC0}">
            <xm:f>IF(VLOOKUP(L44,入力用３年!$B:$J,1,FALSE)=基本情報!$E$9,TRUE,FALSE)</xm:f>
            <x14:dxf>
              <font>
                <b/>
                <i/>
                <strike val="0"/>
              </font>
              <fill>
                <patternFill>
                  <bgColor rgb="FFFFC000"/>
                </patternFill>
              </fill>
              <border>
                <vertical/>
                <horizontal/>
              </border>
            </x14:dxf>
          </x14:cfRule>
          <x14:cfRule type="expression" priority="59" id="{DA9170C1-3CD8-4346-8316-F8E184828BB4}">
            <xm:f>VLOOKUP(L44,入力用３年!$B:$I,4,FALSE)&lt;&gt;""</xm:f>
            <x14:dxf>
              <fill>
                <patternFill>
                  <bgColor theme="8"/>
                </patternFill>
              </fill>
            </x14:dxf>
          </x14:cfRule>
          <x14:cfRule type="expression" priority="60" id="{B1A717E4-7B05-48DD-AF8B-43041EF0588D}">
            <xm:f>VLOOKUP(L44,入力用３年!$B:$I,5,FALSE)="現場閉所"</xm:f>
            <x14:dxf>
              <fill>
                <patternFill>
                  <bgColor theme="0" tint="-0.24994659260841701"/>
                </patternFill>
              </fill>
            </x14:dxf>
          </x14:cfRule>
          <x14:cfRule type="expression" priority="57" id="{D5DB7F1E-210F-45A9-9A96-BCDE4E82F545}">
            <xm:f>IF(VLOOKUP(L44,入力用３年!$B:$J,1,FALSE)=基本情報!$C$9,TRUE,FALSE)</xm:f>
            <x14:dxf>
              <font>
                <b/>
                <i/>
                <strike val="0"/>
              </font>
              <fill>
                <patternFill>
                  <bgColor rgb="FFFFC000"/>
                </patternFill>
              </fill>
              <border>
                <vertical/>
                <horizontal/>
              </border>
            </x14:dxf>
          </x14:cfRule>
          <xm:sqref>L44</xm:sqref>
        </x14:conditionalFormatting>
        <x14:conditionalFormatting xmlns:xm="http://schemas.microsoft.com/office/excel/2006/main">
          <x14:cfRule type="expression" priority="15" id="{1D6E6A8F-B99D-4896-A253-BEAE128FC7DB}">
            <xm:f>IF(VLOOKUP(L47,入力用３年!$B:$J,1,FALSE)=基本情報!$C$9,TRUE,FALSE)</xm:f>
            <x14:dxf>
              <font>
                <b/>
                <i/>
                <strike val="0"/>
              </font>
              <fill>
                <patternFill>
                  <bgColor rgb="FFFFC000"/>
                </patternFill>
              </fill>
              <border>
                <vertical/>
                <horizontal/>
              </border>
            </x14:dxf>
          </x14:cfRule>
          <x14:cfRule type="expression" priority="16" id="{834A00C0-69EC-4BFF-A999-6642D611538E}">
            <xm:f>IF(VLOOKUP(L47,入力用３年!$B:$J,1,FALSE)=基本情報!$E$9,TRUE,FALSE)</xm:f>
            <x14:dxf>
              <font>
                <b/>
                <i/>
                <strike val="0"/>
              </font>
              <fill>
                <patternFill>
                  <bgColor rgb="FFFFC000"/>
                </patternFill>
              </fill>
              <border>
                <vertical/>
                <horizontal/>
              </border>
            </x14:dxf>
          </x14:cfRule>
          <x14:cfRule type="expression" priority="17" id="{0C446936-B4A2-453A-B50B-E5300EDEB288}">
            <xm:f>VLOOKUP(L47,入力用３年!$B:$I,4,FALSE)&lt;&gt;""</xm:f>
            <x14:dxf>
              <fill>
                <patternFill>
                  <bgColor theme="8"/>
                </patternFill>
              </fill>
            </x14:dxf>
          </x14:cfRule>
          <x14:cfRule type="expression" priority="18" id="{688E5BB2-853E-46CB-AB40-3B43BE7B9D92}">
            <xm:f>VLOOKUP(L47,入力用３年!$B:$I,5,FALSE)="現場閉所"</xm:f>
            <x14:dxf>
              <fill>
                <patternFill>
                  <bgColor theme="0" tint="-0.24994659260841701"/>
                </patternFill>
              </fill>
            </x14:dxf>
          </x14:cfRule>
          <x14:cfRule type="expression" priority="19" id="{C0263AA4-5840-478D-89B8-A5A4C69C35F6}">
            <xm:f>IF(VLOOKUP(L47,入力用３年!$B:$J,1,FALSE)=基本情報!$C$8,TRUE,FALSE)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 id="{5F2DA604-00AB-4DCD-B7C7-032042267A9B}">
            <xm:f>IF(VLOOKUP(L47,入力用３年!$B:$J,1,FALSE)=基本情報!$E$8,TRUE,FALSE)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L47:L52</xm:sqref>
        </x14:conditionalFormatting>
        <x14:conditionalFormatting xmlns:xm="http://schemas.microsoft.com/office/excel/2006/main">
          <x14:cfRule type="expression" priority="439" id="{754C1119-C3D2-4078-A367-93BDC61893EE}">
            <xm:f>D17&lt;基本情報!$C$9</xm:f>
            <x14:dxf>
              <fill>
                <patternFill>
                  <bgColor theme="8"/>
                </patternFill>
              </fill>
            </x14:dxf>
          </x14:cfRule>
          <x14:cfRule type="expression" priority="438" id="{B7B9CD79-E51E-49A7-9F2F-C0DB667224D7}">
            <xm:f>D17&gt;基本情報!$E$9</xm:f>
            <x14:dxf>
              <fill>
                <patternFill>
                  <bgColor theme="8"/>
                </patternFill>
              </fill>
            </x14:dxf>
          </x14:cfRule>
          <xm:sqref>P17:V22 AB17:AH22 D27:J32 P27:V32 AB27:AH32 D37:J42 P37:V42 AB37:AH42 D47:J52 P47:V52 AB47:AH52</xm:sqref>
        </x14:conditionalFormatting>
        <x14:conditionalFormatting xmlns:xm="http://schemas.microsoft.com/office/excel/2006/main">
          <x14:cfRule type="expression" priority="127" id="{CE1B8EE1-D37A-490D-9C65-1975F4927B57}">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6" id="{2B44A79D-B762-4907-BC71-46744C6DA729}">
            <xm:f>IF(VLOOKUP(U16,入力用３年!$B:$J,1,FALSE)=基本情報!$E$9,TRUE,FALSE)</xm:f>
            <x14:dxf>
              <font>
                <b/>
                <i/>
                <strike val="0"/>
              </font>
              <fill>
                <patternFill>
                  <bgColor rgb="FFFFC000"/>
                </patternFill>
              </fill>
              <border>
                <vertical/>
                <horizontal/>
              </border>
            </x14:dxf>
          </x14:cfRule>
          <x14:cfRule type="expression" priority="125" id="{A7F85DEA-37A0-498E-97E4-AFDBCF05AE9B}">
            <xm:f>IF(VLOOKUP(U16,入力用３年!$B:$J,1,FALSE)=基本情報!$C$9,TRUE,FALSE)</xm:f>
            <x14:dxf>
              <font>
                <b/>
                <i/>
                <strike val="0"/>
              </font>
              <fill>
                <patternFill>
                  <bgColor rgb="FFFFC000"/>
                </patternFill>
              </fill>
              <border>
                <vertical/>
                <horizontal/>
              </border>
            </x14:dxf>
          </x14:cfRule>
          <x14:cfRule type="expression" priority="128" id="{737ECF29-A50E-4ECF-9D84-1D0424E20EA9}">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114" id="{6A7C339E-3D75-4116-BB33-CC67ACC1478E}">
            <xm:f>IF(VLOOKUP(U26,入力用３年!$B:$J,1,FALSE)=基本情報!$E$9,TRUE,FALSE)</xm:f>
            <x14:dxf>
              <font>
                <b/>
                <i/>
                <strike val="0"/>
              </font>
              <fill>
                <patternFill>
                  <bgColor rgb="FFFFC000"/>
                </patternFill>
              </fill>
              <border>
                <vertical/>
                <horizontal/>
              </border>
            </x14:dxf>
          </x14:cfRule>
          <x14:cfRule type="expression" priority="113" id="{1DF7FD6E-AFF8-434C-B036-52B1FD0CA005}">
            <xm:f>IF(VLOOKUP(U26,入力用３年!$B:$J,1,FALSE)=基本情報!$C$9,TRUE,FALSE)</xm:f>
            <x14:dxf>
              <font>
                <b/>
                <i/>
                <strike val="0"/>
              </font>
              <fill>
                <patternFill>
                  <bgColor rgb="FFFFC000"/>
                </patternFill>
              </fill>
              <border>
                <vertical/>
                <horizontal/>
              </border>
            </x14:dxf>
          </x14:cfRule>
          <x14:cfRule type="expression" priority="116" id="{B8450972-FF4D-45F2-B07C-4E8DE4E28700}">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5" id="{4E91A6D5-D3F4-4961-BCCD-3E2EFE07B97D}">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U26:V26</xm:sqref>
        </x14:conditionalFormatting>
        <x14:conditionalFormatting xmlns:xm="http://schemas.microsoft.com/office/excel/2006/main">
          <x14:cfRule type="expression" priority="103" id="{6A954518-9E7D-4F0F-B4FD-F983C09B981A}">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4" id="{A1445DE2-FE1E-4699-AF0E-9D5735CF6CEE}">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1" id="{4C65FB7C-118C-4101-A9EB-3033E00203CA}">
            <xm:f>IF(VLOOKUP(U36,入力用３年!$B:$J,1,FALSE)=基本情報!$C$9,TRUE,FALSE)</xm:f>
            <x14:dxf>
              <font>
                <b/>
                <i/>
                <strike val="0"/>
              </font>
              <fill>
                <patternFill>
                  <bgColor rgb="FFFFC000"/>
                </patternFill>
              </fill>
              <border>
                <vertical/>
                <horizontal/>
              </border>
            </x14:dxf>
          </x14:cfRule>
          <x14:cfRule type="expression" priority="102" id="{735C49B0-686E-4DFE-9B96-79354E3EF426}">
            <xm:f>IF(VLOOKUP(U36,入力用３年!$B:$J,1,FALSE)=基本情報!$E$9,TRUE,FALSE)</xm:f>
            <x14:dxf>
              <font>
                <b/>
                <i/>
                <strike val="0"/>
              </font>
              <fill>
                <patternFill>
                  <bgColor rgb="FFFFC000"/>
                </patternFill>
              </fill>
              <border>
                <vertical/>
                <horizontal/>
              </border>
            </x14:dxf>
          </x14:cfRule>
          <xm:sqref>U36:V36</xm:sqref>
        </x14:conditionalFormatting>
        <x14:conditionalFormatting xmlns:xm="http://schemas.microsoft.com/office/excel/2006/main">
          <x14:cfRule type="expression" priority="91" id="{B397AC87-F480-4D72-93DB-BF01D7554DFB}">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9" id="{62A955C3-487D-4242-9377-604DB71ABE74}">
            <xm:f>IF(VLOOKUP(U46,入力用３年!$B:$J,1,FALSE)=基本情報!$C$9,TRUE,FALSE)</xm:f>
            <x14:dxf>
              <font>
                <b/>
                <i/>
                <strike val="0"/>
              </font>
              <fill>
                <patternFill>
                  <bgColor rgb="FFFFC000"/>
                </patternFill>
              </fill>
              <border>
                <vertical/>
                <horizontal/>
              </border>
            </x14:dxf>
          </x14:cfRule>
          <x14:cfRule type="expression" priority="92" id="{E123A731-AF71-4C62-A510-6FECD9A85913}">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0" id="{8E208116-3BB8-4B87-B3FD-EF901FC7AAB7}">
            <xm:f>IF(VLOOKUP(U46,入力用３年!$B:$J,1,FALSE)=基本情報!$E$9,TRUE,FALSE)</xm:f>
            <x14:dxf>
              <font>
                <b/>
                <i/>
                <strike val="0"/>
              </font>
              <fill>
                <patternFill>
                  <bgColor rgb="FFFFC000"/>
                </patternFill>
              </fill>
              <border>
                <vertical/>
                <horizontal/>
              </border>
            </x14:dxf>
          </x14:cfRule>
          <xm:sqref>U46:V46</xm:sqref>
        </x14:conditionalFormatting>
        <x14:conditionalFormatting xmlns:xm="http://schemas.microsoft.com/office/excel/2006/main">
          <x14:cfRule type="expression" priority="32" id="{3F382491-9C75-490A-91F2-32B7E8830245}">
            <xm:f>VLOOKUP(X37,入力用３年!$B:$I,5,FALSE)="現場閉所"</xm:f>
            <x14:dxf>
              <fill>
                <patternFill>
                  <bgColor theme="0" tint="-0.24994659260841701"/>
                </patternFill>
              </fill>
            </x14:dxf>
          </x14:cfRule>
          <x14:cfRule type="expression" priority="33" id="{C252C88F-9F80-4489-84CE-F3270DD41EEE}">
            <xm:f>IF(VLOOKUP(X37,入力用３年!$B:$J,1,FALSE)=基本情報!$C$8,TRUE,FALSE)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 id="{BD21A6F3-6A91-494B-82C9-9207E835E8E5}">
            <xm:f>IF(VLOOKUP(X37,入力用３年!$B:$J,1,FALSE)=基本情報!$E$8,TRUE,FALSE)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1" id="{15202431-64D2-4A51-A228-4224A1B44E36}">
            <xm:f>VLOOKUP(X37,入力用３年!$B:$I,4,FALSE)&lt;&gt;""</xm:f>
            <x14:dxf>
              <fill>
                <patternFill>
                  <bgColor theme="8"/>
                </patternFill>
              </fill>
            </x14:dxf>
          </x14:cfRule>
          <x14:cfRule type="expression" priority="30" id="{9C016BBE-F804-435E-93CF-14472A19A0C7}">
            <xm:f>IF(VLOOKUP(X37,入力用３年!$B:$J,1,FALSE)=基本情報!$E$9,TRUE,FALSE)</xm:f>
            <x14:dxf>
              <font>
                <b/>
                <i/>
                <strike val="0"/>
              </font>
              <fill>
                <patternFill>
                  <bgColor rgb="FFFFC000"/>
                </patternFill>
              </fill>
              <border>
                <vertical/>
                <horizontal/>
              </border>
            </x14:dxf>
          </x14:cfRule>
          <x14:cfRule type="expression" priority="29" id="{0476C5C3-B073-4D85-95BF-A732F9B0B361}">
            <xm:f>IF(VLOOKUP(X37,入力用３年!$B:$J,1,FALSE)=基本情報!$C$9,TRUE,FALSE)</xm:f>
            <x14:dxf>
              <font>
                <b/>
                <i/>
                <strike val="0"/>
              </font>
              <fill>
                <patternFill>
                  <bgColor rgb="FFFFC000"/>
                </patternFill>
              </fill>
              <border>
                <vertical/>
                <horizontal/>
              </border>
            </x14:dxf>
          </x14:cfRule>
          <xm:sqref>X37:X42</xm:sqref>
        </x14:conditionalFormatting>
        <x14:conditionalFormatting xmlns:xm="http://schemas.microsoft.com/office/excel/2006/main">
          <x14:cfRule type="expression" priority="12" id="{647DE44B-9401-4C1E-978C-D915F8852FDB}">
            <xm:f>IF(VLOOKUP(X47,入力用３年!$B:$J,1,FALSE)=基本情報!$C$8,TRUE,FALSE)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 id="{9377FF65-BCA1-4BF7-9B1F-C78E73A993D5}">
            <xm:f>IF(VLOOKUP(X47,入力用３年!$B:$J,1,FALSE)=基本情報!$E$8,TRUE,FALSE)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 id="{159F3E6F-C640-40D0-AE47-1B28BADB6070}">
            <xm:f>IF(VLOOKUP(X47,入力用３年!$B:$J,1,FALSE)=基本情報!$C$9,TRUE,FALSE)</xm:f>
            <x14:dxf>
              <font>
                <b/>
                <i/>
                <strike val="0"/>
              </font>
              <fill>
                <patternFill>
                  <bgColor rgb="FFFFC000"/>
                </patternFill>
              </fill>
              <border>
                <vertical/>
                <horizontal/>
              </border>
            </x14:dxf>
          </x14:cfRule>
          <x14:cfRule type="expression" priority="9" id="{B222729B-86FA-4D69-AA75-38D1FBADE01C}">
            <xm:f>IF(VLOOKUP(X47,入力用３年!$B:$J,1,FALSE)=基本情報!$E$9,TRUE,FALSE)</xm:f>
            <x14:dxf>
              <font>
                <b/>
                <i/>
                <strike val="0"/>
              </font>
              <fill>
                <patternFill>
                  <bgColor rgb="FFFFC000"/>
                </patternFill>
              </fill>
              <border>
                <vertical/>
                <horizontal/>
              </border>
            </x14:dxf>
          </x14:cfRule>
          <x14:cfRule type="expression" priority="10" id="{8DB3A774-62F2-4C8A-9090-83CB0C40511B}">
            <xm:f>VLOOKUP(X47,入力用３年!$B:$I,4,FALSE)&lt;&gt;""</xm:f>
            <x14:dxf>
              <fill>
                <patternFill>
                  <bgColor theme="8"/>
                </patternFill>
              </fill>
            </x14:dxf>
          </x14:cfRule>
          <x14:cfRule type="expression" priority="11" id="{B23DD976-5B2C-4301-A9FC-ECEE0169D33C}">
            <xm:f>VLOOKUP(X47,入力用３年!$B:$I,5,FALSE)="現場閉所"</xm:f>
            <x14:dxf>
              <fill>
                <patternFill>
                  <bgColor theme="0" tint="-0.24994659260841701"/>
                </patternFill>
              </fill>
            </x14:dxf>
          </x14:cfRule>
          <xm:sqref>X47:X52</xm:sqref>
        </x14:conditionalFormatting>
        <x14:conditionalFormatting xmlns:xm="http://schemas.microsoft.com/office/excel/2006/main">
          <x14:cfRule type="expression" priority="121" id="{9D3F3D9D-4DC3-4622-BD7C-BAD70C1C0685}">
            <xm:f>IF(VLOOKUP(AG16,入力用３年!$B:$J,1,FALSE)=基本情報!$C$9,TRUE,FALSE)</xm:f>
            <x14:dxf>
              <font>
                <b/>
                <i/>
                <strike val="0"/>
              </font>
              <fill>
                <patternFill>
                  <bgColor rgb="FFFFC000"/>
                </patternFill>
              </fill>
              <border>
                <vertical/>
                <horizontal/>
              </border>
            </x14:dxf>
          </x14:cfRule>
          <x14:cfRule type="expression" priority="122" id="{2E1DE3E2-F51C-4C28-87EF-BFA2EFD06E40}">
            <xm:f>IF(VLOOKUP(AG16,入力用３年!$B:$J,1,FALSE)=基本情報!$E$9,TRUE,FALSE)</xm:f>
            <x14:dxf>
              <font>
                <b/>
                <i/>
                <strike val="0"/>
              </font>
              <fill>
                <patternFill>
                  <bgColor rgb="FFFFC000"/>
                </patternFill>
              </fill>
              <border>
                <vertical/>
                <horizontal/>
              </border>
            </x14:dxf>
          </x14:cfRule>
          <x14:cfRule type="expression" priority="123" id="{5123D62F-A592-4C65-BB67-62717840D74F}">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4" id="{727092E7-B7AF-4D3D-B7CD-8C0326DD3CE0}">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AG16:AH16</xm:sqref>
        </x14:conditionalFormatting>
        <x14:conditionalFormatting xmlns:xm="http://schemas.microsoft.com/office/excel/2006/main">
          <x14:cfRule type="expression" priority="112" id="{7BD493DB-90FF-476A-B818-71A2E6F3B546}">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1" id="{3876D042-69C8-460D-A0BB-98CB4D7261AC}">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0" id="{CC7D1F68-4AAC-4113-B0A0-3C9113931A11}">
            <xm:f>IF(VLOOKUP(AG26,入力用３年!$B:$J,1,FALSE)=基本情報!$E$9,TRUE,FALSE)</xm:f>
            <x14:dxf>
              <font>
                <b/>
                <i/>
                <strike val="0"/>
              </font>
              <fill>
                <patternFill>
                  <bgColor rgb="FFFFC000"/>
                </patternFill>
              </fill>
              <border>
                <vertical/>
                <horizontal/>
              </border>
            </x14:dxf>
          </x14:cfRule>
          <x14:cfRule type="expression" priority="109" id="{56471C59-6999-4717-84D0-30F4415FB2CE}">
            <xm:f>IF(VLOOKUP(AG26,入力用３年!$B:$J,1,FALSE)=基本情報!$C$9,TRUE,FALSE)</xm:f>
            <x14:dxf>
              <font>
                <b/>
                <i/>
                <strike val="0"/>
              </font>
              <fill>
                <patternFill>
                  <bgColor rgb="FFFFC000"/>
                </patternFill>
              </fill>
              <border>
                <vertical/>
                <horizontal/>
              </border>
            </x14:dxf>
          </x14:cfRule>
          <xm:sqref>AG26:AH26</xm:sqref>
        </x14:conditionalFormatting>
        <x14:conditionalFormatting xmlns:xm="http://schemas.microsoft.com/office/excel/2006/main">
          <x14:cfRule type="expression" priority="100" id="{F1EB29A1-09CA-48CE-965C-59C8D4250CD0}">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8" id="{5C2AC976-E519-4EC0-B60B-C25AF9BA9163}">
            <xm:f>IF(VLOOKUP(AG36,入力用３年!$B:$J,1,FALSE)=基本情報!$E$9,TRUE,FALSE)</xm:f>
            <x14:dxf>
              <font>
                <b/>
                <i/>
                <strike val="0"/>
              </font>
              <fill>
                <patternFill>
                  <bgColor rgb="FFFFC000"/>
                </patternFill>
              </fill>
              <border>
                <vertical/>
                <horizontal/>
              </border>
            </x14:dxf>
          </x14:cfRule>
          <x14:cfRule type="expression" priority="97" id="{70BC97C6-92E5-4C3B-BCA0-02F08F83FB4B}">
            <xm:f>IF(VLOOKUP(AG36,入力用３年!$B:$J,1,FALSE)=基本情報!$C$9,TRUE,FALSE)</xm:f>
            <x14:dxf>
              <font>
                <b/>
                <i/>
                <strike val="0"/>
              </font>
              <fill>
                <patternFill>
                  <bgColor rgb="FFFFC000"/>
                </patternFill>
              </fill>
              <border>
                <vertical/>
                <horizontal/>
              </border>
            </x14:dxf>
          </x14:cfRule>
          <x14:cfRule type="expression" priority="99" id="{99A4A2D4-D2AB-46DA-83B0-00F0467ED648}">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AG36:AH36</xm:sqref>
        </x14:conditionalFormatting>
        <x14:conditionalFormatting xmlns:xm="http://schemas.microsoft.com/office/excel/2006/main">
          <x14:cfRule type="expression" priority="85" id="{1A8811C8-1F8B-440F-A379-19C33D193E54}">
            <xm:f>IF(VLOOKUP(AG46,入力用３年!$B:$J,1,FALSE)=基本情報!$C$9,TRUE,FALSE)</xm:f>
            <x14:dxf>
              <font>
                <b/>
                <i/>
                <strike val="0"/>
              </font>
              <fill>
                <patternFill>
                  <bgColor rgb="FFFFC000"/>
                </patternFill>
              </fill>
              <border>
                <vertical/>
                <horizontal/>
              </border>
            </x14:dxf>
          </x14:cfRule>
          <x14:cfRule type="expression" priority="86" id="{B5193ED0-6D9C-4EA0-B95D-5CFF3EAC0E46}">
            <xm:f>IF(VLOOKUP(AG46,入力用３年!$B:$J,1,FALSE)=基本情報!$E$9,TRUE,FALSE)</xm:f>
            <x14:dxf>
              <font>
                <b/>
                <i/>
                <strike val="0"/>
              </font>
              <fill>
                <patternFill>
                  <bgColor rgb="FFFFC000"/>
                </patternFill>
              </fill>
              <border>
                <vertical/>
                <horizontal/>
              </border>
            </x14:dxf>
          </x14:cfRule>
          <x14:cfRule type="expression" priority="88" id="{408A7145-8D5B-4A4D-B6DE-39596882ADFD}">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7" id="{9C967FB9-DCB8-48C1-90A5-ABFDC985678B}">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AG46:AH46</xm:sqref>
        </x14:conditionalFormatting>
        <x14:conditionalFormatting xmlns:xm="http://schemas.microsoft.com/office/excel/2006/main">
          <x14:cfRule type="expression" priority="50" id="{AF0A36BC-1276-4D9F-94B9-4D95E260DB41}">
            <xm:f>IF(VLOOKUP(AJ17,入力用３年!$B:$J,1,FALSE)=基本情報!$C$9,TRUE,FALSE)</xm:f>
            <x14:dxf>
              <font>
                <b/>
                <i/>
                <strike val="0"/>
              </font>
              <fill>
                <patternFill>
                  <bgColor rgb="FFFFC000"/>
                </patternFill>
              </fill>
              <border>
                <vertical/>
                <horizontal/>
              </border>
            </x14:dxf>
          </x14:cfRule>
          <x14:cfRule type="expression" priority="54" id="{8E36DE64-FEC7-433A-B3D0-925148C21CF6}">
            <xm:f>IF(VLOOKUP(AJ17,入力用３年!$B:$J,1,FALSE)=基本情報!$C$8,TRUE,FALSE)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3" id="{25035789-101A-470D-B9E7-CF4F5821E093}">
            <xm:f>VLOOKUP(AJ17,入力用３年!$B:$I,5,FALSE)="現場閉所"</xm:f>
            <x14:dxf>
              <fill>
                <patternFill>
                  <bgColor theme="0" tint="-0.24994659260841701"/>
                </patternFill>
              </fill>
            </x14:dxf>
          </x14:cfRule>
          <x14:cfRule type="expression" priority="52" id="{A17C0AF5-EA62-4A04-9491-51F633CE6BFE}">
            <xm:f>VLOOKUP(AJ17,入力用３年!$B:$I,4,FALSE)&lt;&gt;""</xm:f>
            <x14:dxf>
              <fill>
                <patternFill>
                  <bgColor theme="8"/>
                </patternFill>
              </fill>
            </x14:dxf>
          </x14:cfRule>
          <x14:cfRule type="expression" priority="51" id="{9499BD6F-3134-433C-A5FA-3C09FC1DEBED}">
            <xm:f>IF(VLOOKUP(AJ17,入力用３年!$B:$J,1,FALSE)=基本情報!$E$9,TRUE,FALSE)</xm:f>
            <x14:dxf>
              <font>
                <b/>
                <i/>
                <strike val="0"/>
              </font>
              <fill>
                <patternFill>
                  <bgColor rgb="FFFFC000"/>
                </patternFill>
              </fill>
              <border>
                <vertical/>
                <horizontal/>
              </border>
            </x14:dxf>
          </x14:cfRule>
          <x14:cfRule type="expression" priority="55" id="{AB2CD220-FACB-4A2A-9DB2-A6EF0389E338}">
            <xm:f>IF(VLOOKUP(AJ17,入力用３年!$B:$J,1,FALSE)=基本情報!$E$8,TRUE,FALSE)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AJ17:AJ22</xm:sqref>
        </x14:conditionalFormatting>
        <x14:conditionalFormatting xmlns:xm="http://schemas.microsoft.com/office/excel/2006/main">
          <x14:cfRule type="expression" priority="48" id="{127CBAA9-2BD2-4969-A712-B1483CB46DAE}">
            <xm:f>IF(VLOOKUP(AJ27,入力用３年!$B:$J,1,FALSE)=基本情報!$E$8,TRUE,FALSE)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7" id="{EC6302C2-C874-45C9-BB3B-1CBB111F6F4A}">
            <xm:f>IF(VLOOKUP(AJ27,入力用３年!$B:$J,1,FALSE)=基本情報!$C$8,TRUE,FALSE)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6" id="{71E5FE0E-98FF-4D6D-9702-7A53E6591555}">
            <xm:f>VLOOKUP(AJ27,入力用３年!$B:$I,5,FALSE)="現場閉所"</xm:f>
            <x14:dxf>
              <fill>
                <patternFill>
                  <bgColor theme="0" tint="-0.24994659260841701"/>
                </patternFill>
              </fill>
            </x14:dxf>
          </x14:cfRule>
          <x14:cfRule type="expression" priority="45" id="{6E5CA446-2EE2-4D85-8398-8A84FC308302}">
            <xm:f>VLOOKUP(AJ27,入力用３年!$B:$I,4,FALSE)&lt;&gt;""</xm:f>
            <x14:dxf>
              <fill>
                <patternFill>
                  <bgColor theme="8"/>
                </patternFill>
              </fill>
            </x14:dxf>
          </x14:cfRule>
          <x14:cfRule type="expression" priority="43" id="{2E067D6E-59E4-47DF-B333-22F368267B0B}">
            <xm:f>IF(VLOOKUP(AJ27,入力用３年!$B:$J,1,FALSE)=基本情報!$C$9,TRUE,FALSE)</xm:f>
            <x14:dxf>
              <font>
                <b/>
                <i/>
                <strike val="0"/>
              </font>
              <fill>
                <patternFill>
                  <bgColor rgb="FFFFC000"/>
                </patternFill>
              </fill>
              <border>
                <vertical/>
                <horizontal/>
              </border>
            </x14:dxf>
          </x14:cfRule>
          <x14:cfRule type="expression" priority="44" id="{1C305595-25EA-4138-A02E-6EBB2E5E3BAC}">
            <xm:f>IF(VLOOKUP(AJ27,入力用３年!$B:$J,1,FALSE)=基本情報!$E$9,TRUE,FALSE)</xm:f>
            <x14:dxf>
              <font>
                <b/>
                <i/>
                <strike val="0"/>
              </font>
              <fill>
                <patternFill>
                  <bgColor rgb="FFFFC000"/>
                </patternFill>
              </fill>
              <border>
                <vertical/>
                <horizontal/>
              </border>
            </x14:dxf>
          </x14:cfRule>
          <xm:sqref>AJ27:AJ32</xm:sqref>
        </x14:conditionalFormatting>
        <x14:conditionalFormatting xmlns:xm="http://schemas.microsoft.com/office/excel/2006/main">
          <x14:cfRule type="expression" priority="38" id="{A3D18C24-3F2D-43F7-B235-47F138804FD9}">
            <xm:f>VLOOKUP(AJ37,入力用３年!$B:$I,4,FALSE)&lt;&gt;""</xm:f>
            <x14:dxf>
              <fill>
                <patternFill>
                  <bgColor theme="8"/>
                </patternFill>
              </fill>
            </x14:dxf>
          </x14:cfRule>
          <x14:cfRule type="expression" priority="37" id="{44B2FD21-09E3-49DD-B59D-03FCAB172B2D}">
            <xm:f>IF(VLOOKUP(AJ37,入力用３年!$B:$J,1,FALSE)=基本情報!$E$9,TRUE,FALSE)</xm:f>
            <x14:dxf>
              <font>
                <b/>
                <i/>
                <strike val="0"/>
              </font>
              <fill>
                <patternFill>
                  <bgColor rgb="FFFFC000"/>
                </patternFill>
              </fill>
              <border>
                <vertical/>
                <horizontal/>
              </border>
            </x14:dxf>
          </x14:cfRule>
          <x14:cfRule type="expression" priority="36" id="{98F18755-B409-4CAD-88D2-B28DF00D80D7}">
            <xm:f>IF(VLOOKUP(AJ37,入力用３年!$B:$J,1,FALSE)=基本情報!$C$9,TRUE,FALSE)</xm:f>
            <x14:dxf>
              <font>
                <b/>
                <i/>
                <strike val="0"/>
              </font>
              <fill>
                <patternFill>
                  <bgColor rgb="FFFFC000"/>
                </patternFill>
              </fill>
              <border>
                <vertical/>
                <horizontal/>
              </border>
            </x14:dxf>
          </x14:cfRule>
          <x14:cfRule type="expression" priority="39" id="{72E9F9F0-6271-4FFB-BD1A-FFBB6EF2C5DE}">
            <xm:f>VLOOKUP(AJ37,入力用３年!$B:$I,5,FALSE)="現場閉所"</xm:f>
            <x14:dxf>
              <fill>
                <patternFill>
                  <bgColor theme="0" tint="-0.24994659260841701"/>
                </patternFill>
              </fill>
            </x14:dxf>
          </x14:cfRule>
          <x14:cfRule type="expression" priority="41" id="{6176964E-763D-4C04-A769-5248F27C2C1F}">
            <xm:f>IF(VLOOKUP(AJ37,入力用３年!$B:$J,1,FALSE)=基本情報!$E$8,TRUE,FALSE)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6A4A44FB-E53F-42BE-A649-F7E3C07AEE5F}">
            <xm:f>IF(VLOOKUP(AJ37,入力用３年!$B:$J,1,FALSE)=基本情報!$C$8,TRUE,FALSE)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AJ37:AJ42</xm:sqref>
        </x14:conditionalFormatting>
        <x14:conditionalFormatting xmlns:xm="http://schemas.microsoft.com/office/excel/2006/main">
          <x14:cfRule type="expression" priority="6" id="{3B63C31A-FC55-44A3-99E6-A207665BB036}">
            <xm:f>IF(VLOOKUP(AJ47,入力用３年!$B:$J,1,FALSE)=基本情報!$E$8,TRUE,FALSE)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 id="{A40693B7-D9DA-4C07-AAB3-1328C9FFFFD1}">
            <xm:f>IF(VLOOKUP(AJ47,入力用３年!$B:$J,1,FALSE)=基本情報!$C$9,TRUE,FALSE)</xm:f>
            <x14:dxf>
              <font>
                <b/>
                <i/>
                <strike val="0"/>
              </font>
              <fill>
                <patternFill>
                  <bgColor rgb="FFFFC000"/>
                </patternFill>
              </fill>
              <border>
                <vertical/>
                <horizontal/>
              </border>
            </x14:dxf>
          </x14:cfRule>
          <x14:cfRule type="expression" priority="3" id="{FAEE1A53-3607-4AB7-B1C5-ADBEF9BA33F6}">
            <xm:f>VLOOKUP(AJ47,入力用３年!$B:$I,4,FALSE)&lt;&gt;""</xm:f>
            <x14:dxf>
              <fill>
                <patternFill>
                  <bgColor theme="8"/>
                </patternFill>
              </fill>
            </x14:dxf>
          </x14:cfRule>
          <x14:cfRule type="expression" priority="4" id="{177BB3E3-CCD0-4424-BC0B-3754E45C4C5F}">
            <xm:f>VLOOKUP(AJ47,入力用３年!$B:$I,5,FALSE)="現場閉所"</xm:f>
            <x14:dxf>
              <fill>
                <patternFill>
                  <bgColor theme="0" tint="-0.24994659260841701"/>
                </patternFill>
              </fill>
            </x14:dxf>
          </x14:cfRule>
          <x14:cfRule type="expression" priority="5" id="{783A23A5-A370-4DC7-8787-4CF6B17B5B32}">
            <xm:f>IF(VLOOKUP(AJ47,入力用３年!$B:$J,1,FALSE)=基本情報!$C$8,TRUE,FALSE)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 id="{2DDB7256-8E37-44FF-BD6D-50525404BD55}">
            <xm:f>IF(VLOOKUP(AJ47,入力用３年!$B:$J,1,FALSE)=基本情報!$E$9,TRUE,FALSE)</xm:f>
            <x14:dxf>
              <font>
                <b/>
                <i/>
                <strike val="0"/>
              </font>
              <fill>
                <patternFill>
                  <bgColor rgb="FFFFC000"/>
                </patternFill>
              </fill>
              <border>
                <vertical/>
                <horizontal/>
              </border>
            </x14:dxf>
          </x14:cfRule>
          <xm:sqref>AJ47:AJ52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7</vt:i4>
      </vt:variant>
    </vt:vector>
  </HeadingPairs>
  <TitlesOfParts>
    <vt:vector size="19" baseType="lpstr">
      <vt:lpstr>操作説明書</vt:lpstr>
      <vt:lpstr>用語の定義</vt:lpstr>
      <vt:lpstr>基本情報</vt:lpstr>
      <vt:lpstr>入力用1年</vt:lpstr>
      <vt:lpstr>入力用２年</vt:lpstr>
      <vt:lpstr>入力用３年</vt:lpstr>
      <vt:lpstr>１(計画)</vt:lpstr>
      <vt:lpstr>２(計画)</vt:lpstr>
      <vt:lpstr>3(計画)</vt:lpstr>
      <vt:lpstr>1(実績)</vt:lpstr>
      <vt:lpstr>２(実績)</vt:lpstr>
      <vt:lpstr>３(実績)</vt:lpstr>
      <vt:lpstr>'１(計画)'!Print_Area</vt:lpstr>
      <vt:lpstr>'1(実績)'!Print_Area</vt:lpstr>
      <vt:lpstr>'２(計画)'!Print_Area</vt:lpstr>
      <vt:lpstr>'２(実績)'!Print_Area</vt:lpstr>
      <vt:lpstr>'3(計画)'!Print_Area</vt:lpstr>
      <vt:lpstr>'３(実績)'!Print_Area</vt:lpstr>
      <vt:lpstr>操作説明書!Print_Area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篠田　早紀</dc:creator>
  <cp:lastModifiedBy>水谷　梨湖</cp:lastModifiedBy>
  <cp:lastPrinted>2025-04-24T06:04:09Z</cp:lastPrinted>
  <dcterms:created xsi:type="dcterms:W3CDTF">2024-10-03T06:05:53Z</dcterms:created>
  <dcterms:modified xsi:type="dcterms:W3CDTF">2025-09-26T09:26:48Z</dcterms:modified>
</cp:coreProperties>
</file>