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10.2.61.89\05_計画推進ｇ\R7年度\025計画書制度\95 次年度通知\"/>
    </mc:Choice>
  </mc:AlternateContent>
  <xr:revisionPtr revIDLastSave="0" documentId="13_ncr:1_{E9A0FC44-0179-44F3-B28C-A5B110D51BB6}" xr6:coauthVersionLast="47" xr6:coauthVersionMax="47" xr10:uidLastSave="{00000000-0000-0000-0000-000000000000}"/>
  <workbookProtection workbookAlgorithmName="SHA-512" workbookHashValue="oACk1JLcgHRjrOxruY6ki8YpMNLrFO0o/FUxho88xooCEAEwmF+nf9vO0isIrCccTRUPuCGUYTIZmVII07m/rw==" workbookSaltValue="EqgbGlKYueraF1BoCxz+QA==" workbookSpinCount="100000" lockStructure="1"/>
  <bookViews>
    <workbookView xWindow="-110" yWindow="-110" windowWidth="22780" windowHeight="14540" tabRatio="886" xr2:uid="{00000000-000D-0000-FFFF-FFFF00000000}"/>
  </bookViews>
  <sheets>
    <sheet name="実施状況書提出書" sheetId="1" r:id="rId1"/>
    <sheet name="別紙１ 推進体制" sheetId="21" r:id="rId2"/>
    <sheet name="計算書①" sheetId="54" r:id="rId3"/>
    <sheet name="計算書②" sheetId="40" r:id="rId4"/>
    <sheet name="計算書③" sheetId="31" r:id="rId5"/>
    <sheet name="別紙２ 排出状況" sheetId="28" r:id="rId6"/>
    <sheet name="別紙３ 工場毎" sheetId="29" r:id="rId7"/>
    <sheet name="別紙４ 抑制" sheetId="42" r:id="rId8"/>
    <sheet name="別紙５ 削減対策" sheetId="43" r:id="rId9"/>
    <sheet name="別紙６ 先進対策" sheetId="44" r:id="rId10"/>
    <sheet name="別紙７ ｸﾚｼﾞｯﾄ" sheetId="7" r:id="rId11"/>
    <sheet name="別紙８ 再エネ目標" sheetId="55" r:id="rId12"/>
    <sheet name="別紙９ 再エネ措置" sheetId="49" r:id="rId13"/>
    <sheet name="小売電気事業者排出係数" sheetId="45" state="hidden" r:id="rId14"/>
    <sheet name="産業分類" sheetId="41" state="hidden" r:id="rId15"/>
    <sheet name="温室効果ガス" sheetId="33" state="hidden" r:id="rId16"/>
    <sheet name="排出活動" sheetId="35" state="hidden" r:id="rId17"/>
    <sheet name="排出活動区分" sheetId="37" state="hidden" r:id="rId18"/>
    <sheet name="燃料種" sheetId="38" state="hidden" r:id="rId19"/>
    <sheet name="燃料種設定" sheetId="32" state="hidden" r:id="rId20"/>
  </sheets>
  <externalReferences>
    <externalReference r:id="rId21"/>
    <externalReference r:id="rId22"/>
    <externalReference r:id="rId23"/>
    <externalReference r:id="rId24"/>
    <externalReference r:id="rId25"/>
  </externalReferences>
  <definedNames>
    <definedName name="_①">'別紙６ 先進対策'!$C$22:$C$23</definedName>
    <definedName name="_②">'別紙６ 先進対策'!$C$25:$C$26</definedName>
    <definedName name="_③">'別紙６ 先進対策'!$C$28:$C$34</definedName>
    <definedName name="_C01">排出活動区分!$D$2:$D$31</definedName>
    <definedName name="_C0101">燃料種設定!$E$2:$E$16</definedName>
    <definedName name="_C0102">燃料種設定!$E$17:$E$18</definedName>
    <definedName name="_C0103">燃料種設定!$E$19:$E$28</definedName>
    <definedName name="_C0104">燃料種設定!$E$29:$E$37</definedName>
    <definedName name="_C0105">燃料種設定!$E$38:$E$39</definedName>
    <definedName name="_C0106">燃料種設定!$E$40:$E$41</definedName>
    <definedName name="_C0107">燃料種設定!$E$42:$E$42</definedName>
    <definedName name="_C0108">燃料種設定!$E$43:$E$43</definedName>
    <definedName name="_C0109">燃料種設定!$E$44:$E$44</definedName>
    <definedName name="_C0110">燃料種設定!$E$45:$E$45</definedName>
    <definedName name="_C0111">燃料種設定!$E$46:$E$74</definedName>
    <definedName name="_C0112">燃料種設定!$E$75:$E$103</definedName>
    <definedName name="_C0113">燃料種設定!$E$104:$E$113</definedName>
    <definedName name="_C0114">燃料種設定!$E$114:$E$132</definedName>
    <definedName name="_C0115">燃料種設定!$E$133:$E$142</definedName>
    <definedName name="_C0116">燃料種設定!$E$143:$E$161</definedName>
    <definedName name="_C0117">燃料種設定!$E$162:$E$165</definedName>
    <definedName name="_C0118">燃料種設定!$E$166:$E$194</definedName>
    <definedName name="_C0119">燃料種設定!$E$195:$E$223</definedName>
    <definedName name="_C0120">燃料種設定!$E$224:$E$252</definedName>
    <definedName name="_C0121">燃料種設定!$E$253:$E$266</definedName>
    <definedName name="_C0122">燃料種設定!$E$267:$E$276</definedName>
    <definedName name="_C0123">燃料種設定!$E$277:$E$285</definedName>
    <definedName name="_C0124">燃料種設定!$E$286:$E$304</definedName>
    <definedName name="_C0125">燃料種設定!$E$305:$E$323</definedName>
    <definedName name="_C0126">燃料種設定!$E$324:$E$342</definedName>
    <definedName name="_C0127">燃料種設定!$E$343:$E$352</definedName>
    <definedName name="_C0128">燃料種設定!$E$353:$E$362</definedName>
    <definedName name="_C0129">燃料種設定!$E$363:$E$371</definedName>
    <definedName name="_C0130">燃料種設定!$E$372:$E$376</definedName>
    <definedName name="_C02">排出活動区分!$D$32</definedName>
    <definedName name="_C03">排出活動区分!$D$33:$D$33</definedName>
    <definedName name="_c04">排出活動区分!$D$34:$D$37</definedName>
    <definedName name="_C05">排出活動区分!$D$38</definedName>
    <definedName name="_C06">排出活動区分!$D$39</definedName>
    <definedName name="_C07">排出活動区分!$D$40</definedName>
    <definedName name="_C08">排出活動区分!$D$41:$D$50</definedName>
    <definedName name="_C09">排出活動区分!$D$51:$D$53</definedName>
    <definedName name="_C10">排出活動区分!$D$54:$D$57</definedName>
    <definedName name="_C11">排出活動区分!$D$58</definedName>
    <definedName name="_C12">排出活動区分!$D$59:$D$60</definedName>
    <definedName name="_C13">排出活動区分!$D$61</definedName>
    <definedName name="_C14">排出活動区分!$D$62</definedName>
    <definedName name="_C15">排出活動区分!$D$63:$D$67</definedName>
    <definedName name="_C16">排出活動区分!$D$68:$D$74</definedName>
    <definedName name="_C17">排出活動区分!$D$75:$D$126</definedName>
    <definedName name="_C18">排出活動区分!$D$127:$D$128</definedName>
    <definedName name="_C19">排出活動区分!$D$129:$D$130</definedName>
    <definedName name="_C20">排出活動区分!$D$131:$D$142</definedName>
    <definedName name="_C21">排出活動区分!$D$143:$D$144</definedName>
    <definedName name="_C22">排出活動区分!$D$145:$D$153</definedName>
    <definedName name="_C23">排出活動区分!$D$154:$D$158</definedName>
    <definedName name="_C24">排出活動区分!$D$159:$D$171</definedName>
    <definedName name="_xlnm._FilterDatabase" localSheetId="4" hidden="1">計算書③!$A$1:$T$166</definedName>
    <definedName name="_xlnm._FilterDatabase" localSheetId="13" hidden="1">小売電気事業者排出係数!$B$3:$I$852</definedName>
    <definedName name="_xlnm._FilterDatabase" localSheetId="19" hidden="1">燃料種設定!$A$1:$D$607</definedName>
    <definedName name="_xlnm._FilterDatabase" localSheetId="17" hidden="1">排出活動区分!$A$1:$H$434</definedName>
    <definedName name="_xlnm._FilterDatabase" localSheetId="6" hidden="1">'別紙３ 工場毎'!$E$6:$I$9</definedName>
    <definedName name="_H01">排出活動区分!$D$385</definedName>
    <definedName name="_H02">排出活動区分!$D$386</definedName>
    <definedName name="_H03">排出活動区分!$D$387</definedName>
    <definedName name="_H04">排出活動区分!$D$388:$D$390</definedName>
    <definedName name="_H05">排出活動区分!$D$391:$D$394</definedName>
    <definedName name="_H06">排出活動区分!$D$395</definedName>
    <definedName name="_H07">排出活動区分!$D$396:$D$397</definedName>
    <definedName name="_H08">排出活動区分!$D$398:$D$402</definedName>
    <definedName name="_H09">排出活動区分!$D$403:$D$404</definedName>
    <definedName name="_H10">排出活動区分!$D$405</definedName>
    <definedName name="_H11">排出活動区分!$D$406</definedName>
    <definedName name="_H12">排出活動区分!$D$407</definedName>
    <definedName name="_N01">排出活動区分!$D$172:$D$199</definedName>
    <definedName name="_N0101">燃料種設定!$E$377:$E$378</definedName>
    <definedName name="_N0102">燃料種設定!$E$379:$E$388</definedName>
    <definedName name="_N0103">燃料種設定!$E$389:$E$397</definedName>
    <definedName name="_N0104">燃料種設定!$E$398:$E$399</definedName>
    <definedName name="_N0105">燃料種設定!$E$400:$E$401</definedName>
    <definedName name="_N0106">燃料種設定!$E$402:$E$402</definedName>
    <definedName name="_N0107">燃料種設定!$E$403:$E$403</definedName>
    <definedName name="_N0108">燃料種設定!$E$404:$E$404</definedName>
    <definedName name="_N0109">燃料種設定!$E$405:$E$418</definedName>
    <definedName name="_N0110">燃料種設定!$E$419:$E$430</definedName>
    <definedName name="_N0111">燃料種設定!$E$431:$E$438</definedName>
    <definedName name="_N0112">燃料種設定!$E$439:$E$440</definedName>
    <definedName name="_N0113">燃料種設定!$E$441:$E$442</definedName>
    <definedName name="_N0114">燃料種設定!$E$443:$E$450</definedName>
    <definedName name="_N0115">燃料種設定!$E$451:$E$452</definedName>
    <definedName name="_N0116">燃料種設定!$E$453:$E$471</definedName>
    <definedName name="_N0117">燃料種設定!$E$472:$E$475</definedName>
    <definedName name="_N0118">燃料種設定!$E$476:$E$483</definedName>
    <definedName name="_N0119">燃料種設定!$E$484:$E$497</definedName>
    <definedName name="_N0120">燃料種設定!$E$498:$E$507</definedName>
    <definedName name="_N0121">燃料種設定!$E$508:$E$516</definedName>
    <definedName name="_N0122">燃料種設定!$E$517:$E$535</definedName>
    <definedName name="_N0123">燃料種設定!$E$536:$E$554</definedName>
    <definedName name="_N0124">燃料種設定!$E$555:$E$573</definedName>
    <definedName name="_N0125">燃料種設定!$E$574:$E$583</definedName>
    <definedName name="_N0126">燃料種設定!$E$584:$E$593</definedName>
    <definedName name="_N0127">燃料種設定!$E$594:$E$602</definedName>
    <definedName name="_N0128">燃料種設定!$E$603:$E$607</definedName>
    <definedName name="_N02">排出活動区分!$D$200</definedName>
    <definedName name="_N03">排出活動区分!$D$201</definedName>
    <definedName name="_N04">排出活動区分!$D$202:$D$206</definedName>
    <definedName name="_N05">排出活動区分!$D$207:$D$209</definedName>
    <definedName name="_N06">排出活動区分!$D$210</definedName>
    <definedName name="_N07">排出活動区分!$D$211</definedName>
    <definedName name="_N08">排出活動区分!$D$212:$D$265</definedName>
    <definedName name="_N09">排出活動区分!$D$266:$D$268</definedName>
    <definedName name="_N10">排出活動区分!$D$269:$D$342</definedName>
    <definedName name="_N11">排出活動区分!$D$343</definedName>
    <definedName name="_N12">排出活動区分!$D$344:$D$345</definedName>
    <definedName name="_N13">排出活動区分!$D$346:$D$347</definedName>
    <definedName name="_N14">排出活動区分!$D$348:$D$363</definedName>
    <definedName name="_N15">排出活動区分!$D$364:$D$368</definedName>
    <definedName name="_N16">排出活動区分!$D$369:$D$384</definedName>
    <definedName name="_P01">排出活動区分!$D$408</definedName>
    <definedName name="_P02">排出活動区分!$D$409:$D$423</definedName>
    <definedName name="_P03">排出活動区分!$D$424</definedName>
    <definedName name="_P04">排出活動区分!$D$425</definedName>
    <definedName name="_P05">排出活動区分!$D$426</definedName>
    <definedName name="_S01">排出活動区分!$D$427</definedName>
    <definedName name="_S02">排出活動区分!$D$428</definedName>
    <definedName name="_S03">排出活動区分!$D$429:$D$430</definedName>
    <definedName name="_S04">排出活動区分!$D$431</definedName>
    <definedName name="_S05">排出活動区分!$D$432</definedName>
    <definedName name="_S06">排出活動区分!$D$433</definedName>
    <definedName name="_S07">排出活動区分!$D$434</definedName>
    <definedName name="_S08">排出活動区分!$D$435:$D$438</definedName>
    <definedName name="_T01">排出活動区分!$D$439</definedName>
    <definedName name="_T02">排出活動区分!$D$440:$D$443</definedName>
    <definedName name="○" localSheetId="2">#REF!</definedName>
    <definedName name="○" localSheetId="3">#REF!</definedName>
    <definedName name="○" localSheetId="7">#REF!</definedName>
    <definedName name="○" localSheetId="8">#REF!</definedName>
    <definedName name="○" localSheetId="9">#REF!</definedName>
    <definedName name="○" localSheetId="11">#REF!</definedName>
    <definedName name="○" localSheetId="12">#REF!</definedName>
    <definedName name="○">#REF!</definedName>
    <definedName name="◎" localSheetId="2">#REF!</definedName>
    <definedName name="◎" localSheetId="3">#REF!</definedName>
    <definedName name="◎" localSheetId="7">#REF!</definedName>
    <definedName name="◎" localSheetId="8">#REF!</definedName>
    <definedName name="◎" localSheetId="9">#REF!</definedName>
    <definedName name="◎" localSheetId="11">#REF!</definedName>
    <definedName name="◎" localSheetId="12">#REF!</definedName>
    <definedName name="◎">#REF!</definedName>
    <definedName name="●" localSheetId="2">#REF!</definedName>
    <definedName name="●" localSheetId="3">#REF!</definedName>
    <definedName name="●" localSheetId="7">#REF!</definedName>
    <definedName name="●" localSheetId="8">#REF!</definedName>
    <definedName name="●" localSheetId="9">#REF!</definedName>
    <definedName name="●" localSheetId="11">#REF!</definedName>
    <definedName name="●" localSheetId="12">#REF!</definedName>
    <definedName name="●">#REF!</definedName>
    <definedName name="①_低炭素型の技術・製品・サービスの調達に関する対策の実施" localSheetId="11">#REF!</definedName>
    <definedName name="①_低炭素型の技術・製品・サービスの調達に関する対策の実施">#REF!</definedName>
    <definedName name="ＡＡ" localSheetId="2">#REF!</definedName>
    <definedName name="ＡＡ" localSheetId="3">#REF!</definedName>
    <definedName name="ＡＡ" localSheetId="7">#REF!</definedName>
    <definedName name="ＡＡ" localSheetId="8">#REF!</definedName>
    <definedName name="ＡＡ" localSheetId="9">#REF!</definedName>
    <definedName name="ＡＡ" localSheetId="11">#REF!</definedName>
    <definedName name="ＡＡ" localSheetId="12">#REF!</definedName>
    <definedName name="ＡＡ">#REF!</definedName>
    <definedName name="ＢＢ" localSheetId="2">#REF!</definedName>
    <definedName name="ＢＢ" localSheetId="3">#REF!</definedName>
    <definedName name="ＢＢ" localSheetId="7">#REF!</definedName>
    <definedName name="ＢＢ" localSheetId="8">#REF!</definedName>
    <definedName name="ＢＢ" localSheetId="9">#REF!</definedName>
    <definedName name="ＢＢ" localSheetId="11">#REF!</definedName>
    <definedName name="ＢＢ" localSheetId="12">#REF!</definedName>
    <definedName name="ＢＢ">#REF!</definedName>
    <definedName name="ＣＣ" localSheetId="2">#REF!</definedName>
    <definedName name="ＣＣ" localSheetId="3">#REF!</definedName>
    <definedName name="ＣＣ" localSheetId="7">#REF!</definedName>
    <definedName name="ＣＣ" localSheetId="8">#REF!</definedName>
    <definedName name="ＣＣ" localSheetId="9">#REF!</definedName>
    <definedName name="ＣＣ" localSheetId="11">#REF!</definedName>
    <definedName name="ＣＣ" localSheetId="12">#REF!</definedName>
    <definedName name="ＣＣ">#REF!</definedName>
    <definedName name="DA">産業分類!$C$2:$C$3</definedName>
    <definedName name="DB">産業分類!$C$4:$C$5</definedName>
    <definedName name="DC">産業分類!$C$6</definedName>
    <definedName name="ＤＤ" localSheetId="2">#REF!</definedName>
    <definedName name="ＤＤ" localSheetId="3">#REF!</definedName>
    <definedName name="DD">産業分類!$C$7:$C$9</definedName>
    <definedName name="DE">産業分類!$C$10:$C$33</definedName>
    <definedName name="DF">産業分類!$C$34:$C$37</definedName>
    <definedName name="DG">産業分類!$C$38:$C$42</definedName>
    <definedName name="DH">産業分類!$C$43:$C$50</definedName>
    <definedName name="DI">産業分類!$C$51:$C$62</definedName>
    <definedName name="DJ">産業分類!$C$63:$C$68</definedName>
    <definedName name="DK">産業分類!$C$69:$C$71</definedName>
    <definedName name="DL">産業分類!$C$72:$C$75</definedName>
    <definedName name="DM">産業分類!$C$76:$C$78</definedName>
    <definedName name="DN">産業分類!$C$79:$C$81</definedName>
    <definedName name="DO">産業分類!$C$82:$C$83</definedName>
    <definedName name="DP">産業分類!$C$84:$C$86</definedName>
    <definedName name="DQ">産業分類!$C$87:$C$88</definedName>
    <definedName name="DR">産業分類!$C$89:$C$97</definedName>
    <definedName name="DS">産業分類!$C$98:$C$99</definedName>
    <definedName name="DT">産業分類!$C$100</definedName>
    <definedName name="ＥＥ" localSheetId="2">#REF!</definedName>
    <definedName name="ＥＥ" localSheetId="3">#REF!</definedName>
    <definedName name="ＥＥ" localSheetId="7">#REF!</definedName>
    <definedName name="ＥＥ" localSheetId="8">#REF!</definedName>
    <definedName name="ＥＥ" localSheetId="9">#REF!</definedName>
    <definedName name="ＥＥ" localSheetId="11">#REF!</definedName>
    <definedName name="ＥＥ" localSheetId="12">#REF!</definedName>
    <definedName name="ＥＥ">#REF!</definedName>
    <definedName name="ＦＦ" localSheetId="2">#REF!</definedName>
    <definedName name="ＦＦ" localSheetId="3">#REF!</definedName>
    <definedName name="ＦＦ" localSheetId="7">#REF!</definedName>
    <definedName name="ＦＦ" localSheetId="8">#REF!</definedName>
    <definedName name="ＦＦ" localSheetId="9">#REF!</definedName>
    <definedName name="ＦＦ" localSheetId="11">#REF!</definedName>
    <definedName name="ＦＦ" localSheetId="12">#REF!</definedName>
    <definedName name="ＦＦ">#REF!</definedName>
    <definedName name="ＧＧ" localSheetId="2">#REF!</definedName>
    <definedName name="ＧＧ" localSheetId="3">#REF!</definedName>
    <definedName name="ＧＧ" localSheetId="7">#REF!</definedName>
    <definedName name="ＧＧ" localSheetId="8">#REF!</definedName>
    <definedName name="ＧＧ" localSheetId="9">#REF!</definedName>
    <definedName name="ＧＧ" localSheetId="11">#REF!</definedName>
    <definedName name="ＧＧ" localSheetId="12">#REF!</definedName>
    <definedName name="ＧＧ">#REF!</definedName>
    <definedName name="ＨＨ" localSheetId="2">#REF!</definedName>
    <definedName name="ＨＨ" localSheetId="3">#REF!</definedName>
    <definedName name="ＨＨ" localSheetId="7">#REF!</definedName>
    <definedName name="ＨＨ" localSheetId="8">#REF!</definedName>
    <definedName name="ＨＨ" localSheetId="9">#REF!</definedName>
    <definedName name="ＨＨ" localSheetId="11">#REF!</definedName>
    <definedName name="ＨＨ" localSheetId="12">#REF!</definedName>
    <definedName name="ＨＨ">#REF!</definedName>
    <definedName name="ＪＪ" localSheetId="2">#REF!</definedName>
    <definedName name="ＪＪ" localSheetId="3">#REF!</definedName>
    <definedName name="ＪＪ" localSheetId="7">#REF!</definedName>
    <definedName name="ＪＪ" localSheetId="8">#REF!</definedName>
    <definedName name="ＪＪ" localSheetId="9">#REF!</definedName>
    <definedName name="ＪＪ" localSheetId="11">#REF!</definedName>
    <definedName name="ＪＪ" localSheetId="12">#REF!</definedName>
    <definedName name="ＪＪ">#REF!</definedName>
    <definedName name="ＫＫ" localSheetId="2">#REF!</definedName>
    <definedName name="ＫＫ" localSheetId="3">#REF!</definedName>
    <definedName name="ＫＫ" localSheetId="7">#REF!</definedName>
    <definedName name="ＫＫ" localSheetId="8">#REF!</definedName>
    <definedName name="ＫＫ" localSheetId="9">#REF!</definedName>
    <definedName name="ＫＫ" localSheetId="11">#REF!</definedName>
    <definedName name="ＫＫ" localSheetId="12">#REF!</definedName>
    <definedName name="ＫＫ">#REF!</definedName>
    <definedName name="ＬＬ" localSheetId="2">#REF!</definedName>
    <definedName name="ＬＬ" localSheetId="3">#REF!</definedName>
    <definedName name="ＬＬ" localSheetId="7">#REF!</definedName>
    <definedName name="ＬＬ" localSheetId="8">#REF!</definedName>
    <definedName name="ＬＬ" localSheetId="9">#REF!</definedName>
    <definedName name="ＬＬ" localSheetId="11">#REF!</definedName>
    <definedName name="ＬＬ" localSheetId="12">#REF!</definedName>
    <definedName name="ＬＬ">#REF!</definedName>
    <definedName name="ＭＭ" localSheetId="2">#REF!</definedName>
    <definedName name="ＭＭ" localSheetId="3">#REF!</definedName>
    <definedName name="ＭＭ" localSheetId="7">#REF!</definedName>
    <definedName name="ＭＭ" localSheetId="8">#REF!</definedName>
    <definedName name="ＭＭ" localSheetId="9">#REF!</definedName>
    <definedName name="ＭＭ" localSheetId="11">#REF!</definedName>
    <definedName name="ＭＭ" localSheetId="12">#REF!</definedName>
    <definedName name="ＭＭ">#REF!</definedName>
    <definedName name="ＮＮ" localSheetId="2">#REF!</definedName>
    <definedName name="ＮＮ" localSheetId="3">#REF!</definedName>
    <definedName name="ＮＮ" localSheetId="7">#REF!</definedName>
    <definedName name="ＮＮ" localSheetId="8">#REF!</definedName>
    <definedName name="ＮＮ" localSheetId="9">#REF!</definedName>
    <definedName name="ＮＮ" localSheetId="11">#REF!</definedName>
    <definedName name="ＮＮ" localSheetId="12">#REF!</definedName>
    <definedName name="ＮＮ">#REF!</definedName>
    <definedName name="ＯＯ" localSheetId="2">#REF!</definedName>
    <definedName name="ＯＯ" localSheetId="3">#REF!</definedName>
    <definedName name="ＯＯ" localSheetId="7">#REF!</definedName>
    <definedName name="ＯＯ" localSheetId="8">#REF!</definedName>
    <definedName name="ＯＯ" localSheetId="9">#REF!</definedName>
    <definedName name="ＯＯ" localSheetId="11">#REF!</definedName>
    <definedName name="ＯＯ" localSheetId="12">#REF!</definedName>
    <definedName name="ＯＯ">#REF!</definedName>
    <definedName name="ＰＰ" localSheetId="2">#REF!</definedName>
    <definedName name="ＰＰ" localSheetId="3">#REF!</definedName>
    <definedName name="ＰＰ" localSheetId="7">#REF!</definedName>
    <definedName name="ＰＰ" localSheetId="8">#REF!</definedName>
    <definedName name="ＰＰ" localSheetId="9">#REF!</definedName>
    <definedName name="ＰＰ" localSheetId="11">#REF!</definedName>
    <definedName name="ＰＰ" localSheetId="12">#REF!</definedName>
    <definedName name="ＰＰ">#REF!</definedName>
    <definedName name="_xlnm.Print_Area" localSheetId="2">計算書①!$A$1:$U$183</definedName>
    <definedName name="_xlnm.Print_Area" localSheetId="3">計算書②!$A$2:$I$91</definedName>
    <definedName name="_xlnm.Print_Area" localSheetId="4">計算書③!$A$2:$O$166</definedName>
    <definedName name="_xlnm.Print_Area" localSheetId="0">実施状況書提出書!$A$2:$S$40</definedName>
    <definedName name="_xlnm.Print_Area" localSheetId="13">小売電気事業者排出係数!$B$2:$E$852</definedName>
    <definedName name="_xlnm.Print_Area" localSheetId="1">'別紙１ 推進体制'!$A$2:$C$23</definedName>
    <definedName name="_xlnm.Print_Area" localSheetId="5">'別紙２ 排出状況'!$A$2:$N$18</definedName>
    <definedName name="_xlnm.Print_Area" localSheetId="6">'別紙３ 工場毎'!$A$2:$N$40</definedName>
    <definedName name="_xlnm.Print_Area" localSheetId="7">'別紙４ 抑制'!$A$2:$U$50</definedName>
    <definedName name="_xlnm.Print_Area" localSheetId="8">'別紙５ 削減対策'!$A$2:$P$32</definedName>
    <definedName name="_xlnm.Print_Area" localSheetId="9">'別紙６ 先進対策'!$A$2:$K$19</definedName>
    <definedName name="_xlnm.Print_Area" localSheetId="10">'別紙７ ｸﾚｼﾞｯﾄ'!$A$2:$F$49</definedName>
    <definedName name="_xlnm.Print_Area" localSheetId="11">'別紙８ 再エネ目標'!$A$2:$U$39</definedName>
    <definedName name="_xlnm.Print_Area" localSheetId="12">'別紙９ 再エネ措置'!$A$2:$U$17</definedName>
    <definedName name="_xlnm.Print_Titles" localSheetId="15">温室効果ガス!$1:$1</definedName>
    <definedName name="_xlnm.Print_Titles" localSheetId="2">計算書①!$2:$6</definedName>
    <definedName name="_xlnm.Print_Titles" localSheetId="18">燃料種!$1:$1</definedName>
    <definedName name="_xlnm.Print_Titles" localSheetId="19">燃料種設定!$1:$1</definedName>
    <definedName name="_xlnm.Print_Titles" localSheetId="16">排出活動!$1:$1</definedName>
    <definedName name="_xlnm.Print_Titles" localSheetId="17">排出活動区分!$1:$1</definedName>
    <definedName name="ＱＱ" localSheetId="2">#REF!</definedName>
    <definedName name="ＱＱ" localSheetId="3">#REF!</definedName>
    <definedName name="ＱＱ" localSheetId="7">#REF!</definedName>
    <definedName name="ＱＱ" localSheetId="8">#REF!</definedName>
    <definedName name="ＱＱ" localSheetId="9">#REF!</definedName>
    <definedName name="ＱＱ" localSheetId="11">#REF!</definedName>
    <definedName name="ＱＱ" localSheetId="12">#REF!</definedName>
    <definedName name="ＱＱ">#REF!</definedName>
    <definedName name="ＲＲ" localSheetId="2">#REF!</definedName>
    <definedName name="ＲＲ" localSheetId="3">#REF!</definedName>
    <definedName name="ＲＲ" localSheetId="7">#REF!</definedName>
    <definedName name="ＲＲ" localSheetId="8">#REF!</definedName>
    <definedName name="ＲＲ" localSheetId="9">#REF!</definedName>
    <definedName name="ＲＲ" localSheetId="11">#REF!</definedName>
    <definedName name="ＲＲ" localSheetId="12">#REF!</definedName>
    <definedName name="ＲＲ">#REF!</definedName>
    <definedName name="ＳＳ" localSheetId="2">#REF!</definedName>
    <definedName name="ＳＳ" localSheetId="3">#REF!</definedName>
    <definedName name="ＳＳ" localSheetId="7">#REF!</definedName>
    <definedName name="ＳＳ" localSheetId="8">#REF!</definedName>
    <definedName name="ＳＳ" localSheetId="9">#REF!</definedName>
    <definedName name="ＳＳ" localSheetId="11">#REF!</definedName>
    <definedName name="ＳＳ" localSheetId="12">#REF!</definedName>
    <definedName name="ＳＳ">#REF!</definedName>
    <definedName name="ＴＴ" localSheetId="2">#REF!</definedName>
    <definedName name="ＴＴ" localSheetId="3">#REF!</definedName>
    <definedName name="ＴＴ" localSheetId="7">#REF!</definedName>
    <definedName name="ＴＴ" localSheetId="8">#REF!</definedName>
    <definedName name="ＴＴ" localSheetId="9">#REF!</definedName>
    <definedName name="ＴＴ" localSheetId="11">#REF!</definedName>
    <definedName name="ＴＴ" localSheetId="12">#REF!</definedName>
    <definedName name="ＴＴ">#REF!</definedName>
    <definedName name="パーフルオロカーボン">排出活動!$C$54:$C$58</definedName>
    <definedName name="パーフルオロカーボンリスト">温室効果ガス!$B$23:$B$31</definedName>
    <definedName name="ハイドロフルオロカーボン">排出活動!$C$42:$C$53</definedName>
    <definedName name="ハイドロフルオロカーボンリスト">温室効果ガス!$B$4:$B$22</definedName>
    <definedName name="ポスト新長期規制達成車" localSheetId="2">#REF!</definedName>
    <definedName name="ポスト新長期規制達成車" localSheetId="3">#REF!</definedName>
    <definedName name="ポスト新長期規制達成車" localSheetId="7">#REF!</definedName>
    <definedName name="ポスト新長期規制達成車" localSheetId="8">#REF!</definedName>
    <definedName name="ポスト新長期規制達成車" localSheetId="9">#REF!</definedName>
    <definedName name="ポスト新長期規制達成車" localSheetId="11">#REF!</definedName>
    <definedName name="ポスト新長期規制達成車" localSheetId="12">#REF!</definedName>
    <definedName name="ポスト新長期規制達成車">#REF!</definedName>
    <definedName name="メタン">排出活動!$C$2:$C$25</definedName>
    <definedName name="一酸化二窒素">排出活動!$C$26:$C$41</definedName>
    <definedName name="三ふっ化窒素">排出活動!$C$67:$C$68</definedName>
    <definedName name="小分類" localSheetId="11">#REF!</definedName>
    <definedName name="小分類">#REF!</definedName>
    <definedName name="小分類①">'別紙６ 先進対策'!$C$22:$C$23</definedName>
    <definedName name="対策小分類" localSheetId="11">#REF!</definedName>
    <definedName name="対策小分類">#REF!</definedName>
    <definedName name="対策大分類" localSheetId="11">#REF!</definedName>
    <definedName name="対策大分類">#REF!</definedName>
    <definedName name="大区分">[1]別紙2!$E$9:$E$23</definedName>
    <definedName name="大分類">産業分類!$A$2:$A$21</definedName>
    <definedName name="燃料種―">燃料種設定!$E$608</definedName>
    <definedName name="平成17年基準超低公害車" localSheetId="2">#REF!</definedName>
    <definedName name="平成17年基準超低公害車" localSheetId="3">#REF!</definedName>
    <definedName name="平成17年基準超低公害車" localSheetId="7">#REF!</definedName>
    <definedName name="平成17年基準超低公害車" localSheetId="8">#REF!</definedName>
    <definedName name="平成17年基準超低公害車" localSheetId="9">#REF!</definedName>
    <definedName name="平成17年基準超低公害車" localSheetId="11">#REF!</definedName>
    <definedName name="平成17年基準超低公害車" localSheetId="12">#REF!</definedName>
    <definedName name="平成17年基準超低公害車">#REF!</definedName>
    <definedName name="平成17年基準優低公害車" localSheetId="2">#REF!</definedName>
    <definedName name="平成17年基準優低公害車" localSheetId="3">#REF!</definedName>
    <definedName name="平成17年基準優低公害車" localSheetId="7">#REF!</definedName>
    <definedName name="平成17年基準優低公害車" localSheetId="8">#REF!</definedName>
    <definedName name="平成17年基準優低公害車" localSheetId="9">#REF!</definedName>
    <definedName name="平成17年基準優低公害車" localSheetId="11">#REF!</definedName>
    <definedName name="平成17年基準優低公害車" localSheetId="12">#REF!</definedName>
    <definedName name="平成17年基準優低公害車">#REF!</definedName>
    <definedName name="平成17年基準良低公害車" localSheetId="2">#REF!</definedName>
    <definedName name="平成17年基準良低公害車" localSheetId="3">#REF!</definedName>
    <definedName name="平成17年基準良低公害車" localSheetId="7">#REF!</definedName>
    <definedName name="平成17年基準良低公害車" localSheetId="8">#REF!</definedName>
    <definedName name="平成17年基準良低公害車" localSheetId="9">#REF!</definedName>
    <definedName name="平成17年基準良低公害車" localSheetId="11">#REF!</definedName>
    <definedName name="平成17年基準良低公害車" localSheetId="12">#REF!</definedName>
    <definedName name="平成17年基準良低公害車">#REF!</definedName>
    <definedName name="別紙10" localSheetId="11">[2]排出活動!#REF!</definedName>
    <definedName name="別紙10">[2]排出活動!#REF!</definedName>
    <definedName name="六フッ化硫黄" localSheetId="2">[3]排出活動!#REF!</definedName>
    <definedName name="六フッ化硫黄" localSheetId="7">[4]排出活動!#REF!</definedName>
    <definedName name="六フッ化硫黄" localSheetId="8">[5]排出活動!#REF!</definedName>
    <definedName name="六フッ化硫黄" localSheetId="9">[5]排出活動!#REF!</definedName>
    <definedName name="六フッ化硫黄" localSheetId="11">[4]排出活動!#REF!</definedName>
    <definedName name="六フッ化硫黄" localSheetId="12">[4]排出活動!#REF!</definedName>
    <definedName name="六フッ化硫黄">排出活動!#REF!</definedName>
    <definedName name="六ふっ化硫黄">排出活動!$C$59:$C$66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5" i="42" l="1"/>
  <c r="L15" i="42"/>
  <c r="I15" i="42"/>
  <c r="Q98" i="54"/>
  <c r="Q97" i="54"/>
  <c r="Q96" i="54"/>
  <c r="Q95" i="54"/>
  <c r="Q94" i="54"/>
  <c r="Q93" i="54"/>
  <c r="Q92" i="54"/>
  <c r="Q91" i="54"/>
  <c r="Q90" i="54"/>
  <c r="Q89" i="54"/>
  <c r="S179" i="54" l="1"/>
  <c r="U70" i="54"/>
  <c r="U63" i="54"/>
  <c r="U64" i="54"/>
  <c r="U65" i="54"/>
  <c r="U66" i="54"/>
  <c r="U67" i="54"/>
  <c r="U68" i="54"/>
  <c r="U69" i="54"/>
  <c r="U62" i="54"/>
  <c r="E17" i="7"/>
  <c r="T48" i="54"/>
  <c r="S47" i="54"/>
  <c r="T46" i="54"/>
  <c r="S45" i="54"/>
  <c r="F7" i="28"/>
  <c r="S6" i="55"/>
  <c r="V49" i="54"/>
  <c r="V51" i="54"/>
  <c r="V53" i="54"/>
  <c r="U50" i="54"/>
  <c r="U52" i="54"/>
  <c r="U54" i="54"/>
  <c r="O49" i="54"/>
  <c r="O51" i="54"/>
  <c r="O53" i="54"/>
  <c r="T54" i="54"/>
  <c r="V54" i="54" s="1"/>
  <c r="T52" i="54"/>
  <c r="V52" i="54" s="1"/>
  <c r="T50" i="54"/>
  <c r="V50" i="54" s="1"/>
  <c r="S53" i="54"/>
  <c r="U53" i="54" s="1"/>
  <c r="S51" i="54"/>
  <c r="U51" i="54" s="1"/>
  <c r="S49" i="54"/>
  <c r="U49" i="54" s="1"/>
  <c r="L49" i="54"/>
  <c r="L51" i="54"/>
  <c r="L53" i="54"/>
  <c r="F987" i="32"/>
  <c r="F988" i="32"/>
  <c r="F989" i="32"/>
  <c r="F990" i="32"/>
  <c r="F991" i="32"/>
  <c r="F992" i="32"/>
  <c r="F986" i="32"/>
  <c r="F985" i="32"/>
  <c r="F984" i="32"/>
  <c r="F983" i="32"/>
  <c r="F979" i="32"/>
  <c r="F975" i="32"/>
  <c r="F959" i="32"/>
  <c r="F960" i="32"/>
  <c r="F961" i="32"/>
  <c r="F962" i="32"/>
  <c r="F963" i="32"/>
  <c r="F964" i="32"/>
  <c r="F965" i="32"/>
  <c r="F966" i="32"/>
  <c r="F967" i="32"/>
  <c r="F968" i="32"/>
  <c r="F969" i="32"/>
  <c r="F970" i="32"/>
  <c r="F971" i="32"/>
  <c r="F972" i="32"/>
  <c r="F956" i="32"/>
  <c r="F953" i="32"/>
  <c r="F949" i="32"/>
  <c r="F950" i="32"/>
  <c r="F951" i="32"/>
  <c r="F942" i="32"/>
  <c r="F943" i="32"/>
  <c r="F938" i="32"/>
  <c r="F939" i="32"/>
  <c r="F919" i="32"/>
  <c r="F920" i="32"/>
  <c r="F921" i="32"/>
  <c r="F922" i="32"/>
  <c r="F923" i="32"/>
  <c r="F924" i="32"/>
  <c r="F925" i="32"/>
  <c r="F926" i="32"/>
  <c r="F927" i="32"/>
  <c r="F928" i="32"/>
  <c r="F929" i="32"/>
  <c r="F930" i="32"/>
  <c r="F931" i="32"/>
  <c r="F932" i="32"/>
  <c r="F933" i="32"/>
  <c r="F911" i="32"/>
  <c r="F912" i="32"/>
  <c r="F884" i="32"/>
  <c r="F885" i="32"/>
  <c r="F886" i="32"/>
  <c r="F887" i="32"/>
  <c r="F888" i="32"/>
  <c r="F889" i="32"/>
  <c r="F890" i="32"/>
  <c r="F891" i="32"/>
  <c r="F805" i="32"/>
  <c r="F806" i="32"/>
  <c r="F807" i="32"/>
  <c r="F808" i="32"/>
  <c r="F809" i="32"/>
  <c r="F810" i="32"/>
  <c r="F811" i="32"/>
  <c r="F812" i="32"/>
  <c r="F813" i="32"/>
  <c r="F814" i="32"/>
  <c r="F757" i="32"/>
  <c r="F758" i="32"/>
  <c r="F753" i="32"/>
  <c r="F754" i="32"/>
  <c r="F755" i="32"/>
  <c r="F736" i="32"/>
  <c r="F737" i="32"/>
  <c r="F738" i="32"/>
  <c r="F739" i="32"/>
  <c r="F740" i="32"/>
  <c r="F741" i="32"/>
  <c r="F742" i="32"/>
  <c r="F743" i="32"/>
  <c r="F744" i="32"/>
  <c r="F745" i="32"/>
  <c r="F746" i="32"/>
  <c r="F747" i="32"/>
  <c r="F748" i="32"/>
  <c r="F731" i="32"/>
  <c r="F732" i="32"/>
  <c r="F733" i="32"/>
  <c r="F734" i="32"/>
  <c r="F735" i="32"/>
  <c r="F726" i="32"/>
  <c r="F727" i="32"/>
  <c r="F728" i="32"/>
  <c r="F729" i="32"/>
  <c r="F730" i="32"/>
  <c r="F710" i="32"/>
  <c r="F711" i="32"/>
  <c r="F712" i="32"/>
  <c r="F713" i="32"/>
  <c r="F714" i="32"/>
  <c r="F715" i="32"/>
  <c r="F716" i="32"/>
  <c r="F717" i="32"/>
  <c r="F718" i="32"/>
  <c r="F719" i="32"/>
  <c r="F653" i="32"/>
  <c r="F654" i="32"/>
  <c r="F655" i="32"/>
  <c r="F656" i="32"/>
  <c r="F657" i="32"/>
  <c r="F658" i="32"/>
  <c r="F659" i="32"/>
  <c r="F660" i="32"/>
  <c r="F661" i="32"/>
  <c r="F662" i="32"/>
  <c r="F663" i="32"/>
  <c r="F664" i="32"/>
  <c r="F665" i="32"/>
  <c r="F666" i="32"/>
  <c r="F667" i="32"/>
  <c r="F668" i="32"/>
  <c r="F669" i="32"/>
  <c r="F670" i="32"/>
  <c r="F671" i="32"/>
  <c r="F672" i="32"/>
  <c r="F673" i="32"/>
  <c r="F674" i="32"/>
  <c r="F675" i="32"/>
  <c r="F676" i="32"/>
  <c r="F677" i="32"/>
  <c r="F678" i="32"/>
  <c r="F679" i="32"/>
  <c r="F680" i="32"/>
  <c r="F681" i="32"/>
  <c r="F682" i="32"/>
  <c r="F683" i="32"/>
  <c r="F684" i="32"/>
  <c r="F685" i="32"/>
  <c r="F686" i="32"/>
  <c r="F687" i="32"/>
  <c r="F688" i="32"/>
  <c r="F689" i="32"/>
  <c r="F690" i="32"/>
  <c r="F691" i="32"/>
  <c r="F692" i="32"/>
  <c r="F693" i="32"/>
  <c r="F694" i="32"/>
  <c r="F695" i="32"/>
  <c r="F696" i="32"/>
  <c r="F697" i="32"/>
  <c r="F698" i="32"/>
  <c r="F699" i="32"/>
  <c r="F700" i="32"/>
  <c r="F701" i="32"/>
  <c r="F702" i="32"/>
  <c r="F703" i="32"/>
  <c r="F633" i="32"/>
  <c r="F634" i="32"/>
  <c r="F630" i="32"/>
  <c r="F620" i="32"/>
  <c r="F621" i="32"/>
  <c r="F622" i="32"/>
  <c r="F623" i="32"/>
  <c r="F624" i="32"/>
  <c r="F625" i="32"/>
  <c r="F626" i="32"/>
  <c r="F627" i="32"/>
  <c r="F613" i="32"/>
  <c r="F614" i="32"/>
  <c r="T55" i="31"/>
  <c r="T56" i="31"/>
  <c r="T57" i="31"/>
  <c r="T58" i="31"/>
  <c r="T59" i="31"/>
  <c r="T60" i="31"/>
  <c r="T61" i="31"/>
  <c r="T62" i="31"/>
  <c r="T63" i="31"/>
  <c r="T64" i="31"/>
  <c r="T65" i="31"/>
  <c r="T66" i="31"/>
  <c r="T67" i="31"/>
  <c r="T68" i="31"/>
  <c r="T69" i="31"/>
  <c r="T70" i="31"/>
  <c r="T71" i="31"/>
  <c r="T72" i="31"/>
  <c r="T73" i="31"/>
  <c r="T74" i="31"/>
  <c r="T54" i="31"/>
  <c r="T9" i="31"/>
  <c r="T10" i="31"/>
  <c r="T11" i="31"/>
  <c r="T12" i="31"/>
  <c r="T13" i="31"/>
  <c r="T14" i="31"/>
  <c r="T15" i="31"/>
  <c r="T16" i="31"/>
  <c r="T17" i="31"/>
  <c r="T18" i="31"/>
  <c r="T19" i="31"/>
  <c r="T8" i="31"/>
  <c r="G14" i="7"/>
  <c r="G13" i="7"/>
  <c r="G12" i="7"/>
  <c r="G11" i="7"/>
  <c r="G10" i="7"/>
  <c r="G9" i="7"/>
  <c r="G8" i="7"/>
  <c r="G7" i="7"/>
  <c r="G6" i="7"/>
  <c r="G5" i="7"/>
  <c r="S28" i="42"/>
  <c r="S29" i="42"/>
  <c r="S30" i="42"/>
  <c r="S31" i="42"/>
  <c r="S32" i="42"/>
  <c r="S33" i="42"/>
  <c r="G17" i="7" l="1"/>
  <c r="O32" i="28" s="1"/>
  <c r="E16" i="7"/>
  <c r="S171" i="54"/>
  <c r="T172" i="54"/>
  <c r="T78" i="54"/>
  <c r="S77" i="54"/>
  <c r="T76" i="54"/>
  <c r="S75" i="54"/>
  <c r="T74" i="54"/>
  <c r="S73" i="54"/>
  <c r="M159" i="31"/>
  <c r="M160" i="31"/>
  <c r="M161" i="31"/>
  <c r="M162" i="31"/>
  <c r="M163" i="31"/>
  <c r="L159" i="31"/>
  <c r="L160" i="31"/>
  <c r="L161" i="31"/>
  <c r="L162" i="31"/>
  <c r="L163" i="31"/>
  <c r="I159" i="31"/>
  <c r="I160" i="31"/>
  <c r="I161" i="31"/>
  <c r="I162" i="31"/>
  <c r="I163" i="31"/>
  <c r="I158" i="31"/>
  <c r="M149" i="31"/>
  <c r="M150" i="31"/>
  <c r="M151" i="31"/>
  <c r="M152" i="31"/>
  <c r="M153" i="31"/>
  <c r="L149" i="31"/>
  <c r="L150" i="31"/>
  <c r="L151" i="31"/>
  <c r="L152" i="31"/>
  <c r="L153" i="31"/>
  <c r="I149" i="31"/>
  <c r="I150" i="31"/>
  <c r="I151" i="31"/>
  <c r="I152" i="31"/>
  <c r="I153" i="31"/>
  <c r="I148" i="31"/>
  <c r="M135" i="31"/>
  <c r="M136" i="31"/>
  <c r="M137" i="31"/>
  <c r="M138" i="31"/>
  <c r="M139" i="31"/>
  <c r="M140" i="31"/>
  <c r="M141" i="31"/>
  <c r="M142" i="31"/>
  <c r="M143" i="31"/>
  <c r="L135" i="31"/>
  <c r="L136" i="31"/>
  <c r="L137" i="31"/>
  <c r="L138" i="31"/>
  <c r="L139" i="31"/>
  <c r="L140" i="31"/>
  <c r="L141" i="31"/>
  <c r="L142" i="31"/>
  <c r="L143" i="31"/>
  <c r="I135" i="31"/>
  <c r="I136" i="31"/>
  <c r="I137" i="31"/>
  <c r="I138" i="31"/>
  <c r="I139" i="31"/>
  <c r="I140" i="31"/>
  <c r="I141" i="31"/>
  <c r="I142" i="31"/>
  <c r="I143" i="31"/>
  <c r="I134" i="31"/>
  <c r="M111" i="31"/>
  <c r="M112" i="31"/>
  <c r="M113" i="31"/>
  <c r="M114" i="31"/>
  <c r="M115" i="31"/>
  <c r="M116" i="31"/>
  <c r="M117" i="31"/>
  <c r="M118" i="31"/>
  <c r="M119" i="31"/>
  <c r="L111" i="31"/>
  <c r="L112" i="31"/>
  <c r="L113" i="31"/>
  <c r="L114" i="31"/>
  <c r="L115" i="31"/>
  <c r="L116" i="31"/>
  <c r="L117" i="31"/>
  <c r="L118" i="31"/>
  <c r="L119" i="31"/>
  <c r="L120" i="31"/>
  <c r="L121" i="31"/>
  <c r="L122" i="31"/>
  <c r="L123" i="31"/>
  <c r="L124" i="31"/>
  <c r="L125" i="31"/>
  <c r="L126" i="31"/>
  <c r="L127" i="31"/>
  <c r="L128" i="31"/>
  <c r="L129" i="31"/>
  <c r="I111" i="31"/>
  <c r="I112" i="31"/>
  <c r="I113" i="31"/>
  <c r="I114" i="31"/>
  <c r="I115" i="31"/>
  <c r="I116" i="31"/>
  <c r="I117" i="31"/>
  <c r="I118" i="31"/>
  <c r="I119" i="31"/>
  <c r="I110" i="31"/>
  <c r="M55" i="31"/>
  <c r="M56" i="31"/>
  <c r="M57" i="31"/>
  <c r="M58" i="31"/>
  <c r="M59" i="31"/>
  <c r="M60" i="31"/>
  <c r="M61" i="31"/>
  <c r="M62" i="31"/>
  <c r="M63" i="31"/>
  <c r="M64" i="31"/>
  <c r="M65" i="31"/>
  <c r="M66" i="31"/>
  <c r="M67" i="31"/>
  <c r="M68" i="31"/>
  <c r="M69" i="31"/>
  <c r="M70" i="31"/>
  <c r="M71" i="31"/>
  <c r="M72" i="31"/>
  <c r="M73" i="31"/>
  <c r="M74" i="31"/>
  <c r="L55" i="31"/>
  <c r="L56" i="31"/>
  <c r="L57" i="31"/>
  <c r="L58" i="31"/>
  <c r="L59" i="31"/>
  <c r="L60" i="31"/>
  <c r="L61" i="31"/>
  <c r="L62" i="31"/>
  <c r="L63" i="31"/>
  <c r="L64" i="31"/>
  <c r="L65" i="31"/>
  <c r="L66" i="31"/>
  <c r="L67" i="31"/>
  <c r="L68" i="31"/>
  <c r="L69" i="31"/>
  <c r="L70" i="31"/>
  <c r="L71" i="31"/>
  <c r="L72" i="31"/>
  <c r="L73" i="31"/>
  <c r="L74" i="31"/>
  <c r="K55" i="31"/>
  <c r="K56" i="31"/>
  <c r="K57" i="31"/>
  <c r="K58" i="31"/>
  <c r="K59" i="31"/>
  <c r="K60" i="31"/>
  <c r="K61" i="31"/>
  <c r="K62" i="31"/>
  <c r="K63" i="31"/>
  <c r="K64" i="31"/>
  <c r="K65" i="31"/>
  <c r="K66" i="31"/>
  <c r="K67" i="31"/>
  <c r="K68" i="31"/>
  <c r="K69" i="31"/>
  <c r="K70" i="31"/>
  <c r="K71" i="31"/>
  <c r="K72" i="31"/>
  <c r="K73" i="31"/>
  <c r="K74" i="31"/>
  <c r="K54" i="31"/>
  <c r="J55" i="31"/>
  <c r="J56" i="31"/>
  <c r="J57" i="31"/>
  <c r="J58" i="31"/>
  <c r="J59" i="31"/>
  <c r="J60" i="31"/>
  <c r="J61" i="31"/>
  <c r="J62" i="31"/>
  <c r="J63" i="31"/>
  <c r="J64" i="31"/>
  <c r="J65" i="31"/>
  <c r="J66" i="31"/>
  <c r="J67" i="31"/>
  <c r="J68" i="31"/>
  <c r="J69" i="31"/>
  <c r="J70" i="31"/>
  <c r="J71" i="31"/>
  <c r="J72" i="31"/>
  <c r="J73" i="31"/>
  <c r="J74" i="31"/>
  <c r="J75" i="31"/>
  <c r="J76" i="31"/>
  <c r="J77" i="31"/>
  <c r="J78" i="31"/>
  <c r="J79" i="31"/>
  <c r="J80" i="31"/>
  <c r="J81" i="31"/>
  <c r="J82" i="31"/>
  <c r="J83" i="31"/>
  <c r="J84" i="31"/>
  <c r="J85" i="31"/>
  <c r="J86" i="31"/>
  <c r="J87" i="31"/>
  <c r="J88" i="31"/>
  <c r="I55" i="31"/>
  <c r="I56" i="31"/>
  <c r="I57" i="31"/>
  <c r="I58" i="31"/>
  <c r="I59" i="31"/>
  <c r="I60" i="31"/>
  <c r="I61" i="31"/>
  <c r="I62" i="31"/>
  <c r="I63" i="31"/>
  <c r="I64" i="31"/>
  <c r="I65" i="31"/>
  <c r="I66" i="31"/>
  <c r="I67" i="31"/>
  <c r="I68" i="31"/>
  <c r="I69" i="31"/>
  <c r="I70" i="31"/>
  <c r="I71" i="31"/>
  <c r="I72" i="31"/>
  <c r="I73" i="31"/>
  <c r="I74" i="31"/>
  <c r="I54" i="31"/>
  <c r="M9" i="31"/>
  <c r="M10" i="31"/>
  <c r="M11" i="31"/>
  <c r="M12" i="31"/>
  <c r="M13" i="31"/>
  <c r="M14" i="31"/>
  <c r="M15" i="31"/>
  <c r="M16" i="31"/>
  <c r="M17" i="31"/>
  <c r="M18" i="31"/>
  <c r="M19" i="31"/>
  <c r="L9" i="31"/>
  <c r="L10" i="31"/>
  <c r="L11" i="31"/>
  <c r="L12" i="31"/>
  <c r="L13" i="31"/>
  <c r="L14" i="31"/>
  <c r="L15" i="31"/>
  <c r="L16" i="31"/>
  <c r="L17" i="31"/>
  <c r="L18" i="31"/>
  <c r="L19" i="31"/>
  <c r="K9" i="31"/>
  <c r="K10" i="31"/>
  <c r="K11" i="31"/>
  <c r="K12" i="31"/>
  <c r="K13" i="31"/>
  <c r="K14" i="31"/>
  <c r="K15" i="31"/>
  <c r="K16" i="31"/>
  <c r="K17" i="31"/>
  <c r="K18" i="31"/>
  <c r="K19" i="31"/>
  <c r="J9" i="31"/>
  <c r="J10" i="31"/>
  <c r="J11" i="31"/>
  <c r="J12" i="31"/>
  <c r="J13" i="31"/>
  <c r="J14" i="31"/>
  <c r="J15" i="31"/>
  <c r="J16" i="31"/>
  <c r="J17" i="31"/>
  <c r="J18" i="31"/>
  <c r="J19" i="31"/>
  <c r="I9" i="31"/>
  <c r="I10" i="31"/>
  <c r="I11" i="31"/>
  <c r="I12" i="31"/>
  <c r="I13" i="31"/>
  <c r="I14" i="31"/>
  <c r="I15" i="31"/>
  <c r="I16" i="31"/>
  <c r="I17" i="31"/>
  <c r="I18" i="31"/>
  <c r="I19" i="31"/>
  <c r="I8" i="31"/>
  <c r="K8" i="31" l="1"/>
  <c r="L592" i="29"/>
  <c r="L580" i="29"/>
  <c r="L568" i="29"/>
  <c r="L556" i="29"/>
  <c r="L544" i="29"/>
  <c r="L532" i="29"/>
  <c r="L520" i="29"/>
  <c r="L508" i="29"/>
  <c r="L496" i="29"/>
  <c r="L484" i="29"/>
  <c r="L472" i="29"/>
  <c r="L460" i="29"/>
  <c r="L448" i="29"/>
  <c r="L436" i="29"/>
  <c r="L424" i="29"/>
  <c r="L412" i="29"/>
  <c r="L400" i="29"/>
  <c r="L388" i="29"/>
  <c r="L376" i="29"/>
  <c r="L364" i="29"/>
  <c r="L352" i="29"/>
  <c r="L340" i="29"/>
  <c r="L328" i="29"/>
  <c r="L316" i="29"/>
  <c r="L304" i="29"/>
  <c r="L292" i="29"/>
  <c r="L280" i="29"/>
  <c r="L268" i="29"/>
  <c r="L256" i="29"/>
  <c r="L244" i="29"/>
  <c r="L232" i="29"/>
  <c r="L220" i="29"/>
  <c r="L208" i="29"/>
  <c r="L196" i="29"/>
  <c r="L184" i="29"/>
  <c r="L172" i="29"/>
  <c r="L160" i="29"/>
  <c r="L148" i="29"/>
  <c r="L136" i="29"/>
  <c r="L124" i="29"/>
  <c r="L112" i="29"/>
  <c r="L100" i="29"/>
  <c r="L88" i="29"/>
  <c r="L76" i="29"/>
  <c r="L64" i="29"/>
  <c r="L28" i="29"/>
  <c r="O604" i="29"/>
  <c r="L604" i="29" s="1"/>
  <c r="O592" i="29"/>
  <c r="O580" i="29"/>
  <c r="O568" i="29"/>
  <c r="O556" i="29"/>
  <c r="O544" i="29"/>
  <c r="O532" i="29"/>
  <c r="O520" i="29"/>
  <c r="O508" i="29"/>
  <c r="O496" i="29"/>
  <c r="O484" i="29"/>
  <c r="O472" i="29"/>
  <c r="O460" i="29"/>
  <c r="O448" i="29"/>
  <c r="O436" i="29"/>
  <c r="O424" i="29"/>
  <c r="O412" i="29"/>
  <c r="O400" i="29"/>
  <c r="O388" i="29"/>
  <c r="O376" i="29"/>
  <c r="O364" i="29"/>
  <c r="O352" i="29"/>
  <c r="O340" i="29"/>
  <c r="O328" i="29"/>
  <c r="O316" i="29"/>
  <c r="O304" i="29"/>
  <c r="O292" i="29"/>
  <c r="O280" i="29"/>
  <c r="O268" i="29"/>
  <c r="O256" i="29"/>
  <c r="O244" i="29"/>
  <c r="O232" i="29"/>
  <c r="O220" i="29"/>
  <c r="O208" i="29"/>
  <c r="O196" i="29"/>
  <c r="O184" i="29"/>
  <c r="O172" i="29"/>
  <c r="O160" i="29"/>
  <c r="O148" i="29"/>
  <c r="O136" i="29"/>
  <c r="O124" i="29"/>
  <c r="O112" i="29"/>
  <c r="O100" i="29"/>
  <c r="O88" i="29"/>
  <c r="O76" i="29"/>
  <c r="O64" i="29"/>
  <c r="O52" i="29"/>
  <c r="L52" i="29" s="1"/>
  <c r="O40" i="29"/>
  <c r="L40" i="29" s="1"/>
  <c r="O28" i="29"/>
  <c r="O16" i="29"/>
  <c r="L16" i="29" s="1"/>
  <c r="H591" i="32" l="1"/>
  <c r="I591" i="32" s="1"/>
  <c r="F591" i="32"/>
  <c r="H562" i="32"/>
  <c r="I562" i="32" s="1"/>
  <c r="H563" i="32"/>
  <c r="I563" i="32" s="1"/>
  <c r="H564" i="32"/>
  <c r="I564" i="32" s="1"/>
  <c r="H565" i="32"/>
  <c r="I565" i="32" s="1"/>
  <c r="H566" i="32"/>
  <c r="I566" i="32" s="1"/>
  <c r="H567" i="32"/>
  <c r="I567" i="32" s="1"/>
  <c r="H568" i="32"/>
  <c r="I568" i="32" s="1"/>
  <c r="H569" i="32"/>
  <c r="I569" i="32" s="1"/>
  <c r="H570" i="32"/>
  <c r="I570" i="32" s="1"/>
  <c r="H571" i="32"/>
  <c r="I571" i="32" s="1"/>
  <c r="F562" i="32"/>
  <c r="F563" i="32"/>
  <c r="F564" i="32"/>
  <c r="F565" i="32"/>
  <c r="F566" i="32"/>
  <c r="F567" i="32"/>
  <c r="F568" i="32"/>
  <c r="F569" i="32"/>
  <c r="F570" i="32"/>
  <c r="F571" i="32"/>
  <c r="H546" i="32"/>
  <c r="I546" i="32" s="1"/>
  <c r="H547" i="32"/>
  <c r="I547" i="32" s="1"/>
  <c r="H548" i="32"/>
  <c r="I548" i="32" s="1"/>
  <c r="H549" i="32"/>
  <c r="I549" i="32" s="1"/>
  <c r="H550" i="32"/>
  <c r="I550" i="32" s="1"/>
  <c r="H551" i="32"/>
  <c r="I551" i="32" s="1"/>
  <c r="F546" i="32"/>
  <c r="F547" i="32"/>
  <c r="F548" i="32"/>
  <c r="F549" i="32"/>
  <c r="F550" i="32"/>
  <c r="F551" i="32"/>
  <c r="H522" i="32"/>
  <c r="I522" i="32" s="1"/>
  <c r="H523" i="32"/>
  <c r="I523" i="32" s="1"/>
  <c r="H524" i="32"/>
  <c r="I524" i="32" s="1"/>
  <c r="H525" i="32"/>
  <c r="I525" i="32" s="1"/>
  <c r="H526" i="32"/>
  <c r="I526" i="32" s="1"/>
  <c r="H527" i="32"/>
  <c r="I527" i="32" s="1"/>
  <c r="H528" i="32"/>
  <c r="I528" i="32" s="1"/>
  <c r="H529" i="32"/>
  <c r="I529" i="32" s="1"/>
  <c r="H530" i="32"/>
  <c r="I530" i="32" s="1"/>
  <c r="H531" i="32"/>
  <c r="I531" i="32" s="1"/>
  <c r="F522" i="32"/>
  <c r="F523" i="32"/>
  <c r="F524" i="32"/>
  <c r="F525" i="32"/>
  <c r="F526" i="32"/>
  <c r="F527" i="32"/>
  <c r="F528" i="32"/>
  <c r="F529" i="32"/>
  <c r="F530" i="32"/>
  <c r="F531" i="32"/>
  <c r="H504" i="32"/>
  <c r="I504" i="32" s="1"/>
  <c r="F504" i="32"/>
  <c r="H495" i="32"/>
  <c r="I495" i="32" s="1"/>
  <c r="F495" i="32"/>
  <c r="H463" i="32"/>
  <c r="I463" i="32" s="1"/>
  <c r="H464" i="32"/>
  <c r="I464" i="32" s="1"/>
  <c r="H465" i="32"/>
  <c r="I465" i="32" s="1"/>
  <c r="H466" i="32"/>
  <c r="I466" i="32" s="1"/>
  <c r="H467" i="32"/>
  <c r="I467" i="32" s="1"/>
  <c r="H468" i="32"/>
  <c r="I468" i="32" s="1"/>
  <c r="F463" i="32"/>
  <c r="F464" i="32"/>
  <c r="F465" i="32"/>
  <c r="F466" i="32"/>
  <c r="F467" i="32"/>
  <c r="F468" i="32"/>
  <c r="H448" i="32"/>
  <c r="I448" i="32" s="1"/>
  <c r="F448" i="32"/>
  <c r="H412" i="32"/>
  <c r="I412" i="32" s="1"/>
  <c r="H413" i="32"/>
  <c r="I413" i="32" s="1"/>
  <c r="H414" i="32"/>
  <c r="I414" i="32" s="1"/>
  <c r="H415" i="32"/>
  <c r="I415" i="32" s="1"/>
  <c r="H416" i="32"/>
  <c r="I416" i="32" s="1"/>
  <c r="F412" i="32"/>
  <c r="F413" i="32"/>
  <c r="F414" i="32"/>
  <c r="F415" i="32"/>
  <c r="F416" i="32"/>
  <c r="H386" i="32"/>
  <c r="I386" i="32" s="1"/>
  <c r="H387" i="32"/>
  <c r="I387" i="32" s="1"/>
  <c r="H382" i="32"/>
  <c r="I382" i="32" s="1"/>
  <c r="F388" i="32"/>
  <c r="F386" i="32"/>
  <c r="F387" i="32"/>
  <c r="F382" i="32"/>
  <c r="H312" i="32"/>
  <c r="I312" i="32" s="1"/>
  <c r="H313" i="32"/>
  <c r="I313" i="32" s="1"/>
  <c r="H314" i="32"/>
  <c r="I314" i="32" s="1"/>
  <c r="H315" i="32"/>
  <c r="I315" i="32" s="1"/>
  <c r="H316" i="32"/>
  <c r="I316" i="32" s="1"/>
  <c r="H317" i="32"/>
  <c r="I317" i="32" s="1"/>
  <c r="H318" i="32"/>
  <c r="I318" i="32" s="1"/>
  <c r="H319" i="32"/>
  <c r="I319" i="32" s="1"/>
  <c r="H320" i="32"/>
  <c r="I320" i="32" s="1"/>
  <c r="H321" i="32"/>
  <c r="I321" i="32" s="1"/>
  <c r="F312" i="32"/>
  <c r="F313" i="32"/>
  <c r="F314" i="32"/>
  <c r="F315" i="32"/>
  <c r="F316" i="32"/>
  <c r="F317" i="32"/>
  <c r="F318" i="32"/>
  <c r="F319" i="32"/>
  <c r="F320" i="32"/>
  <c r="F321" i="32"/>
  <c r="H292" i="32"/>
  <c r="I292" i="32" s="1"/>
  <c r="H293" i="32"/>
  <c r="I293" i="32" s="1"/>
  <c r="H294" i="32"/>
  <c r="I294" i="32" s="1"/>
  <c r="H295" i="32"/>
  <c r="I295" i="32" s="1"/>
  <c r="H296" i="32"/>
  <c r="I296" i="32" s="1"/>
  <c r="H297" i="32"/>
  <c r="I297" i="32" s="1"/>
  <c r="H298" i="32"/>
  <c r="I298" i="32" s="1"/>
  <c r="H299" i="32"/>
  <c r="I299" i="32" s="1"/>
  <c r="H300" i="32"/>
  <c r="I300" i="32" s="1"/>
  <c r="H301" i="32"/>
  <c r="I301" i="32" s="1"/>
  <c r="F292" i="32"/>
  <c r="F293" i="32"/>
  <c r="F294" i="32"/>
  <c r="F295" i="32"/>
  <c r="F296" i="32"/>
  <c r="F297" i="32"/>
  <c r="F298" i="32"/>
  <c r="F299" i="32"/>
  <c r="F300" i="32"/>
  <c r="F301" i="32"/>
  <c r="H274" i="32"/>
  <c r="I274" i="32" s="1"/>
  <c r="F274" i="32"/>
  <c r="H259" i="32"/>
  <c r="I259" i="32" s="1"/>
  <c r="H260" i="32"/>
  <c r="I260" i="32" s="1"/>
  <c r="H261" i="32"/>
  <c r="I261" i="32" s="1"/>
  <c r="H262" i="32"/>
  <c r="I262" i="32" s="1"/>
  <c r="H263" i="32"/>
  <c r="I263" i="32" s="1"/>
  <c r="F259" i="32"/>
  <c r="F260" i="32"/>
  <c r="F261" i="32"/>
  <c r="F262" i="32"/>
  <c r="F263" i="32"/>
  <c r="H231" i="32"/>
  <c r="I231" i="32" s="1"/>
  <c r="H232" i="32"/>
  <c r="I232" i="32" s="1"/>
  <c r="H233" i="32"/>
  <c r="I233" i="32" s="1"/>
  <c r="H234" i="32"/>
  <c r="I234" i="32" s="1"/>
  <c r="H235" i="32"/>
  <c r="I235" i="32" s="1"/>
  <c r="H236" i="32"/>
  <c r="I236" i="32" s="1"/>
  <c r="H237" i="32"/>
  <c r="I237" i="32" s="1"/>
  <c r="H238" i="32"/>
  <c r="I238" i="32" s="1"/>
  <c r="H239" i="32"/>
  <c r="I239" i="32" s="1"/>
  <c r="H240" i="32"/>
  <c r="I240" i="32" s="1"/>
  <c r="H241" i="32"/>
  <c r="I241" i="32" s="1"/>
  <c r="H242" i="32"/>
  <c r="I242" i="32" s="1"/>
  <c r="H243" i="32"/>
  <c r="I243" i="32" s="1"/>
  <c r="H244" i="32"/>
  <c r="I244" i="32" s="1"/>
  <c r="H245" i="32"/>
  <c r="I245" i="32" s="1"/>
  <c r="H246" i="32"/>
  <c r="I246" i="32" s="1"/>
  <c r="H247" i="32"/>
  <c r="I247" i="32" s="1"/>
  <c r="H248" i="32"/>
  <c r="I248" i="32" s="1"/>
  <c r="H249" i="32"/>
  <c r="I249" i="32" s="1"/>
  <c r="H250" i="32"/>
  <c r="I250" i="32" s="1"/>
  <c r="F231" i="32"/>
  <c r="F232" i="32"/>
  <c r="F233" i="32"/>
  <c r="F234" i="32"/>
  <c r="F235" i="32"/>
  <c r="F236" i="32"/>
  <c r="F237" i="32"/>
  <c r="F238" i="32"/>
  <c r="F239" i="32"/>
  <c r="F240" i="32"/>
  <c r="F241" i="32"/>
  <c r="F242" i="32"/>
  <c r="F243" i="32"/>
  <c r="F244" i="32"/>
  <c r="F245" i="32"/>
  <c r="F246" i="32"/>
  <c r="F247" i="32"/>
  <c r="F248" i="32"/>
  <c r="F249" i="32"/>
  <c r="F250" i="32"/>
  <c r="H202" i="32"/>
  <c r="I202" i="32" s="1"/>
  <c r="H203" i="32"/>
  <c r="I203" i="32" s="1"/>
  <c r="H204" i="32"/>
  <c r="I204" i="32" s="1"/>
  <c r="H205" i="32"/>
  <c r="I205" i="32" s="1"/>
  <c r="H206" i="32"/>
  <c r="I206" i="32" s="1"/>
  <c r="H207" i="32"/>
  <c r="I207" i="32" s="1"/>
  <c r="H208" i="32"/>
  <c r="I208" i="32" s="1"/>
  <c r="H209" i="32"/>
  <c r="I209" i="32" s="1"/>
  <c r="H210" i="32"/>
  <c r="I210" i="32" s="1"/>
  <c r="H211" i="32"/>
  <c r="I211" i="32" s="1"/>
  <c r="H212" i="32"/>
  <c r="I212" i="32" s="1"/>
  <c r="H213" i="32"/>
  <c r="I213" i="32" s="1"/>
  <c r="H214" i="32"/>
  <c r="I214" i="32" s="1"/>
  <c r="H215" i="32"/>
  <c r="I215" i="32" s="1"/>
  <c r="H216" i="32"/>
  <c r="I216" i="32" s="1"/>
  <c r="H217" i="32"/>
  <c r="I217" i="32" s="1"/>
  <c r="H218" i="32"/>
  <c r="I218" i="32" s="1"/>
  <c r="H219" i="32"/>
  <c r="I219" i="32" s="1"/>
  <c r="H220" i="32"/>
  <c r="I220" i="32" s="1"/>
  <c r="H221" i="32"/>
  <c r="I221" i="32" s="1"/>
  <c r="F202" i="32"/>
  <c r="F203" i="32"/>
  <c r="F204" i="32"/>
  <c r="F205" i="32"/>
  <c r="F206" i="32"/>
  <c r="F207" i="32"/>
  <c r="F208" i="32"/>
  <c r="F209" i="32"/>
  <c r="F210" i="32"/>
  <c r="F211" i="32"/>
  <c r="F212" i="32"/>
  <c r="F213" i="32"/>
  <c r="F214" i="32"/>
  <c r="F215" i="32"/>
  <c r="F216" i="32"/>
  <c r="F217" i="32"/>
  <c r="F218" i="32"/>
  <c r="F219" i="32"/>
  <c r="F220" i="32"/>
  <c r="F221" i="32"/>
  <c r="H170" i="32"/>
  <c r="I170" i="32" s="1"/>
  <c r="H171" i="32"/>
  <c r="I171" i="32" s="1"/>
  <c r="H172" i="32"/>
  <c r="I172" i="32" s="1"/>
  <c r="H173" i="32"/>
  <c r="I173" i="32" s="1"/>
  <c r="H174" i="32"/>
  <c r="I174" i="32" s="1"/>
  <c r="H175" i="32"/>
  <c r="I175" i="32" s="1"/>
  <c r="H176" i="32"/>
  <c r="I176" i="32" s="1"/>
  <c r="H177" i="32"/>
  <c r="I177" i="32" s="1"/>
  <c r="H178" i="32"/>
  <c r="I178" i="32" s="1"/>
  <c r="H179" i="32"/>
  <c r="I179" i="32" s="1"/>
  <c r="H180" i="32"/>
  <c r="I180" i="32" s="1"/>
  <c r="H181" i="32"/>
  <c r="I181" i="32" s="1"/>
  <c r="H182" i="32"/>
  <c r="I182" i="32" s="1"/>
  <c r="H183" i="32"/>
  <c r="I183" i="32" s="1"/>
  <c r="H184" i="32"/>
  <c r="I184" i="32" s="1"/>
  <c r="H185" i="32"/>
  <c r="I185" i="32" s="1"/>
  <c r="H186" i="32"/>
  <c r="I186" i="32" s="1"/>
  <c r="H187" i="32"/>
  <c r="I187" i="32" s="1"/>
  <c r="H188" i="32"/>
  <c r="I188" i="32" s="1"/>
  <c r="H189" i="32"/>
  <c r="I189" i="32" s="1"/>
  <c r="F170" i="32"/>
  <c r="F171" i="32"/>
  <c r="F172" i="32"/>
  <c r="F173" i="32"/>
  <c r="F174" i="32"/>
  <c r="F175" i="32"/>
  <c r="F176" i="32"/>
  <c r="F177" i="32"/>
  <c r="F178" i="32"/>
  <c r="F179" i="32"/>
  <c r="F180" i="32"/>
  <c r="F181" i="32"/>
  <c r="F182" i="32"/>
  <c r="F183" i="32"/>
  <c r="F184" i="32"/>
  <c r="F185" i="32"/>
  <c r="F186" i="32"/>
  <c r="F187" i="32"/>
  <c r="F188" i="32"/>
  <c r="F189" i="32"/>
  <c r="H148" i="32"/>
  <c r="I148" i="32" s="1"/>
  <c r="H149" i="32"/>
  <c r="I149" i="32" s="1"/>
  <c r="H150" i="32"/>
  <c r="I150" i="32" s="1"/>
  <c r="H151" i="32"/>
  <c r="I151" i="32" s="1"/>
  <c r="H152" i="32"/>
  <c r="I152" i="32" s="1"/>
  <c r="H153" i="32"/>
  <c r="I153" i="32" s="1"/>
  <c r="H154" i="32"/>
  <c r="I154" i="32" s="1"/>
  <c r="H155" i="32"/>
  <c r="I155" i="32" s="1"/>
  <c r="H156" i="32"/>
  <c r="I156" i="32" s="1"/>
  <c r="H157" i="32"/>
  <c r="I157" i="32" s="1"/>
  <c r="F148" i="32"/>
  <c r="F149" i="32"/>
  <c r="F150" i="32"/>
  <c r="F151" i="32"/>
  <c r="F152" i="32"/>
  <c r="F153" i="32"/>
  <c r="F154" i="32"/>
  <c r="F155" i="32"/>
  <c r="F156" i="32"/>
  <c r="F157" i="32"/>
  <c r="H139" i="32"/>
  <c r="I139" i="32" s="1"/>
  <c r="F139" i="32"/>
  <c r="H120" i="32"/>
  <c r="I120" i="32" s="1"/>
  <c r="H121" i="32"/>
  <c r="I121" i="32" s="1"/>
  <c r="H122" i="32"/>
  <c r="I122" i="32" s="1"/>
  <c r="H123" i="32"/>
  <c r="I123" i="32" s="1"/>
  <c r="H124" i="32"/>
  <c r="I124" i="32" s="1"/>
  <c r="H125" i="32"/>
  <c r="I125" i="32" s="1"/>
  <c r="H126" i="32"/>
  <c r="I126" i="32" s="1"/>
  <c r="H127" i="32"/>
  <c r="I127" i="32" s="1"/>
  <c r="H128" i="32"/>
  <c r="I128" i="32" s="1"/>
  <c r="H129" i="32"/>
  <c r="I129" i="32" s="1"/>
  <c r="F120" i="32"/>
  <c r="F121" i="32"/>
  <c r="F122" i="32"/>
  <c r="F123" i="32"/>
  <c r="F124" i="32"/>
  <c r="F125" i="32"/>
  <c r="F126" i="32"/>
  <c r="F127" i="32"/>
  <c r="F128" i="32"/>
  <c r="F129" i="32"/>
  <c r="H111" i="32"/>
  <c r="I111" i="32" s="1"/>
  <c r="F111" i="32"/>
  <c r="H78" i="32"/>
  <c r="I78" i="32" s="1"/>
  <c r="H79" i="32"/>
  <c r="I79" i="32" s="1"/>
  <c r="H80" i="32"/>
  <c r="I80" i="32" s="1"/>
  <c r="H81" i="32"/>
  <c r="I81" i="32" s="1"/>
  <c r="H82" i="32"/>
  <c r="I82" i="32" s="1"/>
  <c r="H83" i="32"/>
  <c r="I83" i="32" s="1"/>
  <c r="H84" i="32"/>
  <c r="I84" i="32" s="1"/>
  <c r="H85" i="32"/>
  <c r="I85" i="32" s="1"/>
  <c r="H86" i="32"/>
  <c r="I86" i="32" s="1"/>
  <c r="H87" i="32"/>
  <c r="I87" i="32" s="1"/>
  <c r="H88" i="32"/>
  <c r="I88" i="32" s="1"/>
  <c r="H89" i="32"/>
  <c r="I89" i="32" s="1"/>
  <c r="H90" i="32"/>
  <c r="I90" i="32" s="1"/>
  <c r="H91" i="32"/>
  <c r="I91" i="32" s="1"/>
  <c r="H92" i="32"/>
  <c r="I92" i="32" s="1"/>
  <c r="H93" i="32"/>
  <c r="I93" i="32" s="1"/>
  <c r="H94" i="32"/>
  <c r="I94" i="32" s="1"/>
  <c r="H95" i="32"/>
  <c r="I95" i="32" s="1"/>
  <c r="H96" i="32"/>
  <c r="I96" i="32" s="1"/>
  <c r="H97" i="32"/>
  <c r="I97" i="32" s="1"/>
  <c r="F78" i="32"/>
  <c r="F79" i="32"/>
  <c r="F80" i="32"/>
  <c r="F81" i="32"/>
  <c r="F82" i="32"/>
  <c r="F83" i="32"/>
  <c r="F84" i="32"/>
  <c r="F85" i="32"/>
  <c r="F86" i="32"/>
  <c r="F87" i="32"/>
  <c r="F88" i="32"/>
  <c r="F89" i="32"/>
  <c r="F90" i="32"/>
  <c r="F91" i="32"/>
  <c r="F92" i="32"/>
  <c r="F93" i="32"/>
  <c r="F94" i="32"/>
  <c r="F95" i="32"/>
  <c r="F96" i="32"/>
  <c r="F97" i="32"/>
  <c r="H20" i="32"/>
  <c r="I20" i="32" s="1"/>
  <c r="H21" i="32"/>
  <c r="I21" i="32" s="1"/>
  <c r="H22" i="32"/>
  <c r="I22" i="32" s="1"/>
  <c r="H23" i="32"/>
  <c r="I23" i="32" s="1"/>
  <c r="H24" i="32"/>
  <c r="I24" i="32" s="1"/>
  <c r="H25" i="32"/>
  <c r="I25" i="32" s="1"/>
  <c r="H26" i="32"/>
  <c r="I26" i="32" s="1"/>
  <c r="H27" i="32"/>
  <c r="I27" i="32" s="1"/>
  <c r="H28" i="32"/>
  <c r="I28" i="32" s="1"/>
  <c r="F28" i="32"/>
  <c r="F27" i="32"/>
  <c r="F26" i="32"/>
  <c r="F25" i="32"/>
  <c r="F24" i="32"/>
  <c r="F23" i="32"/>
  <c r="F22" i="32"/>
  <c r="F21" i="32"/>
  <c r="F20" i="32"/>
  <c r="F18" i="32"/>
  <c r="H18" i="32"/>
  <c r="I18" i="32" s="1"/>
  <c r="H15" i="32"/>
  <c r="I15" i="32" s="1"/>
  <c r="H12" i="32"/>
  <c r="I12" i="32" s="1"/>
  <c r="H13" i="32"/>
  <c r="I13" i="32" s="1"/>
  <c r="H14" i="32"/>
  <c r="I14" i="32" s="1"/>
  <c r="H16" i="32"/>
  <c r="I16" i="32" s="1"/>
  <c r="F16" i="32"/>
  <c r="F15" i="32"/>
  <c r="F14" i="32"/>
  <c r="F13" i="32"/>
  <c r="F12" i="32"/>
  <c r="H3" i="32"/>
  <c r="I3" i="32" s="1"/>
  <c r="H4" i="32"/>
  <c r="I4" i="32" s="1"/>
  <c r="H5" i="32"/>
  <c r="I5" i="32" s="1"/>
  <c r="H6" i="32"/>
  <c r="I6" i="32" s="1"/>
  <c r="H7" i="32"/>
  <c r="I7" i="32" s="1"/>
  <c r="H8" i="32"/>
  <c r="I8" i="32" s="1"/>
  <c r="H9" i="32"/>
  <c r="I9" i="32" s="1"/>
  <c r="H10" i="32"/>
  <c r="I10" i="32" s="1"/>
  <c r="H11" i="32"/>
  <c r="I11" i="32" s="1"/>
  <c r="F11" i="32"/>
  <c r="F10" i="32"/>
  <c r="F9" i="32"/>
  <c r="F8" i="32"/>
  <c r="F7" i="32"/>
  <c r="F6" i="32"/>
  <c r="F5" i="32"/>
  <c r="F4" i="32"/>
  <c r="F3" i="32"/>
  <c r="F38" i="38"/>
  <c r="F39" i="38"/>
  <c r="F40" i="38"/>
  <c r="F41" i="38"/>
  <c r="F42" i="38"/>
  <c r="F33" i="38"/>
  <c r="F34" i="38"/>
  <c r="F35" i="38"/>
  <c r="F36" i="38"/>
  <c r="F37" i="38"/>
  <c r="F28" i="38"/>
  <c r="S163" i="54"/>
  <c r="S165" i="54"/>
  <c r="S167" i="54"/>
  <c r="S161" i="54"/>
  <c r="N135" i="31"/>
  <c r="N136" i="31"/>
  <c r="N137" i="31"/>
  <c r="N138" i="31"/>
  <c r="N139" i="31"/>
  <c r="N140" i="31"/>
  <c r="N141" i="31"/>
  <c r="N142" i="31"/>
  <c r="N143" i="31"/>
  <c r="N144" i="31"/>
  <c r="N145" i="31"/>
  <c r="N146" i="31"/>
  <c r="N134" i="31"/>
  <c r="I47" i="40"/>
  <c r="I48" i="40"/>
  <c r="I49" i="40"/>
  <c r="I50" i="40"/>
  <c r="I51" i="40"/>
  <c r="I52" i="40"/>
  <c r="I53" i="40"/>
  <c r="I54" i="40"/>
  <c r="I55" i="40"/>
  <c r="O69" i="54"/>
  <c r="L69" i="54"/>
  <c r="L10" i="44"/>
  <c r="R8" i="31" l="1"/>
  <c r="S8" i="31"/>
  <c r="J8" i="31" s="1"/>
  <c r="O8" i="31" s="1"/>
  <c r="M8" i="31" l="1"/>
  <c r="L8" i="31"/>
  <c r="N110" i="31"/>
  <c r="I9" i="40" l="1"/>
  <c r="I80" i="40"/>
  <c r="I81" i="40"/>
  <c r="I82" i="40"/>
  <c r="I83" i="40"/>
  <c r="I84" i="40"/>
  <c r="I85" i="40"/>
  <c r="I86" i="40"/>
  <c r="I87" i="40"/>
  <c r="I88" i="40"/>
  <c r="I89" i="40"/>
  <c r="I79" i="40"/>
  <c r="I7" i="40"/>
  <c r="I8" i="40"/>
  <c r="I35" i="40"/>
  <c r="I59" i="40"/>
  <c r="I60" i="40"/>
  <c r="I61" i="40"/>
  <c r="I62" i="40"/>
  <c r="I63" i="40"/>
  <c r="I64" i="40"/>
  <c r="I65" i="40"/>
  <c r="I66" i="40"/>
  <c r="I67" i="40"/>
  <c r="I68" i="40"/>
  <c r="I69" i="40"/>
  <c r="I70" i="40"/>
  <c r="I71" i="40"/>
  <c r="I72" i="40"/>
  <c r="I73" i="40"/>
  <c r="I74" i="40"/>
  <c r="I75" i="40"/>
  <c r="I76" i="40"/>
  <c r="I10" i="40"/>
  <c r="I90" i="40" l="1"/>
  <c r="L7" i="28" s="1"/>
  <c r="O56" i="54" l="1"/>
  <c r="O57" i="54"/>
  <c r="O58" i="54"/>
  <c r="O59" i="54"/>
  <c r="L56" i="54"/>
  <c r="L57" i="54"/>
  <c r="L58" i="54"/>
  <c r="L59" i="54"/>
  <c r="L80" i="54"/>
  <c r="L81" i="54"/>
  <c r="L82" i="54"/>
  <c r="L83" i="54"/>
  <c r="L84" i="54"/>
  <c r="L85" i="54"/>
  <c r="L86" i="54"/>
  <c r="L87" i="54"/>
  <c r="L79" i="54"/>
  <c r="O47" i="54"/>
  <c r="O45" i="54"/>
  <c r="L45" i="54"/>
  <c r="L47" i="54"/>
  <c r="L135" i="54" l="1"/>
  <c r="L151" i="54"/>
  <c r="L153" i="54"/>
  <c r="L155" i="54"/>
  <c r="L157" i="54"/>
  <c r="L159" i="54"/>
  <c r="L77" i="54" l="1"/>
  <c r="U171" i="54"/>
  <c r="V91" i="54" l="1"/>
  <c r="V93" i="54"/>
  <c r="V95" i="54"/>
  <c r="V97" i="54"/>
  <c r="V99" i="54"/>
  <c r="V101" i="54"/>
  <c r="V103" i="54"/>
  <c r="V105" i="54"/>
  <c r="V107" i="54"/>
  <c r="V109" i="54"/>
  <c r="V111" i="54"/>
  <c r="V113" i="54"/>
  <c r="V115" i="54"/>
  <c r="V117" i="54"/>
  <c r="V119" i="54"/>
  <c r="V121" i="54"/>
  <c r="V123" i="54"/>
  <c r="V125" i="54"/>
  <c r="V127" i="54"/>
  <c r="V89" i="54"/>
  <c r="U90" i="54"/>
  <c r="U92" i="54"/>
  <c r="U94" i="54"/>
  <c r="U96" i="54"/>
  <c r="U98" i="54"/>
  <c r="U100" i="54"/>
  <c r="U102" i="54"/>
  <c r="U104" i="54"/>
  <c r="U106" i="54"/>
  <c r="U108" i="54"/>
  <c r="U110" i="54"/>
  <c r="U112" i="54"/>
  <c r="U114" i="54"/>
  <c r="U116" i="54"/>
  <c r="U118" i="54"/>
  <c r="U120" i="54"/>
  <c r="U122" i="54"/>
  <c r="U124" i="54"/>
  <c r="U126" i="54"/>
  <c r="U128" i="54"/>
  <c r="T126" i="54"/>
  <c r="V126" i="54" s="1"/>
  <c r="S125" i="54"/>
  <c r="U125" i="54" s="1"/>
  <c r="L125" i="54"/>
  <c r="T124" i="54"/>
  <c r="V124" i="54" s="1"/>
  <c r="S123" i="54"/>
  <c r="U123" i="54" s="1"/>
  <c r="L123" i="54"/>
  <c r="T122" i="54"/>
  <c r="V122" i="54" s="1"/>
  <c r="S121" i="54"/>
  <c r="U121" i="54" s="1"/>
  <c r="L121" i="54"/>
  <c r="T120" i="54"/>
  <c r="V120" i="54" s="1"/>
  <c r="S119" i="54"/>
  <c r="U119" i="54" s="1"/>
  <c r="L119" i="54"/>
  <c r="T118" i="54"/>
  <c r="V118" i="54" s="1"/>
  <c r="S117" i="54"/>
  <c r="U117" i="54" s="1"/>
  <c r="L117" i="54"/>
  <c r="T116" i="54"/>
  <c r="V116" i="54" s="1"/>
  <c r="S115" i="54"/>
  <c r="U115" i="54" s="1"/>
  <c r="L115" i="54"/>
  <c r="T110" i="54"/>
  <c r="V110" i="54" s="1"/>
  <c r="S109" i="54"/>
  <c r="U109" i="54" s="1"/>
  <c r="L109" i="54"/>
  <c r="T108" i="54"/>
  <c r="V108" i="54" s="1"/>
  <c r="S107" i="54"/>
  <c r="U107" i="54" s="1"/>
  <c r="L107" i="54"/>
  <c r="T106" i="54"/>
  <c r="V106" i="54" s="1"/>
  <c r="S105" i="54"/>
  <c r="U105" i="54" s="1"/>
  <c r="L105" i="54"/>
  <c r="T114" i="54"/>
  <c r="V114" i="54" s="1"/>
  <c r="S113" i="54"/>
  <c r="U113" i="54" s="1"/>
  <c r="L113" i="54"/>
  <c r="T112" i="54"/>
  <c r="V112" i="54" s="1"/>
  <c r="S111" i="54"/>
  <c r="U111" i="54" s="1"/>
  <c r="L111" i="54"/>
  <c r="T104" i="54"/>
  <c r="V104" i="54" s="1"/>
  <c r="S103" i="54"/>
  <c r="U103" i="54" s="1"/>
  <c r="L103" i="54"/>
  <c r="T102" i="54"/>
  <c r="V102" i="54" s="1"/>
  <c r="S101" i="54"/>
  <c r="U101" i="54" s="1"/>
  <c r="L101" i="54"/>
  <c r="T100" i="54"/>
  <c r="V100" i="54" s="1"/>
  <c r="S99" i="54"/>
  <c r="U99" i="54" s="1"/>
  <c r="L99" i="54"/>
  <c r="T98" i="54"/>
  <c r="V98" i="54" s="1"/>
  <c r="S97" i="54"/>
  <c r="U97" i="54" s="1"/>
  <c r="L97" i="54"/>
  <c r="V163" i="54"/>
  <c r="U161" i="54"/>
  <c r="S159" i="54"/>
  <c r="U159" i="54" s="1"/>
  <c r="S155" i="54"/>
  <c r="V155" i="54" s="1"/>
  <c r="S153" i="54"/>
  <c r="V153" i="54" s="1"/>
  <c r="S151" i="54"/>
  <c r="V151" i="54" s="1"/>
  <c r="S149" i="54"/>
  <c r="V149" i="54" s="1"/>
  <c r="S131" i="54"/>
  <c r="V131" i="54" s="1"/>
  <c r="S133" i="54"/>
  <c r="V133" i="54" s="1"/>
  <c r="S135" i="54"/>
  <c r="V135" i="54" s="1"/>
  <c r="S137" i="54"/>
  <c r="V137" i="54" s="1"/>
  <c r="S139" i="54"/>
  <c r="V139" i="54" s="1"/>
  <c r="S129" i="54"/>
  <c r="V129" i="54" s="1"/>
  <c r="S91" i="54"/>
  <c r="U91" i="54" s="1"/>
  <c r="T90" i="54"/>
  <c r="V90" i="54" s="1"/>
  <c r="S89" i="54"/>
  <c r="U89" i="54" s="1"/>
  <c r="V77" i="54"/>
  <c r="V75" i="54"/>
  <c r="V73" i="54"/>
  <c r="U74" i="54"/>
  <c r="U76" i="54"/>
  <c r="U78" i="54"/>
  <c r="S86" i="54"/>
  <c r="V86" i="54" s="1"/>
  <c r="S87" i="54"/>
  <c r="V87" i="54" s="1"/>
  <c r="S80" i="54"/>
  <c r="V80" i="54" s="1"/>
  <c r="S81" i="54"/>
  <c r="U81" i="54" s="1"/>
  <c r="S82" i="54"/>
  <c r="V82" i="54" s="1"/>
  <c r="S83" i="54"/>
  <c r="V83" i="54" s="1"/>
  <c r="S84" i="54"/>
  <c r="V84" i="54" s="1"/>
  <c r="S85" i="54"/>
  <c r="V85" i="54" s="1"/>
  <c r="S79" i="54"/>
  <c r="V79" i="54" s="1"/>
  <c r="O73" i="54"/>
  <c r="S72" i="54"/>
  <c r="U72" i="54" s="1"/>
  <c r="O75" i="54"/>
  <c r="O77" i="54"/>
  <c r="V78" i="54" s="1"/>
  <c r="O79" i="54"/>
  <c r="O80" i="54"/>
  <c r="O81" i="54"/>
  <c r="O82" i="54"/>
  <c r="O83" i="54"/>
  <c r="O84" i="54"/>
  <c r="O85" i="54"/>
  <c r="O86" i="54"/>
  <c r="O87" i="54"/>
  <c r="S69" i="54"/>
  <c r="V47" i="54"/>
  <c r="V45" i="54"/>
  <c r="U46" i="54"/>
  <c r="U48" i="54"/>
  <c r="S56" i="54"/>
  <c r="V56" i="54" s="1"/>
  <c r="S57" i="54"/>
  <c r="V57" i="54" s="1"/>
  <c r="S58" i="54"/>
  <c r="V58" i="54" s="1"/>
  <c r="S59" i="54"/>
  <c r="V59" i="54" s="1"/>
  <c r="V48" i="54"/>
  <c r="U47" i="54"/>
  <c r="U77" i="54" l="1"/>
  <c r="V161" i="54"/>
  <c r="U155" i="54"/>
  <c r="U139" i="54"/>
  <c r="V159" i="54"/>
  <c r="U153" i="54"/>
  <c r="U137" i="54"/>
  <c r="U151" i="54"/>
  <c r="U135" i="54"/>
  <c r="U149" i="54"/>
  <c r="U133" i="54"/>
  <c r="U163" i="54"/>
  <c r="U131" i="54"/>
  <c r="U129" i="54"/>
  <c r="U57" i="54"/>
  <c r="V81" i="54"/>
  <c r="U87" i="54"/>
  <c r="U80" i="54"/>
  <c r="U79" i="54"/>
  <c r="U56" i="54"/>
  <c r="U86" i="54"/>
  <c r="V72" i="54"/>
  <c r="U85" i="54"/>
  <c r="U84" i="54"/>
  <c r="U83" i="54"/>
  <c r="U82" i="54"/>
  <c r="U59" i="54"/>
  <c r="U58" i="54"/>
  <c r="L7" i="54" l="1"/>
  <c r="O153" i="54"/>
  <c r="O67" i="54"/>
  <c r="L67" i="54"/>
  <c r="L75" i="54"/>
  <c r="L73" i="54"/>
  <c r="O55" i="54"/>
  <c r="O60" i="54"/>
  <c r="K36" i="43"/>
  <c r="J36" i="43"/>
  <c r="J37" i="43"/>
  <c r="I37" i="43"/>
  <c r="I36" i="43"/>
  <c r="U75" i="54" l="1"/>
  <c r="V76" i="54"/>
  <c r="U73" i="54"/>
  <c r="V74" i="54"/>
  <c r="S67" i="54"/>
  <c r="V165" i="54"/>
  <c r="U165" i="54"/>
  <c r="U45" i="54"/>
  <c r="V46" i="54"/>
  <c r="V92" i="40"/>
  <c r="U92" i="40"/>
  <c r="V88" i="54" l="1"/>
  <c r="T88" i="54" s="1"/>
  <c r="U88" i="54"/>
  <c r="S88" i="54" s="1"/>
  <c r="U181" i="54" s="1"/>
  <c r="O68" i="54"/>
  <c r="L68" i="54"/>
  <c r="O66" i="54"/>
  <c r="L66" i="54"/>
  <c r="S66" i="54" s="1"/>
  <c r="O65" i="54"/>
  <c r="L65" i="54"/>
  <c r="O64" i="54"/>
  <c r="L64" i="54"/>
  <c r="O63" i="54"/>
  <c r="L63" i="54"/>
  <c r="S63" i="54" s="1"/>
  <c r="O62" i="54"/>
  <c r="L62" i="54"/>
  <c r="S62" i="54" s="1"/>
  <c r="S173" i="54"/>
  <c r="V173" i="54" s="1"/>
  <c r="V172" i="54"/>
  <c r="O159" i="54"/>
  <c r="S157" i="54"/>
  <c r="O157" i="54"/>
  <c r="O155" i="54"/>
  <c r="O151" i="54"/>
  <c r="O149" i="54"/>
  <c r="L149" i="54"/>
  <c r="S147" i="54"/>
  <c r="L147" i="54"/>
  <c r="S145" i="54"/>
  <c r="L145" i="54"/>
  <c r="S143" i="54"/>
  <c r="L143" i="54"/>
  <c r="S141" i="54"/>
  <c r="L141" i="54"/>
  <c r="L139" i="54"/>
  <c r="L137" i="54"/>
  <c r="L133" i="54"/>
  <c r="L131" i="54"/>
  <c r="L129" i="54"/>
  <c r="T128" i="54"/>
  <c r="V128" i="54" s="1"/>
  <c r="S127" i="54"/>
  <c r="U127" i="54" s="1"/>
  <c r="L127" i="54"/>
  <c r="T96" i="54"/>
  <c r="V96" i="54" s="1"/>
  <c r="S95" i="54"/>
  <c r="U95" i="54" s="1"/>
  <c r="L95" i="54"/>
  <c r="T94" i="54"/>
  <c r="V94" i="54" s="1"/>
  <c r="S93" i="54"/>
  <c r="U93" i="54" s="1"/>
  <c r="L93" i="54"/>
  <c r="T92" i="54"/>
  <c r="V92" i="54" s="1"/>
  <c r="L91" i="54"/>
  <c r="L89" i="54"/>
  <c r="O72" i="54"/>
  <c r="O88" i="54" s="1"/>
  <c r="L72" i="54"/>
  <c r="L88" i="54" s="1"/>
  <c r="L60" i="54"/>
  <c r="S60" i="54" s="1"/>
  <c r="L55" i="54"/>
  <c r="S55" i="54" s="1"/>
  <c r="O44" i="54"/>
  <c r="L44" i="54"/>
  <c r="S44" i="54" s="1"/>
  <c r="O43" i="54"/>
  <c r="L43" i="54"/>
  <c r="O42" i="54"/>
  <c r="L42" i="54"/>
  <c r="S42" i="54" s="1"/>
  <c r="O41" i="54"/>
  <c r="L41" i="54"/>
  <c r="O40" i="54"/>
  <c r="L40" i="54"/>
  <c r="S40" i="54" s="1"/>
  <c r="O39" i="54"/>
  <c r="L39" i="54"/>
  <c r="O38" i="54"/>
  <c r="L38" i="54"/>
  <c r="S38" i="54" s="1"/>
  <c r="O37" i="54"/>
  <c r="L37" i="54"/>
  <c r="O36" i="54"/>
  <c r="L36" i="54"/>
  <c r="O35" i="54"/>
  <c r="L35" i="54"/>
  <c r="O34" i="54"/>
  <c r="L34" i="54"/>
  <c r="O33" i="54"/>
  <c r="L33" i="54"/>
  <c r="O32" i="54"/>
  <c r="L32" i="54"/>
  <c r="S32" i="54" s="1"/>
  <c r="O31" i="54"/>
  <c r="L31" i="54"/>
  <c r="O30" i="54"/>
  <c r="L30" i="54"/>
  <c r="S30" i="54" s="1"/>
  <c r="O29" i="54"/>
  <c r="L29" i="54"/>
  <c r="S29" i="54" s="1"/>
  <c r="O28" i="54"/>
  <c r="L28" i="54"/>
  <c r="O27" i="54"/>
  <c r="L27" i="54"/>
  <c r="O26" i="54"/>
  <c r="L26" i="54"/>
  <c r="S26" i="54" s="1"/>
  <c r="O25" i="54"/>
  <c r="L25" i="54"/>
  <c r="S25" i="54" s="1"/>
  <c r="O24" i="54"/>
  <c r="L24" i="54"/>
  <c r="O23" i="54"/>
  <c r="L23" i="54"/>
  <c r="O22" i="54"/>
  <c r="L22" i="54"/>
  <c r="S22" i="54" s="1"/>
  <c r="O21" i="54"/>
  <c r="L21" i="54"/>
  <c r="O20" i="54"/>
  <c r="L20" i="54"/>
  <c r="S20" i="54" s="1"/>
  <c r="O19" i="54"/>
  <c r="L19" i="54"/>
  <c r="O18" i="54"/>
  <c r="L18" i="54"/>
  <c r="O17" i="54"/>
  <c r="L17" i="54"/>
  <c r="O16" i="54"/>
  <c r="L16" i="54"/>
  <c r="O15" i="54"/>
  <c r="L15" i="54"/>
  <c r="O14" i="54"/>
  <c r="L14" i="54"/>
  <c r="O13" i="54"/>
  <c r="L13" i="54"/>
  <c r="O12" i="54"/>
  <c r="L12" i="54"/>
  <c r="O11" i="54"/>
  <c r="L11" i="54"/>
  <c r="O10" i="54"/>
  <c r="L10" i="54"/>
  <c r="O9" i="54"/>
  <c r="L9" i="54"/>
  <c r="O8" i="54"/>
  <c r="L8" i="54"/>
  <c r="O7" i="54"/>
  <c r="S7" i="54" s="1"/>
  <c r="L169" i="54" l="1"/>
  <c r="V181" i="54"/>
  <c r="O22" i="28"/>
  <c r="S65" i="54"/>
  <c r="S64" i="54"/>
  <c r="S68" i="54"/>
  <c r="S43" i="54"/>
  <c r="U43" i="54" s="1"/>
  <c r="S41" i="54"/>
  <c r="U41" i="54" s="1"/>
  <c r="S39" i="54"/>
  <c r="U39" i="54" s="1"/>
  <c r="S37" i="54"/>
  <c r="V37" i="54" s="1"/>
  <c r="S36" i="54"/>
  <c r="U36" i="54" s="1"/>
  <c r="S35" i="54"/>
  <c r="V35" i="54" s="1"/>
  <c r="S34" i="54"/>
  <c r="V34" i="54" s="1"/>
  <c r="S33" i="54"/>
  <c r="U33" i="54" s="1"/>
  <c r="S31" i="54"/>
  <c r="V31" i="54" s="1"/>
  <c r="S28" i="54"/>
  <c r="V28" i="54" s="1"/>
  <c r="S27" i="54"/>
  <c r="U27" i="54" s="1"/>
  <c r="S24" i="54"/>
  <c r="V24" i="54" s="1"/>
  <c r="S23" i="54"/>
  <c r="V23" i="54" s="1"/>
  <c r="S21" i="54"/>
  <c r="U21" i="54" s="1"/>
  <c r="S19" i="54"/>
  <c r="U19" i="54" s="1"/>
  <c r="S18" i="54"/>
  <c r="V18" i="54" s="1"/>
  <c r="S17" i="54"/>
  <c r="U17" i="54" s="1"/>
  <c r="S16" i="54"/>
  <c r="V16" i="54" s="1"/>
  <c r="S15" i="54"/>
  <c r="V15" i="54" s="1"/>
  <c r="S14" i="54"/>
  <c r="U14" i="54" s="1"/>
  <c r="S13" i="54"/>
  <c r="U13" i="54" s="1"/>
  <c r="S12" i="54"/>
  <c r="U12" i="54" s="1"/>
  <c r="V60" i="54"/>
  <c r="U60" i="54"/>
  <c r="U44" i="54"/>
  <c r="V44" i="54"/>
  <c r="V42" i="54"/>
  <c r="U42" i="54"/>
  <c r="U40" i="54"/>
  <c r="V40" i="54"/>
  <c r="U38" i="54"/>
  <c r="V38" i="54"/>
  <c r="V32" i="54"/>
  <c r="U32" i="54"/>
  <c r="V30" i="54"/>
  <c r="U30" i="54"/>
  <c r="U29" i="54"/>
  <c r="V29" i="54"/>
  <c r="V26" i="54"/>
  <c r="U26" i="54"/>
  <c r="V25" i="54"/>
  <c r="U25" i="54"/>
  <c r="U22" i="54"/>
  <c r="V22" i="54"/>
  <c r="U20" i="54"/>
  <c r="V20" i="54"/>
  <c r="S8" i="54"/>
  <c r="U8" i="54" s="1"/>
  <c r="S11" i="54"/>
  <c r="U11" i="54" s="1"/>
  <c r="S10" i="54"/>
  <c r="U10" i="54" s="1"/>
  <c r="S9" i="54"/>
  <c r="U9" i="54" s="1"/>
  <c r="O61" i="54"/>
  <c r="V141" i="54"/>
  <c r="U141" i="54"/>
  <c r="V174" i="54"/>
  <c r="T174" i="54" s="1"/>
  <c r="O24" i="28" s="1"/>
  <c r="U143" i="54"/>
  <c r="V143" i="54"/>
  <c r="L61" i="54"/>
  <c r="U145" i="54"/>
  <c r="V145" i="54"/>
  <c r="V157" i="54"/>
  <c r="U157" i="54"/>
  <c r="V147" i="54"/>
  <c r="U147" i="54"/>
  <c r="V167" i="54"/>
  <c r="U167" i="54"/>
  <c r="V55" i="54"/>
  <c r="U55" i="54"/>
  <c r="L70" i="54"/>
  <c r="O70" i="54"/>
  <c r="U7" i="54"/>
  <c r="V7" i="54"/>
  <c r="U173" i="54"/>
  <c r="U174" i="54" s="1"/>
  <c r="S174" i="54" s="1"/>
  <c r="U28" i="54" l="1"/>
  <c r="U31" i="54"/>
  <c r="V27" i="54"/>
  <c r="U23" i="54"/>
  <c r="V36" i="54"/>
  <c r="U16" i="54"/>
  <c r="U24" i="54"/>
  <c r="U169" i="54"/>
  <c r="S169" i="54" s="1"/>
  <c r="U182" i="54" s="1"/>
  <c r="V183" i="54"/>
  <c r="I13" i="28"/>
  <c r="S70" i="54"/>
  <c r="V43" i="54"/>
  <c r="V41" i="54"/>
  <c r="V39" i="54"/>
  <c r="U37" i="54"/>
  <c r="U35" i="54"/>
  <c r="U34" i="54"/>
  <c r="V33" i="54"/>
  <c r="V21" i="54"/>
  <c r="V19" i="54"/>
  <c r="U18" i="54"/>
  <c r="V17" i="54"/>
  <c r="U15" i="54"/>
  <c r="V14" i="54"/>
  <c r="V13" i="54"/>
  <c r="V12" i="54"/>
  <c r="V8" i="54"/>
  <c r="V11" i="54"/>
  <c r="V10" i="54"/>
  <c r="V9" i="54"/>
  <c r="V169" i="54"/>
  <c r="T169" i="54" s="1"/>
  <c r="U183" i="54"/>
  <c r="V182" i="54" l="1"/>
  <c r="O23" i="28"/>
  <c r="U61" i="54"/>
  <c r="S61" i="54" s="1"/>
  <c r="U178" i="54" s="1"/>
  <c r="V61" i="54"/>
  <c r="T61" i="54" s="1"/>
  <c r="I27" i="40"/>
  <c r="I77" i="40"/>
  <c r="O602" i="29"/>
  <c r="Q600" i="29"/>
  <c r="O590" i="29"/>
  <c r="Q588" i="29"/>
  <c r="O578" i="29"/>
  <c r="Q576" i="29"/>
  <c r="O566" i="29"/>
  <c r="Q564" i="29"/>
  <c r="O554" i="29"/>
  <c r="Q552" i="29"/>
  <c r="O542" i="29"/>
  <c r="Q540" i="29"/>
  <c r="O530" i="29"/>
  <c r="Q528" i="29"/>
  <c r="O518" i="29"/>
  <c r="Q516" i="29"/>
  <c r="O506" i="29"/>
  <c r="Q504" i="29"/>
  <c r="O494" i="29"/>
  <c r="Q492" i="29"/>
  <c r="O482" i="29"/>
  <c r="Q480" i="29"/>
  <c r="O470" i="29"/>
  <c r="Q468" i="29"/>
  <c r="O458" i="29"/>
  <c r="Q456" i="29"/>
  <c r="O446" i="29"/>
  <c r="Q444" i="29"/>
  <c r="O434" i="29"/>
  <c r="Q432" i="29"/>
  <c r="O422" i="29"/>
  <c r="Q420" i="29"/>
  <c r="O410" i="29"/>
  <c r="Q408" i="29"/>
  <c r="O398" i="29"/>
  <c r="Q396" i="29"/>
  <c r="O386" i="29"/>
  <c r="Q384" i="29"/>
  <c r="O374" i="29"/>
  <c r="Q372" i="29"/>
  <c r="O362" i="29"/>
  <c r="Q360" i="29"/>
  <c r="O350" i="29"/>
  <c r="Q348" i="29"/>
  <c r="O338" i="29"/>
  <c r="Q336" i="29"/>
  <c r="O326" i="29"/>
  <c r="Q324" i="29"/>
  <c r="O314" i="29"/>
  <c r="Q312" i="29"/>
  <c r="O302" i="29"/>
  <c r="Q300" i="29"/>
  <c r="O290" i="29"/>
  <c r="Q288" i="29"/>
  <c r="O278" i="29"/>
  <c r="Q276" i="29"/>
  <c r="O266" i="29"/>
  <c r="Q264" i="29"/>
  <c r="O254" i="29"/>
  <c r="Q252" i="29"/>
  <c r="O242" i="29"/>
  <c r="Q240" i="29"/>
  <c r="O230" i="29"/>
  <c r="Q228" i="29"/>
  <c r="O218" i="29"/>
  <c r="Q216" i="29"/>
  <c r="O206" i="29"/>
  <c r="Q204" i="29"/>
  <c r="O194" i="29"/>
  <c r="Q192" i="29"/>
  <c r="O182" i="29"/>
  <c r="Q180" i="29"/>
  <c r="O170" i="29"/>
  <c r="Q168" i="29"/>
  <c r="O158" i="29"/>
  <c r="Q156" i="29"/>
  <c r="O146" i="29"/>
  <c r="Q144" i="29"/>
  <c r="O134" i="29"/>
  <c r="Q132" i="29"/>
  <c r="O122" i="29"/>
  <c r="Q120" i="29"/>
  <c r="O110" i="29"/>
  <c r="Q108" i="29"/>
  <c r="O98" i="29"/>
  <c r="Q96" i="29"/>
  <c r="O86" i="29"/>
  <c r="Q84" i="29"/>
  <c r="O74" i="29"/>
  <c r="Q72" i="29"/>
  <c r="O62" i="29"/>
  <c r="Q60" i="29"/>
  <c r="O50" i="29"/>
  <c r="Q48" i="29"/>
  <c r="O38" i="29"/>
  <c r="Q36" i="29"/>
  <c r="V178" i="54" l="1"/>
  <c r="O21" i="28"/>
  <c r="O26" i="29"/>
  <c r="I58" i="40" l="1"/>
  <c r="I57" i="40"/>
  <c r="I56" i="40"/>
  <c r="I46" i="40"/>
  <c r="I45" i="40"/>
  <c r="I44" i="40"/>
  <c r="I43" i="40"/>
  <c r="I42" i="40"/>
  <c r="I41" i="40"/>
  <c r="I40" i="40"/>
  <c r="I39" i="40"/>
  <c r="I31" i="40"/>
  <c r="I32" i="40"/>
  <c r="I33" i="40"/>
  <c r="I34" i="40"/>
  <c r="I36" i="40"/>
  <c r="I37" i="40"/>
  <c r="I38" i="40"/>
  <c r="I16" i="40"/>
  <c r="I17" i="40"/>
  <c r="I18" i="40"/>
  <c r="I19" i="40"/>
  <c r="I20" i="40"/>
  <c r="I21" i="40"/>
  <c r="I22" i="40"/>
  <c r="I23" i="40"/>
  <c r="I24" i="40"/>
  <c r="I25" i="40"/>
  <c r="I26" i="40"/>
  <c r="I28" i="40"/>
  <c r="I29" i="40"/>
  <c r="I15" i="40"/>
  <c r="K38" i="43" l="1"/>
  <c r="J38" i="43"/>
  <c r="I38" i="43"/>
  <c r="K37" i="43"/>
  <c r="Q34" i="42" l="1"/>
  <c r="N34" i="42"/>
  <c r="K34" i="42"/>
  <c r="Q33" i="42"/>
  <c r="N33" i="42"/>
  <c r="K33" i="42"/>
  <c r="Q32" i="42"/>
  <c r="N32" i="42"/>
  <c r="K32" i="42"/>
  <c r="Q31" i="42"/>
  <c r="N31" i="42"/>
  <c r="K31" i="42"/>
  <c r="Q30" i="42"/>
  <c r="N30" i="42"/>
  <c r="K30" i="42"/>
  <c r="Q29" i="42"/>
  <c r="N29" i="42"/>
  <c r="K29" i="42"/>
  <c r="Q28" i="42"/>
  <c r="N28" i="42"/>
  <c r="K28" i="42"/>
  <c r="Q27" i="42"/>
  <c r="N27" i="42"/>
  <c r="K27" i="42"/>
  <c r="Q26" i="42"/>
  <c r="N26" i="42"/>
  <c r="K26" i="42"/>
  <c r="Q21" i="42"/>
  <c r="N21" i="42"/>
  <c r="K21" i="42"/>
  <c r="S34" i="42" l="1"/>
  <c r="S27" i="42"/>
  <c r="S26" i="42"/>
  <c r="S21" i="42"/>
  <c r="L14" i="44"/>
  <c r="L11" i="44"/>
  <c r="L12" i="44"/>
  <c r="L13" i="44"/>
  <c r="L15" i="44" l="1"/>
  <c r="M15" i="44" s="1"/>
  <c r="M14" i="44"/>
  <c r="M13" i="44"/>
  <c r="M12" i="44"/>
  <c r="M11" i="44"/>
  <c r="M10" i="44"/>
  <c r="I35" i="43"/>
  <c r="O8" i="42"/>
  <c r="L8" i="42"/>
  <c r="I8" i="42"/>
  <c r="S14" i="42" l="1"/>
  <c r="I39" i="43"/>
  <c r="I34" i="43"/>
  <c r="L17" i="44"/>
  <c r="M17" i="44" s="1"/>
  <c r="L19" i="44"/>
  <c r="M19" i="44" s="1"/>
  <c r="L16" i="44"/>
  <c r="M16" i="44" s="1"/>
  <c r="L18" i="44"/>
  <c r="M18" i="44" s="1"/>
  <c r="I11" i="40"/>
  <c r="I12" i="40"/>
  <c r="I13" i="40"/>
  <c r="I14" i="40"/>
  <c r="I30" i="40"/>
  <c r="R9" i="31"/>
  <c r="S9" i="31"/>
  <c r="O9" i="31" s="1"/>
  <c r="O10" i="31"/>
  <c r="R10" i="31"/>
  <c r="S10" i="31"/>
  <c r="O11" i="31"/>
  <c r="R11" i="31"/>
  <c r="S11" i="31"/>
  <c r="O12" i="31"/>
  <c r="R12" i="31"/>
  <c r="S12" i="31"/>
  <c r="O13" i="31"/>
  <c r="R13" i="31"/>
  <c r="S13" i="31"/>
  <c r="O14" i="31"/>
  <c r="R14" i="31"/>
  <c r="S14" i="31"/>
  <c r="O15" i="31"/>
  <c r="R15" i="31"/>
  <c r="S15" i="31"/>
  <c r="O16" i="31"/>
  <c r="R16" i="31"/>
  <c r="S16" i="31"/>
  <c r="O17" i="31"/>
  <c r="R17" i="31"/>
  <c r="S17" i="31"/>
  <c r="O18" i="31"/>
  <c r="R18" i="31"/>
  <c r="S18" i="31"/>
  <c r="O19" i="31"/>
  <c r="R19" i="31"/>
  <c r="S19" i="31"/>
  <c r="O20" i="31"/>
  <c r="R20" i="31"/>
  <c r="S20" i="31"/>
  <c r="T20" i="31"/>
  <c r="O21" i="31"/>
  <c r="R21" i="31"/>
  <c r="S21" i="31"/>
  <c r="T21" i="31"/>
  <c r="O22" i="31"/>
  <c r="R22" i="31"/>
  <c r="S22" i="31"/>
  <c r="T22" i="31"/>
  <c r="O23" i="31"/>
  <c r="R23" i="31"/>
  <c r="S23" i="31"/>
  <c r="T23" i="31"/>
  <c r="O24" i="31"/>
  <c r="R24" i="31"/>
  <c r="S24" i="31"/>
  <c r="T24" i="31"/>
  <c r="O25" i="31"/>
  <c r="R25" i="31"/>
  <c r="S25" i="31"/>
  <c r="T25" i="31"/>
  <c r="O26" i="31"/>
  <c r="R26" i="31"/>
  <c r="S26" i="31"/>
  <c r="T26" i="31"/>
  <c r="O27" i="31"/>
  <c r="R27" i="31"/>
  <c r="S27" i="31"/>
  <c r="T27" i="31"/>
  <c r="O28" i="31"/>
  <c r="R28" i="31"/>
  <c r="S28" i="31"/>
  <c r="T28" i="31"/>
  <c r="O29" i="31"/>
  <c r="R29" i="31"/>
  <c r="S29" i="31"/>
  <c r="T29" i="31"/>
  <c r="O30" i="31"/>
  <c r="R30" i="31"/>
  <c r="S30" i="31"/>
  <c r="T30" i="31"/>
  <c r="O31" i="31"/>
  <c r="R31" i="31"/>
  <c r="S31" i="31"/>
  <c r="T31" i="31"/>
  <c r="O32" i="31"/>
  <c r="R32" i="31"/>
  <c r="S32" i="31"/>
  <c r="T32" i="31"/>
  <c r="O33" i="31"/>
  <c r="R33" i="31"/>
  <c r="S33" i="31"/>
  <c r="O34" i="31"/>
  <c r="R34" i="31"/>
  <c r="S34" i="31"/>
  <c r="O35" i="31"/>
  <c r="R35" i="31"/>
  <c r="S35" i="31"/>
  <c r="O36" i="31"/>
  <c r="R36" i="31"/>
  <c r="S36" i="31"/>
  <c r="O37" i="31"/>
  <c r="R37" i="31"/>
  <c r="S37" i="31"/>
  <c r="O38" i="31"/>
  <c r="R38" i="31"/>
  <c r="S38" i="31"/>
  <c r="O39" i="31"/>
  <c r="R39" i="31"/>
  <c r="S39" i="31"/>
  <c r="O40" i="31"/>
  <c r="R40" i="31"/>
  <c r="S40" i="31"/>
  <c r="O41" i="31"/>
  <c r="R41" i="31"/>
  <c r="S41" i="31"/>
  <c r="O42" i="31"/>
  <c r="R42" i="31"/>
  <c r="S42" i="31"/>
  <c r="O43" i="31"/>
  <c r="R43" i="31"/>
  <c r="S43" i="31"/>
  <c r="O44" i="31"/>
  <c r="R44" i="31"/>
  <c r="S44" i="31"/>
  <c r="O45" i="31"/>
  <c r="R45" i="31"/>
  <c r="S45" i="31"/>
  <c r="O46" i="31"/>
  <c r="R46" i="31"/>
  <c r="S46" i="31"/>
  <c r="O47" i="31"/>
  <c r="R47" i="31"/>
  <c r="S47" i="31"/>
  <c r="O48" i="31"/>
  <c r="R48" i="31"/>
  <c r="S48" i="31"/>
  <c r="O49" i="31"/>
  <c r="R49" i="31"/>
  <c r="S49" i="31"/>
  <c r="O50" i="31"/>
  <c r="R50" i="31"/>
  <c r="S50" i="31"/>
  <c r="O51" i="31"/>
  <c r="R51" i="31"/>
  <c r="S51" i="31"/>
  <c r="O52" i="31"/>
  <c r="R52" i="31"/>
  <c r="S52" i="31"/>
  <c r="R53" i="31"/>
  <c r="S53" i="31"/>
  <c r="R54" i="31"/>
  <c r="S54" i="31"/>
  <c r="J54" i="31" s="1"/>
  <c r="O54" i="31" s="1"/>
  <c r="O55" i="31"/>
  <c r="R55" i="31"/>
  <c r="S55" i="31"/>
  <c r="O56" i="31"/>
  <c r="R56" i="31"/>
  <c r="S56" i="31"/>
  <c r="O57" i="31"/>
  <c r="R57" i="31"/>
  <c r="S57" i="31"/>
  <c r="O58" i="31"/>
  <c r="R58" i="31"/>
  <c r="S58" i="31"/>
  <c r="O59" i="31"/>
  <c r="R59" i="31"/>
  <c r="S59" i="31"/>
  <c r="O60" i="31"/>
  <c r="R60" i="31"/>
  <c r="S60" i="31"/>
  <c r="O61" i="31"/>
  <c r="R61" i="31"/>
  <c r="S61" i="31"/>
  <c r="O62" i="31"/>
  <c r="R62" i="31"/>
  <c r="S62" i="31"/>
  <c r="O63" i="31"/>
  <c r="R63" i="31"/>
  <c r="S63" i="31"/>
  <c r="O64" i="31"/>
  <c r="R64" i="31"/>
  <c r="S64" i="31"/>
  <c r="O65" i="31"/>
  <c r="R65" i="31"/>
  <c r="S65" i="31"/>
  <c r="O66" i="31"/>
  <c r="R66" i="31"/>
  <c r="S66" i="31"/>
  <c r="O67" i="31"/>
  <c r="R67" i="31"/>
  <c r="S67" i="31"/>
  <c r="O68" i="31"/>
  <c r="R68" i="31"/>
  <c r="S68" i="31"/>
  <c r="O69" i="31"/>
  <c r="R69" i="31"/>
  <c r="S69" i="31"/>
  <c r="O70" i="31"/>
  <c r="R70" i="31"/>
  <c r="S70" i="31"/>
  <c r="O71" i="31"/>
  <c r="R71" i="31"/>
  <c r="S71" i="31"/>
  <c r="O72" i="31"/>
  <c r="R72" i="31"/>
  <c r="S72" i="31"/>
  <c r="O73" i="31"/>
  <c r="R73" i="31"/>
  <c r="S73" i="31"/>
  <c r="O74" i="31"/>
  <c r="R74" i="31"/>
  <c r="S74" i="31"/>
  <c r="O75" i="31"/>
  <c r="R75" i="31"/>
  <c r="S75" i="31"/>
  <c r="T75" i="31"/>
  <c r="O76" i="31"/>
  <c r="R76" i="31"/>
  <c r="S76" i="31"/>
  <c r="T76" i="31"/>
  <c r="O77" i="31"/>
  <c r="R77" i="31"/>
  <c r="S77" i="31"/>
  <c r="T77" i="31"/>
  <c r="O78" i="31"/>
  <c r="R78" i="31"/>
  <c r="S78" i="31"/>
  <c r="T78" i="31"/>
  <c r="O79" i="31"/>
  <c r="R79" i="31"/>
  <c r="S79" i="31"/>
  <c r="T79" i="31"/>
  <c r="O80" i="31"/>
  <c r="R80" i="31"/>
  <c r="S80" i="31"/>
  <c r="T80" i="31"/>
  <c r="O81" i="31"/>
  <c r="R81" i="31"/>
  <c r="S81" i="31"/>
  <c r="T81" i="31"/>
  <c r="O82" i="31"/>
  <c r="R82" i="31"/>
  <c r="S82" i="31"/>
  <c r="T82" i="31"/>
  <c r="O83" i="31"/>
  <c r="R83" i="31"/>
  <c r="S83" i="31"/>
  <c r="T83" i="31"/>
  <c r="O84" i="31"/>
  <c r="R84" i="31"/>
  <c r="S84" i="31"/>
  <c r="T84" i="31"/>
  <c r="O85" i="31"/>
  <c r="R85" i="31"/>
  <c r="S85" i="31"/>
  <c r="T85" i="31"/>
  <c r="O86" i="31"/>
  <c r="R86" i="31"/>
  <c r="S86" i="31"/>
  <c r="T86" i="31"/>
  <c r="O87" i="31"/>
  <c r="R87" i="31"/>
  <c r="S87" i="31"/>
  <c r="T87" i="31"/>
  <c r="O88" i="31"/>
  <c r="R88" i="31"/>
  <c r="S88" i="31"/>
  <c r="T88" i="31"/>
  <c r="O89" i="31"/>
  <c r="R89" i="31"/>
  <c r="S89" i="31"/>
  <c r="O90" i="31"/>
  <c r="R90" i="31"/>
  <c r="S90" i="31"/>
  <c r="O91" i="31"/>
  <c r="R91" i="31"/>
  <c r="S91" i="31"/>
  <c r="O92" i="31"/>
  <c r="R92" i="31"/>
  <c r="S92" i="31"/>
  <c r="O93" i="31"/>
  <c r="R93" i="31"/>
  <c r="S93" i="31"/>
  <c r="O94" i="31"/>
  <c r="R94" i="31"/>
  <c r="S94" i="31"/>
  <c r="O95" i="31"/>
  <c r="R95" i="31"/>
  <c r="S95" i="31"/>
  <c r="O96" i="31"/>
  <c r="R96" i="31"/>
  <c r="S96" i="31"/>
  <c r="O97" i="31"/>
  <c r="R97" i="31"/>
  <c r="S97" i="31"/>
  <c r="O98" i="31"/>
  <c r="R98" i="31"/>
  <c r="S98" i="31"/>
  <c r="O99" i="31"/>
  <c r="R99" i="31"/>
  <c r="S99" i="31"/>
  <c r="O100" i="31"/>
  <c r="R100" i="31"/>
  <c r="S100" i="31"/>
  <c r="O101" i="31"/>
  <c r="R101" i="31"/>
  <c r="S101" i="31"/>
  <c r="O102" i="31"/>
  <c r="R102" i="31"/>
  <c r="S102" i="31"/>
  <c r="O103" i="31"/>
  <c r="R103" i="31"/>
  <c r="S103" i="31"/>
  <c r="O104" i="31"/>
  <c r="R104" i="31"/>
  <c r="S104" i="31"/>
  <c r="O105" i="31"/>
  <c r="R105" i="31"/>
  <c r="S105" i="31"/>
  <c r="O106" i="31"/>
  <c r="R106" i="31"/>
  <c r="S106" i="31"/>
  <c r="O107" i="31"/>
  <c r="R107" i="31"/>
  <c r="S107" i="31"/>
  <c r="O108" i="31"/>
  <c r="R108" i="31"/>
  <c r="S108" i="31"/>
  <c r="R109" i="31"/>
  <c r="S109" i="31"/>
  <c r="O110" i="31"/>
  <c r="R110" i="31"/>
  <c r="S110" i="31"/>
  <c r="N111" i="31"/>
  <c r="O111" i="31"/>
  <c r="R111" i="31"/>
  <c r="S111" i="31"/>
  <c r="N112" i="31"/>
  <c r="O112" i="31"/>
  <c r="R112" i="31"/>
  <c r="S112" i="31"/>
  <c r="N113" i="31"/>
  <c r="O113" i="31"/>
  <c r="R113" i="31"/>
  <c r="S113" i="31"/>
  <c r="N114" i="31"/>
  <c r="O114" i="31"/>
  <c r="R114" i="31"/>
  <c r="S114" i="31"/>
  <c r="N115" i="31"/>
  <c r="O115" i="31"/>
  <c r="R115" i="31"/>
  <c r="S115" i="31"/>
  <c r="N116" i="31"/>
  <c r="O116" i="31"/>
  <c r="R116" i="31"/>
  <c r="S116" i="31"/>
  <c r="N117" i="31"/>
  <c r="O117" i="31" s="1"/>
  <c r="R117" i="31"/>
  <c r="S117" i="31"/>
  <c r="N118" i="31"/>
  <c r="O118" i="31" s="1"/>
  <c r="R118" i="31"/>
  <c r="S118" i="31"/>
  <c r="N119" i="31"/>
  <c r="O119" i="31" s="1"/>
  <c r="R119" i="31"/>
  <c r="S119" i="31"/>
  <c r="N120" i="31"/>
  <c r="O120" i="31"/>
  <c r="R120" i="31"/>
  <c r="S120" i="31"/>
  <c r="N121" i="31"/>
  <c r="O121" i="31"/>
  <c r="R121" i="31"/>
  <c r="S121" i="31"/>
  <c r="N122" i="31"/>
  <c r="O122" i="31"/>
  <c r="R122" i="31"/>
  <c r="S122" i="31"/>
  <c r="N123" i="31"/>
  <c r="O123" i="31"/>
  <c r="R123" i="31"/>
  <c r="S123" i="31"/>
  <c r="N124" i="31"/>
  <c r="O124" i="31"/>
  <c r="R124" i="31"/>
  <c r="S124" i="31"/>
  <c r="N125" i="31"/>
  <c r="O125" i="31"/>
  <c r="R125" i="31"/>
  <c r="S125" i="31"/>
  <c r="N126" i="31"/>
  <c r="O126" i="31"/>
  <c r="R126" i="31"/>
  <c r="S126" i="31"/>
  <c r="N127" i="31"/>
  <c r="O127" i="31"/>
  <c r="R127" i="31"/>
  <c r="S127" i="31"/>
  <c r="N128" i="31"/>
  <c r="O128" i="31"/>
  <c r="R128" i="31"/>
  <c r="S128" i="31"/>
  <c r="N129" i="31"/>
  <c r="O129" i="31"/>
  <c r="R129" i="31"/>
  <c r="S129" i="31"/>
  <c r="N130" i="31"/>
  <c r="O130" i="31" s="1"/>
  <c r="R130" i="31"/>
  <c r="S130" i="31"/>
  <c r="N131" i="31"/>
  <c r="O131" i="31" s="1"/>
  <c r="R131" i="31"/>
  <c r="S131" i="31"/>
  <c r="N132" i="31"/>
  <c r="O132" i="31" s="1"/>
  <c r="R132" i="31"/>
  <c r="S132" i="31"/>
  <c r="R133" i="31"/>
  <c r="S133" i="31"/>
  <c r="O134" i="31"/>
  <c r="R134" i="31"/>
  <c r="S134" i="31"/>
  <c r="O135" i="31"/>
  <c r="R135" i="31"/>
  <c r="S135" i="31"/>
  <c r="O136" i="31"/>
  <c r="R136" i="31"/>
  <c r="S136" i="31"/>
  <c r="O137" i="31"/>
  <c r="R137" i="31"/>
  <c r="S137" i="31"/>
  <c r="O138" i="31"/>
  <c r="R138" i="31"/>
  <c r="S138" i="31"/>
  <c r="O139" i="31"/>
  <c r="R139" i="31"/>
  <c r="S139" i="31"/>
  <c r="O140" i="31"/>
  <c r="R140" i="31"/>
  <c r="S140" i="31"/>
  <c r="O141" i="31"/>
  <c r="R141" i="31"/>
  <c r="S141" i="31"/>
  <c r="O142" i="31"/>
  <c r="R142" i="31"/>
  <c r="S142" i="31"/>
  <c r="O143" i="31"/>
  <c r="R143" i="31"/>
  <c r="S143" i="31"/>
  <c r="O144" i="31"/>
  <c r="R144" i="31"/>
  <c r="S144" i="31"/>
  <c r="O145" i="31"/>
  <c r="R145" i="31"/>
  <c r="S145" i="31"/>
  <c r="O146" i="31"/>
  <c r="R146" i="31"/>
  <c r="S146" i="31"/>
  <c r="R147" i="31"/>
  <c r="S147" i="31"/>
  <c r="O148" i="31"/>
  <c r="R148" i="31"/>
  <c r="S148" i="31"/>
  <c r="O149" i="31"/>
  <c r="R149" i="31"/>
  <c r="S149" i="31"/>
  <c r="O150" i="31"/>
  <c r="R150" i="31"/>
  <c r="S150" i="31"/>
  <c r="O151" i="31"/>
  <c r="R151" i="31"/>
  <c r="S151" i="31"/>
  <c r="O152" i="31"/>
  <c r="R152" i="31"/>
  <c r="S152" i="31"/>
  <c r="O153" i="31"/>
  <c r="R153" i="31"/>
  <c r="S153" i="31"/>
  <c r="O154" i="31"/>
  <c r="R154" i="31"/>
  <c r="S154" i="31"/>
  <c r="O155" i="31"/>
  <c r="R155" i="31"/>
  <c r="S155" i="31"/>
  <c r="O156" i="31"/>
  <c r="R156" i="31"/>
  <c r="S156" i="31"/>
  <c r="R157" i="31"/>
  <c r="S157" i="31"/>
  <c r="O158" i="31"/>
  <c r="R158" i="31"/>
  <c r="S158" i="31"/>
  <c r="O159" i="31"/>
  <c r="R159" i="31"/>
  <c r="S159" i="31"/>
  <c r="O160" i="31"/>
  <c r="R160" i="31"/>
  <c r="S160" i="31"/>
  <c r="O161" i="31"/>
  <c r="R161" i="31"/>
  <c r="S161" i="31"/>
  <c r="O162" i="31"/>
  <c r="R162" i="31"/>
  <c r="S162" i="31"/>
  <c r="O163" i="31"/>
  <c r="R163" i="31"/>
  <c r="S163" i="31"/>
  <c r="O164" i="31"/>
  <c r="R164" i="31"/>
  <c r="S164" i="31"/>
  <c r="O165" i="31"/>
  <c r="R165" i="31"/>
  <c r="S165" i="31"/>
  <c r="O166" i="31"/>
  <c r="R166" i="31"/>
  <c r="S166" i="31"/>
  <c r="Q12" i="29"/>
  <c r="Q24" i="29"/>
  <c r="F2" i="38"/>
  <c r="F6" i="38"/>
  <c r="F7" i="38"/>
  <c r="F8" i="38"/>
  <c r="F9" i="38"/>
  <c r="F10" i="38"/>
  <c r="F11" i="38"/>
  <c r="F12" i="38"/>
  <c r="F13" i="38"/>
  <c r="F14" i="38"/>
  <c r="F15" i="38"/>
  <c r="F16" i="38"/>
  <c r="F17" i="38"/>
  <c r="F18" i="38"/>
  <c r="F19" i="38"/>
  <c r="F20" i="38"/>
  <c r="F21" i="38"/>
  <c r="F22" i="38"/>
  <c r="F23" i="38"/>
  <c r="F24" i="38"/>
  <c r="F25" i="38"/>
  <c r="F26" i="38"/>
  <c r="F27" i="38"/>
  <c r="F29" i="38"/>
  <c r="F30" i="38"/>
  <c r="F31" i="38"/>
  <c r="F32" i="38"/>
  <c r="F2" i="32"/>
  <c r="H2" i="32"/>
  <c r="I2" i="32" s="1"/>
  <c r="F17" i="32"/>
  <c r="H17" i="32"/>
  <c r="I17" i="32" s="1"/>
  <c r="F19" i="32"/>
  <c r="H19" i="32"/>
  <c r="I19" i="32" s="1"/>
  <c r="F29" i="32"/>
  <c r="H29" i="32"/>
  <c r="I29" i="32" s="1"/>
  <c r="F30" i="32"/>
  <c r="H30" i="32"/>
  <c r="I30" i="32" s="1"/>
  <c r="F31" i="32"/>
  <c r="H31" i="32"/>
  <c r="I31" i="32" s="1"/>
  <c r="F32" i="32"/>
  <c r="H32" i="32"/>
  <c r="I32" i="32" s="1"/>
  <c r="F33" i="32"/>
  <c r="H33" i="32"/>
  <c r="I33" i="32" s="1"/>
  <c r="F34" i="32"/>
  <c r="H34" i="32"/>
  <c r="I34" i="32" s="1"/>
  <c r="F35" i="32"/>
  <c r="H35" i="32"/>
  <c r="I35" i="32" s="1"/>
  <c r="F36" i="32"/>
  <c r="H36" i="32"/>
  <c r="I36" i="32" s="1"/>
  <c r="F37" i="32"/>
  <c r="H37" i="32"/>
  <c r="I37" i="32" s="1"/>
  <c r="F38" i="32"/>
  <c r="H38" i="32"/>
  <c r="I38" i="32" s="1"/>
  <c r="F39" i="32"/>
  <c r="H39" i="32"/>
  <c r="I39" i="32" s="1"/>
  <c r="F40" i="32"/>
  <c r="H40" i="32"/>
  <c r="I40" i="32" s="1"/>
  <c r="F41" i="32"/>
  <c r="H41" i="32"/>
  <c r="I41" i="32" s="1"/>
  <c r="F42" i="32"/>
  <c r="H42" i="32"/>
  <c r="I42" i="32" s="1"/>
  <c r="F43" i="32"/>
  <c r="H43" i="32"/>
  <c r="I43" i="32" s="1"/>
  <c r="F44" i="32"/>
  <c r="H44" i="32"/>
  <c r="I44" i="32" s="1"/>
  <c r="F45" i="32"/>
  <c r="H45" i="32"/>
  <c r="I45" i="32" s="1"/>
  <c r="F46" i="32"/>
  <c r="H46" i="32"/>
  <c r="I46" i="32" s="1"/>
  <c r="F47" i="32"/>
  <c r="H47" i="32"/>
  <c r="I47" i="32" s="1"/>
  <c r="F48" i="32"/>
  <c r="H48" i="32"/>
  <c r="I48" i="32" s="1"/>
  <c r="F49" i="32"/>
  <c r="H49" i="32"/>
  <c r="I49" i="32" s="1"/>
  <c r="F50" i="32"/>
  <c r="H50" i="32"/>
  <c r="I50" i="32" s="1"/>
  <c r="F51" i="32"/>
  <c r="H51" i="32"/>
  <c r="I51" i="32" s="1"/>
  <c r="F52" i="32"/>
  <c r="H52" i="32"/>
  <c r="I52" i="32" s="1"/>
  <c r="F53" i="32"/>
  <c r="H53" i="32"/>
  <c r="I53" i="32" s="1"/>
  <c r="F54" i="32"/>
  <c r="H54" i="32"/>
  <c r="I54" i="32" s="1"/>
  <c r="F55" i="32"/>
  <c r="H55" i="32"/>
  <c r="I55" i="32" s="1"/>
  <c r="F56" i="32"/>
  <c r="H56" i="32"/>
  <c r="I56" i="32" s="1"/>
  <c r="F57" i="32"/>
  <c r="H57" i="32"/>
  <c r="I57" i="32" s="1"/>
  <c r="F58" i="32"/>
  <c r="H58" i="32"/>
  <c r="I58" i="32" s="1"/>
  <c r="F59" i="32"/>
  <c r="H59" i="32"/>
  <c r="I59" i="32" s="1"/>
  <c r="F60" i="32"/>
  <c r="H60" i="32"/>
  <c r="I60" i="32" s="1"/>
  <c r="F61" i="32"/>
  <c r="H61" i="32"/>
  <c r="I61" i="32" s="1"/>
  <c r="F62" i="32"/>
  <c r="H62" i="32"/>
  <c r="I62" i="32" s="1"/>
  <c r="F63" i="32"/>
  <c r="H63" i="32"/>
  <c r="I63" i="32" s="1"/>
  <c r="F64" i="32"/>
  <c r="H64" i="32"/>
  <c r="I64" i="32" s="1"/>
  <c r="F65" i="32"/>
  <c r="H65" i="32"/>
  <c r="I65" i="32" s="1"/>
  <c r="F66" i="32"/>
  <c r="H66" i="32"/>
  <c r="I66" i="32" s="1"/>
  <c r="F67" i="32"/>
  <c r="H67" i="32"/>
  <c r="I67" i="32" s="1"/>
  <c r="F68" i="32"/>
  <c r="H68" i="32"/>
  <c r="I68" i="32" s="1"/>
  <c r="F69" i="32"/>
  <c r="H69" i="32"/>
  <c r="I69" i="32" s="1"/>
  <c r="F70" i="32"/>
  <c r="H70" i="32"/>
  <c r="I70" i="32" s="1"/>
  <c r="F71" i="32"/>
  <c r="H71" i="32"/>
  <c r="I71" i="32" s="1"/>
  <c r="F72" i="32"/>
  <c r="H72" i="32"/>
  <c r="I72" i="32" s="1"/>
  <c r="F73" i="32"/>
  <c r="H73" i="32"/>
  <c r="I73" i="32" s="1"/>
  <c r="F74" i="32"/>
  <c r="H74" i="32"/>
  <c r="I74" i="32" s="1"/>
  <c r="F75" i="32"/>
  <c r="H75" i="32"/>
  <c r="I75" i="32" s="1"/>
  <c r="F76" i="32"/>
  <c r="H76" i="32"/>
  <c r="I76" i="32" s="1"/>
  <c r="F77" i="32"/>
  <c r="H77" i="32"/>
  <c r="I77" i="32" s="1"/>
  <c r="F98" i="32"/>
  <c r="H98" i="32"/>
  <c r="I98" i="32" s="1"/>
  <c r="F99" i="32"/>
  <c r="H99" i="32"/>
  <c r="I99" i="32" s="1"/>
  <c r="F100" i="32"/>
  <c r="H100" i="32"/>
  <c r="I100" i="32" s="1"/>
  <c r="F101" i="32"/>
  <c r="H101" i="32"/>
  <c r="I101" i="32" s="1"/>
  <c r="F102" i="32"/>
  <c r="H102" i="32"/>
  <c r="I102" i="32" s="1"/>
  <c r="F103" i="32"/>
  <c r="H103" i="32"/>
  <c r="I103" i="32" s="1"/>
  <c r="F104" i="32"/>
  <c r="H104" i="32"/>
  <c r="I104" i="32" s="1"/>
  <c r="F105" i="32"/>
  <c r="H105" i="32"/>
  <c r="I105" i="32" s="1"/>
  <c r="F106" i="32"/>
  <c r="H106" i="32"/>
  <c r="I106" i="32" s="1"/>
  <c r="F107" i="32"/>
  <c r="H107" i="32"/>
  <c r="I107" i="32" s="1"/>
  <c r="F108" i="32"/>
  <c r="H108" i="32"/>
  <c r="I108" i="32" s="1"/>
  <c r="F109" i="32"/>
  <c r="H109" i="32"/>
  <c r="I109" i="32" s="1"/>
  <c r="F110" i="32"/>
  <c r="H110" i="32"/>
  <c r="I110" i="32" s="1"/>
  <c r="F112" i="32"/>
  <c r="H112" i="32"/>
  <c r="I112" i="32" s="1"/>
  <c r="F113" i="32"/>
  <c r="H113" i="32"/>
  <c r="I113" i="32" s="1"/>
  <c r="F114" i="32"/>
  <c r="H114" i="32"/>
  <c r="I114" i="32" s="1"/>
  <c r="F115" i="32"/>
  <c r="H115" i="32"/>
  <c r="I115" i="32" s="1"/>
  <c r="F116" i="32"/>
  <c r="H116" i="32"/>
  <c r="I116" i="32" s="1"/>
  <c r="F117" i="32"/>
  <c r="H117" i="32"/>
  <c r="I117" i="32" s="1"/>
  <c r="F118" i="32"/>
  <c r="H118" i="32"/>
  <c r="I118" i="32" s="1"/>
  <c r="F119" i="32"/>
  <c r="H119" i="32"/>
  <c r="I119" i="32" s="1"/>
  <c r="F130" i="32"/>
  <c r="H130" i="32"/>
  <c r="I130" i="32" s="1"/>
  <c r="F131" i="32"/>
  <c r="H131" i="32"/>
  <c r="I131" i="32" s="1"/>
  <c r="F132" i="32"/>
  <c r="H132" i="32"/>
  <c r="I132" i="32" s="1"/>
  <c r="F133" i="32"/>
  <c r="H133" i="32"/>
  <c r="I133" i="32" s="1"/>
  <c r="F134" i="32"/>
  <c r="H134" i="32"/>
  <c r="I134" i="32" s="1"/>
  <c r="F135" i="32"/>
  <c r="H135" i="32"/>
  <c r="I135" i="32" s="1"/>
  <c r="F136" i="32"/>
  <c r="H136" i="32"/>
  <c r="I136" i="32" s="1"/>
  <c r="F137" i="32"/>
  <c r="H137" i="32"/>
  <c r="I137" i="32" s="1"/>
  <c r="F138" i="32"/>
  <c r="H138" i="32"/>
  <c r="I138" i="32" s="1"/>
  <c r="F140" i="32"/>
  <c r="H140" i="32"/>
  <c r="I140" i="32" s="1"/>
  <c r="F141" i="32"/>
  <c r="H141" i="32"/>
  <c r="I141" i="32" s="1"/>
  <c r="F142" i="32"/>
  <c r="H142" i="32"/>
  <c r="I142" i="32" s="1"/>
  <c r="F143" i="32"/>
  <c r="H143" i="32"/>
  <c r="I143" i="32" s="1"/>
  <c r="F144" i="32"/>
  <c r="H144" i="32"/>
  <c r="I144" i="32" s="1"/>
  <c r="F145" i="32"/>
  <c r="H145" i="32"/>
  <c r="I145" i="32" s="1"/>
  <c r="F146" i="32"/>
  <c r="H146" i="32"/>
  <c r="I146" i="32" s="1"/>
  <c r="F147" i="32"/>
  <c r="H147" i="32"/>
  <c r="I147" i="32" s="1"/>
  <c r="F158" i="32"/>
  <c r="H158" i="32"/>
  <c r="I158" i="32" s="1"/>
  <c r="F159" i="32"/>
  <c r="H159" i="32"/>
  <c r="I159" i="32" s="1"/>
  <c r="F160" i="32"/>
  <c r="H160" i="32"/>
  <c r="I160" i="32" s="1"/>
  <c r="F161" i="32"/>
  <c r="H161" i="32"/>
  <c r="I161" i="32" s="1"/>
  <c r="F162" i="32"/>
  <c r="H162" i="32"/>
  <c r="I162" i="32" s="1"/>
  <c r="F163" i="32"/>
  <c r="H163" i="32"/>
  <c r="I163" i="32" s="1"/>
  <c r="F164" i="32"/>
  <c r="H164" i="32"/>
  <c r="I164" i="32" s="1"/>
  <c r="F165" i="32"/>
  <c r="H165" i="32"/>
  <c r="I165" i="32" s="1"/>
  <c r="F166" i="32"/>
  <c r="H166" i="32"/>
  <c r="I166" i="32" s="1"/>
  <c r="F167" i="32"/>
  <c r="H167" i="32"/>
  <c r="I167" i="32" s="1"/>
  <c r="F168" i="32"/>
  <c r="H168" i="32"/>
  <c r="I168" i="32" s="1"/>
  <c r="F169" i="32"/>
  <c r="H169" i="32"/>
  <c r="I169" i="32" s="1"/>
  <c r="F190" i="32"/>
  <c r="H190" i="32"/>
  <c r="I190" i="32" s="1"/>
  <c r="F191" i="32"/>
  <c r="H191" i="32"/>
  <c r="I191" i="32" s="1"/>
  <c r="F192" i="32"/>
  <c r="H192" i="32"/>
  <c r="I192" i="32" s="1"/>
  <c r="F193" i="32"/>
  <c r="H193" i="32"/>
  <c r="I193" i="32" s="1"/>
  <c r="F194" i="32"/>
  <c r="H194" i="32"/>
  <c r="I194" i="32" s="1"/>
  <c r="F195" i="32"/>
  <c r="H195" i="32"/>
  <c r="I195" i="32" s="1"/>
  <c r="F196" i="32"/>
  <c r="H196" i="32"/>
  <c r="I196" i="32" s="1"/>
  <c r="F197" i="32"/>
  <c r="H197" i="32"/>
  <c r="I197" i="32" s="1"/>
  <c r="F198" i="32"/>
  <c r="H198" i="32"/>
  <c r="I198" i="32" s="1"/>
  <c r="F199" i="32"/>
  <c r="H199" i="32"/>
  <c r="I199" i="32" s="1"/>
  <c r="F200" i="32"/>
  <c r="H200" i="32"/>
  <c r="I200" i="32" s="1"/>
  <c r="F201" i="32"/>
  <c r="H201" i="32"/>
  <c r="I201" i="32" s="1"/>
  <c r="F222" i="32"/>
  <c r="H222" i="32"/>
  <c r="I222" i="32" s="1"/>
  <c r="F223" i="32"/>
  <c r="H223" i="32"/>
  <c r="I223" i="32" s="1"/>
  <c r="F224" i="32"/>
  <c r="H224" i="32"/>
  <c r="I224" i="32" s="1"/>
  <c r="F225" i="32"/>
  <c r="H225" i="32"/>
  <c r="I225" i="32" s="1"/>
  <c r="F226" i="32"/>
  <c r="H226" i="32"/>
  <c r="I226" i="32" s="1"/>
  <c r="F227" i="32"/>
  <c r="H227" i="32"/>
  <c r="I227" i="32" s="1"/>
  <c r="F228" i="32"/>
  <c r="H228" i="32"/>
  <c r="I228" i="32" s="1"/>
  <c r="F229" i="32"/>
  <c r="H229" i="32"/>
  <c r="I229" i="32" s="1"/>
  <c r="F230" i="32"/>
  <c r="H230" i="32"/>
  <c r="I230" i="32" s="1"/>
  <c r="F251" i="32"/>
  <c r="H251" i="32"/>
  <c r="I251" i="32" s="1"/>
  <c r="F252" i="32"/>
  <c r="H252" i="32"/>
  <c r="I252" i="32" s="1"/>
  <c r="F253" i="32"/>
  <c r="H253" i="32"/>
  <c r="I253" i="32" s="1"/>
  <c r="F254" i="32"/>
  <c r="H254" i="32"/>
  <c r="I254" i="32" s="1"/>
  <c r="F255" i="32"/>
  <c r="H255" i="32"/>
  <c r="I255" i="32" s="1"/>
  <c r="F256" i="32"/>
  <c r="H256" i="32"/>
  <c r="I256" i="32" s="1"/>
  <c r="F257" i="32"/>
  <c r="H257" i="32"/>
  <c r="I257" i="32" s="1"/>
  <c r="F258" i="32"/>
  <c r="H258" i="32"/>
  <c r="I258" i="32" s="1"/>
  <c r="F264" i="32"/>
  <c r="H264" i="32"/>
  <c r="I264" i="32" s="1"/>
  <c r="F265" i="32"/>
  <c r="H265" i="32"/>
  <c r="I265" i="32" s="1"/>
  <c r="F266" i="32"/>
  <c r="H266" i="32"/>
  <c r="I266" i="32" s="1"/>
  <c r="F267" i="32"/>
  <c r="H267" i="32"/>
  <c r="I267" i="32" s="1"/>
  <c r="F268" i="32"/>
  <c r="H268" i="32"/>
  <c r="I268" i="32" s="1"/>
  <c r="F269" i="32"/>
  <c r="H269" i="32"/>
  <c r="I269" i="32" s="1"/>
  <c r="F270" i="32"/>
  <c r="H270" i="32"/>
  <c r="I270" i="32" s="1"/>
  <c r="F271" i="32"/>
  <c r="H271" i="32"/>
  <c r="I271" i="32" s="1"/>
  <c r="F272" i="32"/>
  <c r="H272" i="32"/>
  <c r="I272" i="32" s="1"/>
  <c r="F273" i="32"/>
  <c r="H273" i="32"/>
  <c r="I273" i="32" s="1"/>
  <c r="F275" i="32"/>
  <c r="H275" i="32"/>
  <c r="I275" i="32" s="1"/>
  <c r="F276" i="32"/>
  <c r="H276" i="32"/>
  <c r="I276" i="32" s="1"/>
  <c r="F277" i="32"/>
  <c r="H277" i="32"/>
  <c r="I277" i="32" s="1"/>
  <c r="F278" i="32"/>
  <c r="H278" i="32"/>
  <c r="I278" i="32" s="1"/>
  <c r="F279" i="32"/>
  <c r="H279" i="32"/>
  <c r="I279" i="32" s="1"/>
  <c r="F280" i="32"/>
  <c r="H280" i="32"/>
  <c r="I280" i="32" s="1"/>
  <c r="F281" i="32"/>
  <c r="H281" i="32"/>
  <c r="I281" i="32" s="1"/>
  <c r="F282" i="32"/>
  <c r="H282" i="32"/>
  <c r="I282" i="32" s="1"/>
  <c r="F283" i="32"/>
  <c r="H283" i="32"/>
  <c r="I283" i="32" s="1"/>
  <c r="F284" i="32"/>
  <c r="H284" i="32"/>
  <c r="I284" i="32" s="1"/>
  <c r="F285" i="32"/>
  <c r="H285" i="32"/>
  <c r="I285" i="32" s="1"/>
  <c r="F286" i="32"/>
  <c r="H286" i="32"/>
  <c r="I286" i="32" s="1"/>
  <c r="F287" i="32"/>
  <c r="H287" i="32"/>
  <c r="I287" i="32" s="1"/>
  <c r="F288" i="32"/>
  <c r="H288" i="32"/>
  <c r="I288" i="32" s="1"/>
  <c r="F289" i="32"/>
  <c r="H289" i="32"/>
  <c r="I289" i="32" s="1"/>
  <c r="F290" i="32"/>
  <c r="H290" i="32"/>
  <c r="I290" i="32" s="1"/>
  <c r="F291" i="32"/>
  <c r="H291" i="32"/>
  <c r="I291" i="32" s="1"/>
  <c r="F302" i="32"/>
  <c r="H302" i="32"/>
  <c r="I302" i="32" s="1"/>
  <c r="F303" i="32"/>
  <c r="H303" i="32"/>
  <c r="I303" i="32" s="1"/>
  <c r="F304" i="32"/>
  <c r="H304" i="32"/>
  <c r="I304" i="32" s="1"/>
  <c r="F305" i="32"/>
  <c r="H305" i="32"/>
  <c r="I305" i="32" s="1"/>
  <c r="F306" i="32"/>
  <c r="H306" i="32"/>
  <c r="I306" i="32" s="1"/>
  <c r="F307" i="32"/>
  <c r="H307" i="32"/>
  <c r="I307" i="32" s="1"/>
  <c r="F308" i="32"/>
  <c r="H308" i="32"/>
  <c r="I308" i="32" s="1"/>
  <c r="F309" i="32"/>
  <c r="H309" i="32"/>
  <c r="I309" i="32" s="1"/>
  <c r="F310" i="32"/>
  <c r="H310" i="32"/>
  <c r="I310" i="32" s="1"/>
  <c r="F311" i="32"/>
  <c r="H311" i="32"/>
  <c r="I311" i="32" s="1"/>
  <c r="F322" i="32"/>
  <c r="H322" i="32"/>
  <c r="I322" i="32" s="1"/>
  <c r="F323" i="32"/>
  <c r="H323" i="32"/>
  <c r="I323" i="32" s="1"/>
  <c r="F324" i="32"/>
  <c r="H324" i="32"/>
  <c r="I324" i="32" s="1"/>
  <c r="F325" i="32"/>
  <c r="H325" i="32"/>
  <c r="I325" i="32" s="1"/>
  <c r="F326" i="32"/>
  <c r="H326" i="32"/>
  <c r="I326" i="32" s="1"/>
  <c r="F327" i="32"/>
  <c r="H327" i="32"/>
  <c r="I327" i="32" s="1"/>
  <c r="F328" i="32"/>
  <c r="H328" i="32"/>
  <c r="I328" i="32" s="1"/>
  <c r="F329" i="32"/>
  <c r="H329" i="32"/>
  <c r="I329" i="32" s="1"/>
  <c r="F330" i="32"/>
  <c r="H330" i="32"/>
  <c r="I330" i="32" s="1"/>
  <c r="F331" i="32"/>
  <c r="H331" i="32"/>
  <c r="I331" i="32" s="1"/>
  <c r="F332" i="32"/>
  <c r="H332" i="32"/>
  <c r="I332" i="32" s="1"/>
  <c r="F333" i="32"/>
  <c r="H333" i="32"/>
  <c r="I333" i="32" s="1"/>
  <c r="F334" i="32"/>
  <c r="H334" i="32"/>
  <c r="I334" i="32" s="1"/>
  <c r="F335" i="32"/>
  <c r="H335" i="32"/>
  <c r="I335" i="32" s="1"/>
  <c r="F336" i="32"/>
  <c r="H336" i="32"/>
  <c r="I336" i="32" s="1"/>
  <c r="F337" i="32"/>
  <c r="H337" i="32"/>
  <c r="I337" i="32" s="1"/>
  <c r="F338" i="32"/>
  <c r="H338" i="32"/>
  <c r="I338" i="32" s="1"/>
  <c r="F339" i="32"/>
  <c r="H339" i="32"/>
  <c r="I339" i="32" s="1"/>
  <c r="F340" i="32"/>
  <c r="H340" i="32"/>
  <c r="I340" i="32" s="1"/>
  <c r="F341" i="32"/>
  <c r="H341" i="32"/>
  <c r="I341" i="32" s="1"/>
  <c r="F342" i="32"/>
  <c r="H342" i="32"/>
  <c r="I342" i="32" s="1"/>
  <c r="F343" i="32"/>
  <c r="H343" i="32"/>
  <c r="I343" i="32" s="1"/>
  <c r="F344" i="32"/>
  <c r="H344" i="32"/>
  <c r="I344" i="32" s="1"/>
  <c r="F345" i="32"/>
  <c r="H345" i="32"/>
  <c r="I345" i="32" s="1"/>
  <c r="F346" i="32"/>
  <c r="H346" i="32"/>
  <c r="I346" i="32" s="1"/>
  <c r="F347" i="32"/>
  <c r="H347" i="32"/>
  <c r="I347" i="32" s="1"/>
  <c r="F348" i="32"/>
  <c r="H348" i="32"/>
  <c r="I348" i="32" s="1"/>
  <c r="F349" i="32"/>
  <c r="H349" i="32"/>
  <c r="I349" i="32" s="1"/>
  <c r="F350" i="32"/>
  <c r="H350" i="32"/>
  <c r="I350" i="32" s="1"/>
  <c r="F351" i="32"/>
  <c r="H351" i="32"/>
  <c r="I351" i="32" s="1"/>
  <c r="F352" i="32"/>
  <c r="H352" i="32"/>
  <c r="I352" i="32" s="1"/>
  <c r="F353" i="32"/>
  <c r="H353" i="32"/>
  <c r="I353" i="32" s="1"/>
  <c r="F354" i="32"/>
  <c r="H354" i="32"/>
  <c r="I354" i="32" s="1"/>
  <c r="F355" i="32"/>
  <c r="H355" i="32"/>
  <c r="I355" i="32" s="1"/>
  <c r="F356" i="32"/>
  <c r="H356" i="32"/>
  <c r="I356" i="32" s="1"/>
  <c r="F357" i="32"/>
  <c r="H357" i="32"/>
  <c r="I357" i="32" s="1"/>
  <c r="F358" i="32"/>
  <c r="H358" i="32"/>
  <c r="I358" i="32" s="1"/>
  <c r="F359" i="32"/>
  <c r="H359" i="32"/>
  <c r="I359" i="32" s="1"/>
  <c r="F360" i="32"/>
  <c r="H360" i="32"/>
  <c r="I360" i="32" s="1"/>
  <c r="F361" i="32"/>
  <c r="H361" i="32"/>
  <c r="I361" i="32" s="1"/>
  <c r="F362" i="32"/>
  <c r="H362" i="32"/>
  <c r="I362" i="32" s="1"/>
  <c r="F363" i="32"/>
  <c r="H363" i="32"/>
  <c r="I363" i="32" s="1"/>
  <c r="F364" i="32"/>
  <c r="H364" i="32"/>
  <c r="I364" i="32" s="1"/>
  <c r="F365" i="32"/>
  <c r="H365" i="32"/>
  <c r="I365" i="32" s="1"/>
  <c r="F366" i="32"/>
  <c r="H366" i="32"/>
  <c r="I366" i="32" s="1"/>
  <c r="F367" i="32"/>
  <c r="H367" i="32"/>
  <c r="I367" i="32" s="1"/>
  <c r="F368" i="32"/>
  <c r="H368" i="32"/>
  <c r="I368" i="32" s="1"/>
  <c r="F369" i="32"/>
  <c r="H369" i="32"/>
  <c r="I369" i="32" s="1"/>
  <c r="F370" i="32"/>
  <c r="H370" i="32"/>
  <c r="I370" i="32" s="1"/>
  <c r="F371" i="32"/>
  <c r="H371" i="32"/>
  <c r="I371" i="32" s="1"/>
  <c r="F372" i="32"/>
  <c r="H372" i="32"/>
  <c r="I372" i="32" s="1"/>
  <c r="F373" i="32"/>
  <c r="H373" i="32"/>
  <c r="I373" i="32" s="1"/>
  <c r="F374" i="32"/>
  <c r="H374" i="32"/>
  <c r="I374" i="32" s="1"/>
  <c r="F375" i="32"/>
  <c r="H375" i="32"/>
  <c r="I375" i="32" s="1"/>
  <c r="F376" i="32"/>
  <c r="H376" i="32"/>
  <c r="I376" i="32" s="1"/>
  <c r="F377" i="32"/>
  <c r="H377" i="32"/>
  <c r="I377" i="32" s="1"/>
  <c r="F378" i="32"/>
  <c r="H378" i="32"/>
  <c r="I378" i="32" s="1"/>
  <c r="F379" i="32"/>
  <c r="H379" i="32"/>
  <c r="I379" i="32" s="1"/>
  <c r="F380" i="32"/>
  <c r="H380" i="32"/>
  <c r="I380" i="32" s="1"/>
  <c r="F381" i="32"/>
  <c r="H381" i="32"/>
  <c r="I381" i="32" s="1"/>
  <c r="F383" i="32"/>
  <c r="H383" i="32"/>
  <c r="I383" i="32" s="1"/>
  <c r="F384" i="32"/>
  <c r="H384" i="32"/>
  <c r="I384" i="32" s="1"/>
  <c r="F385" i="32"/>
  <c r="H385" i="32"/>
  <c r="I385" i="32" s="1"/>
  <c r="H388" i="32"/>
  <c r="I388" i="32" s="1"/>
  <c r="F389" i="32"/>
  <c r="H389" i="32"/>
  <c r="I389" i="32" s="1"/>
  <c r="F390" i="32"/>
  <c r="H390" i="32"/>
  <c r="I390" i="32" s="1"/>
  <c r="F391" i="32"/>
  <c r="H391" i="32"/>
  <c r="I391" i="32" s="1"/>
  <c r="F392" i="32"/>
  <c r="H392" i="32"/>
  <c r="I392" i="32" s="1"/>
  <c r="F393" i="32"/>
  <c r="H393" i="32"/>
  <c r="I393" i="32" s="1"/>
  <c r="F394" i="32"/>
  <c r="H394" i="32"/>
  <c r="I394" i="32" s="1"/>
  <c r="F395" i="32"/>
  <c r="H395" i="32"/>
  <c r="I395" i="32" s="1"/>
  <c r="F396" i="32"/>
  <c r="H396" i="32"/>
  <c r="I396" i="32" s="1"/>
  <c r="F397" i="32"/>
  <c r="H397" i="32"/>
  <c r="I397" i="32" s="1"/>
  <c r="F398" i="32"/>
  <c r="H398" i="32"/>
  <c r="I398" i="32" s="1"/>
  <c r="F399" i="32"/>
  <c r="H399" i="32"/>
  <c r="I399" i="32" s="1"/>
  <c r="F400" i="32"/>
  <c r="H400" i="32"/>
  <c r="I400" i="32" s="1"/>
  <c r="F401" i="32"/>
  <c r="H401" i="32"/>
  <c r="I401" i="32" s="1"/>
  <c r="F402" i="32"/>
  <c r="H402" i="32"/>
  <c r="I402" i="32" s="1"/>
  <c r="F403" i="32"/>
  <c r="H403" i="32"/>
  <c r="I403" i="32" s="1"/>
  <c r="F404" i="32"/>
  <c r="H404" i="32"/>
  <c r="I404" i="32" s="1"/>
  <c r="F405" i="32"/>
  <c r="H405" i="32"/>
  <c r="I405" i="32" s="1"/>
  <c r="F406" i="32"/>
  <c r="H406" i="32"/>
  <c r="I406" i="32" s="1"/>
  <c r="F407" i="32"/>
  <c r="H407" i="32"/>
  <c r="I407" i="32" s="1"/>
  <c r="F408" i="32"/>
  <c r="H408" i="32"/>
  <c r="I408" i="32" s="1"/>
  <c r="F409" i="32"/>
  <c r="H409" i="32"/>
  <c r="I409" i="32" s="1"/>
  <c r="F410" i="32"/>
  <c r="H410" i="32"/>
  <c r="I410" i="32" s="1"/>
  <c r="F411" i="32"/>
  <c r="H411" i="32"/>
  <c r="I411" i="32" s="1"/>
  <c r="F417" i="32"/>
  <c r="H417" i="32"/>
  <c r="I417" i="32" s="1"/>
  <c r="F418" i="32"/>
  <c r="H418" i="32"/>
  <c r="I418" i="32" s="1"/>
  <c r="F419" i="32"/>
  <c r="H419" i="32"/>
  <c r="I419" i="32" s="1"/>
  <c r="F420" i="32"/>
  <c r="H420" i="32"/>
  <c r="I420" i="32" s="1"/>
  <c r="F421" i="32"/>
  <c r="H421" i="32"/>
  <c r="I421" i="32" s="1"/>
  <c r="F422" i="32"/>
  <c r="H422" i="32"/>
  <c r="I422" i="32" s="1"/>
  <c r="F423" i="32"/>
  <c r="H423" i="32"/>
  <c r="I423" i="32" s="1"/>
  <c r="F424" i="32"/>
  <c r="H424" i="32"/>
  <c r="I424" i="32" s="1"/>
  <c r="F425" i="32"/>
  <c r="H425" i="32"/>
  <c r="I425" i="32" s="1"/>
  <c r="F426" i="32"/>
  <c r="H426" i="32"/>
  <c r="I426" i="32" s="1"/>
  <c r="F427" i="32"/>
  <c r="H427" i="32"/>
  <c r="I427" i="32" s="1"/>
  <c r="F428" i="32"/>
  <c r="H428" i="32"/>
  <c r="I428" i="32" s="1"/>
  <c r="F429" i="32"/>
  <c r="H429" i="32"/>
  <c r="I429" i="32" s="1"/>
  <c r="F430" i="32"/>
  <c r="H430" i="32"/>
  <c r="I430" i="32" s="1"/>
  <c r="F431" i="32"/>
  <c r="H431" i="32"/>
  <c r="I431" i="32" s="1"/>
  <c r="F432" i="32"/>
  <c r="H432" i="32"/>
  <c r="I432" i="32" s="1"/>
  <c r="F433" i="32"/>
  <c r="H433" i="32"/>
  <c r="I433" i="32" s="1"/>
  <c r="F434" i="32"/>
  <c r="H434" i="32"/>
  <c r="I434" i="32" s="1"/>
  <c r="F435" i="32"/>
  <c r="H435" i="32"/>
  <c r="I435" i="32" s="1"/>
  <c r="F436" i="32"/>
  <c r="H436" i="32"/>
  <c r="I436" i="32" s="1"/>
  <c r="F437" i="32"/>
  <c r="H437" i="32"/>
  <c r="I437" i="32" s="1"/>
  <c r="F438" i="32"/>
  <c r="H438" i="32"/>
  <c r="I438" i="32" s="1"/>
  <c r="F439" i="32"/>
  <c r="H439" i="32"/>
  <c r="I439" i="32" s="1"/>
  <c r="F440" i="32"/>
  <c r="H440" i="32"/>
  <c r="I440" i="32" s="1"/>
  <c r="F441" i="32"/>
  <c r="H441" i="32"/>
  <c r="I441" i="32" s="1"/>
  <c r="F442" i="32"/>
  <c r="H442" i="32"/>
  <c r="I442" i="32" s="1"/>
  <c r="F443" i="32"/>
  <c r="H443" i="32"/>
  <c r="I443" i="32" s="1"/>
  <c r="F444" i="32"/>
  <c r="H444" i="32"/>
  <c r="I444" i="32" s="1"/>
  <c r="F445" i="32"/>
  <c r="H445" i="32"/>
  <c r="I445" i="32" s="1"/>
  <c r="F446" i="32"/>
  <c r="H446" i="32"/>
  <c r="I446" i="32" s="1"/>
  <c r="F447" i="32"/>
  <c r="H447" i="32"/>
  <c r="I447" i="32" s="1"/>
  <c r="F449" i="32"/>
  <c r="H449" i="32"/>
  <c r="I449" i="32" s="1"/>
  <c r="F450" i="32"/>
  <c r="H450" i="32"/>
  <c r="I450" i="32" s="1"/>
  <c r="F451" i="32"/>
  <c r="H451" i="32"/>
  <c r="I451" i="32" s="1"/>
  <c r="F452" i="32"/>
  <c r="H452" i="32"/>
  <c r="I452" i="32" s="1"/>
  <c r="F453" i="32"/>
  <c r="H453" i="32"/>
  <c r="I453" i="32" s="1"/>
  <c r="F454" i="32"/>
  <c r="H454" i="32"/>
  <c r="I454" i="32" s="1"/>
  <c r="F455" i="32"/>
  <c r="H455" i="32"/>
  <c r="I455" i="32" s="1"/>
  <c r="F456" i="32"/>
  <c r="H456" i="32"/>
  <c r="I456" i="32" s="1"/>
  <c r="F457" i="32"/>
  <c r="H457" i="32"/>
  <c r="I457" i="32" s="1"/>
  <c r="F458" i="32"/>
  <c r="H458" i="32"/>
  <c r="I458" i="32" s="1"/>
  <c r="F459" i="32"/>
  <c r="H459" i="32"/>
  <c r="I459" i="32" s="1"/>
  <c r="F460" i="32"/>
  <c r="H460" i="32"/>
  <c r="I460" i="32" s="1"/>
  <c r="F461" i="32"/>
  <c r="H461" i="32"/>
  <c r="I461" i="32" s="1"/>
  <c r="F462" i="32"/>
  <c r="H462" i="32"/>
  <c r="I462" i="32" s="1"/>
  <c r="F469" i="32"/>
  <c r="H469" i="32"/>
  <c r="I469" i="32" s="1"/>
  <c r="F470" i="32"/>
  <c r="H470" i="32"/>
  <c r="I470" i="32" s="1"/>
  <c r="F471" i="32"/>
  <c r="H471" i="32"/>
  <c r="I471" i="32" s="1"/>
  <c r="F472" i="32"/>
  <c r="H472" i="32"/>
  <c r="I472" i="32" s="1"/>
  <c r="F473" i="32"/>
  <c r="H473" i="32"/>
  <c r="I473" i="32" s="1"/>
  <c r="F474" i="32"/>
  <c r="H474" i="32"/>
  <c r="I474" i="32" s="1"/>
  <c r="F475" i="32"/>
  <c r="H475" i="32"/>
  <c r="I475" i="32" s="1"/>
  <c r="F476" i="32"/>
  <c r="H476" i="32"/>
  <c r="I476" i="32" s="1"/>
  <c r="F477" i="32"/>
  <c r="H477" i="32"/>
  <c r="I477" i="32" s="1"/>
  <c r="F478" i="32"/>
  <c r="H478" i="32"/>
  <c r="I478" i="32" s="1"/>
  <c r="F479" i="32"/>
  <c r="H479" i="32"/>
  <c r="I479" i="32" s="1"/>
  <c r="F480" i="32"/>
  <c r="H480" i="32"/>
  <c r="I480" i="32" s="1"/>
  <c r="F481" i="32"/>
  <c r="H481" i="32"/>
  <c r="I481" i="32" s="1"/>
  <c r="F482" i="32"/>
  <c r="H482" i="32"/>
  <c r="I482" i="32" s="1"/>
  <c r="F483" i="32"/>
  <c r="H483" i="32"/>
  <c r="I483" i="32" s="1"/>
  <c r="F484" i="32"/>
  <c r="H484" i="32"/>
  <c r="I484" i="32" s="1"/>
  <c r="F485" i="32"/>
  <c r="H485" i="32"/>
  <c r="I485" i="32" s="1"/>
  <c r="F486" i="32"/>
  <c r="H486" i="32"/>
  <c r="I486" i="32" s="1"/>
  <c r="F487" i="32"/>
  <c r="H487" i="32"/>
  <c r="I487" i="32" s="1"/>
  <c r="F488" i="32"/>
  <c r="H488" i="32"/>
  <c r="I488" i="32" s="1"/>
  <c r="F489" i="32"/>
  <c r="H489" i="32"/>
  <c r="I489" i="32" s="1"/>
  <c r="F490" i="32"/>
  <c r="H490" i="32"/>
  <c r="I490" i="32" s="1"/>
  <c r="F491" i="32"/>
  <c r="H491" i="32"/>
  <c r="I491" i="32" s="1"/>
  <c r="F492" i="32"/>
  <c r="H492" i="32"/>
  <c r="I492" i="32" s="1"/>
  <c r="F493" i="32"/>
  <c r="H493" i="32"/>
  <c r="I493" i="32" s="1"/>
  <c r="F494" i="32"/>
  <c r="H494" i="32"/>
  <c r="I494" i="32" s="1"/>
  <c r="F496" i="32"/>
  <c r="H496" i="32"/>
  <c r="I496" i="32" s="1"/>
  <c r="F497" i="32"/>
  <c r="H497" i="32"/>
  <c r="I497" i="32" s="1"/>
  <c r="F498" i="32"/>
  <c r="H498" i="32"/>
  <c r="I498" i="32" s="1"/>
  <c r="F499" i="32"/>
  <c r="H499" i="32"/>
  <c r="I499" i="32" s="1"/>
  <c r="F500" i="32"/>
  <c r="H500" i="32"/>
  <c r="I500" i="32" s="1"/>
  <c r="F501" i="32"/>
  <c r="H501" i="32"/>
  <c r="I501" i="32" s="1"/>
  <c r="F502" i="32"/>
  <c r="H502" i="32"/>
  <c r="I502" i="32" s="1"/>
  <c r="F503" i="32"/>
  <c r="H503" i="32"/>
  <c r="I503" i="32" s="1"/>
  <c r="F505" i="32"/>
  <c r="H505" i="32"/>
  <c r="I505" i="32" s="1"/>
  <c r="F506" i="32"/>
  <c r="H506" i="32"/>
  <c r="I506" i="32" s="1"/>
  <c r="F507" i="32"/>
  <c r="H507" i="32"/>
  <c r="I507" i="32" s="1"/>
  <c r="F508" i="32"/>
  <c r="H508" i="32"/>
  <c r="I508" i="32" s="1"/>
  <c r="F509" i="32"/>
  <c r="H509" i="32"/>
  <c r="I509" i="32" s="1"/>
  <c r="F510" i="32"/>
  <c r="H510" i="32"/>
  <c r="I510" i="32" s="1"/>
  <c r="F511" i="32"/>
  <c r="H511" i="32"/>
  <c r="I511" i="32" s="1"/>
  <c r="F512" i="32"/>
  <c r="H512" i="32"/>
  <c r="I512" i="32" s="1"/>
  <c r="F513" i="32"/>
  <c r="H513" i="32"/>
  <c r="I513" i="32" s="1"/>
  <c r="F514" i="32"/>
  <c r="H514" i="32"/>
  <c r="I514" i="32" s="1"/>
  <c r="F515" i="32"/>
  <c r="H515" i="32"/>
  <c r="I515" i="32" s="1"/>
  <c r="F516" i="32"/>
  <c r="H516" i="32"/>
  <c r="I516" i="32" s="1"/>
  <c r="F517" i="32"/>
  <c r="H517" i="32"/>
  <c r="I517" i="32" s="1"/>
  <c r="F518" i="32"/>
  <c r="H518" i="32"/>
  <c r="I518" i="32" s="1"/>
  <c r="F519" i="32"/>
  <c r="H519" i="32"/>
  <c r="I519" i="32" s="1"/>
  <c r="F520" i="32"/>
  <c r="H520" i="32"/>
  <c r="I520" i="32" s="1"/>
  <c r="F521" i="32"/>
  <c r="H521" i="32"/>
  <c r="I521" i="32" s="1"/>
  <c r="F532" i="32"/>
  <c r="H532" i="32"/>
  <c r="I532" i="32" s="1"/>
  <c r="F533" i="32"/>
  <c r="H533" i="32"/>
  <c r="I533" i="32" s="1"/>
  <c r="F534" i="32"/>
  <c r="H534" i="32"/>
  <c r="I534" i="32" s="1"/>
  <c r="F535" i="32"/>
  <c r="H535" i="32"/>
  <c r="I535" i="32" s="1"/>
  <c r="F536" i="32"/>
  <c r="H536" i="32"/>
  <c r="I536" i="32" s="1"/>
  <c r="F537" i="32"/>
  <c r="H537" i="32"/>
  <c r="I537" i="32" s="1"/>
  <c r="F538" i="32"/>
  <c r="H538" i="32"/>
  <c r="I538" i="32" s="1"/>
  <c r="F539" i="32"/>
  <c r="H539" i="32"/>
  <c r="I539" i="32" s="1"/>
  <c r="F540" i="32"/>
  <c r="H540" i="32"/>
  <c r="I540" i="32" s="1"/>
  <c r="F541" i="32"/>
  <c r="H541" i="32"/>
  <c r="I541" i="32" s="1"/>
  <c r="F542" i="32"/>
  <c r="H542" i="32"/>
  <c r="I542" i="32" s="1"/>
  <c r="F543" i="32"/>
  <c r="H543" i="32"/>
  <c r="I543" i="32" s="1"/>
  <c r="F544" i="32"/>
  <c r="H544" i="32"/>
  <c r="I544" i="32" s="1"/>
  <c r="F545" i="32"/>
  <c r="H545" i="32"/>
  <c r="I545" i="32" s="1"/>
  <c r="F552" i="32"/>
  <c r="H552" i="32"/>
  <c r="I552" i="32" s="1"/>
  <c r="F553" i="32"/>
  <c r="H553" i="32"/>
  <c r="I553" i="32" s="1"/>
  <c r="F554" i="32"/>
  <c r="H554" i="32"/>
  <c r="I554" i="32" s="1"/>
  <c r="F555" i="32"/>
  <c r="H555" i="32"/>
  <c r="I555" i="32" s="1"/>
  <c r="F556" i="32"/>
  <c r="H556" i="32"/>
  <c r="I556" i="32" s="1"/>
  <c r="F557" i="32"/>
  <c r="H557" i="32"/>
  <c r="I557" i="32" s="1"/>
  <c r="F558" i="32"/>
  <c r="H558" i="32"/>
  <c r="I558" i="32" s="1"/>
  <c r="F559" i="32"/>
  <c r="H559" i="32"/>
  <c r="I559" i="32" s="1"/>
  <c r="F560" i="32"/>
  <c r="H560" i="32"/>
  <c r="I560" i="32" s="1"/>
  <c r="F561" i="32"/>
  <c r="H561" i="32"/>
  <c r="I561" i="32" s="1"/>
  <c r="F572" i="32"/>
  <c r="H572" i="32"/>
  <c r="I572" i="32" s="1"/>
  <c r="F573" i="32"/>
  <c r="H573" i="32"/>
  <c r="I573" i="32" s="1"/>
  <c r="F574" i="32"/>
  <c r="H574" i="32"/>
  <c r="I574" i="32" s="1"/>
  <c r="F575" i="32"/>
  <c r="H575" i="32"/>
  <c r="I575" i="32" s="1"/>
  <c r="F576" i="32"/>
  <c r="H576" i="32"/>
  <c r="I576" i="32" s="1"/>
  <c r="F577" i="32"/>
  <c r="H577" i="32"/>
  <c r="I577" i="32" s="1"/>
  <c r="F578" i="32"/>
  <c r="H578" i="32"/>
  <c r="I578" i="32" s="1"/>
  <c r="F579" i="32"/>
  <c r="H579" i="32"/>
  <c r="I579" i="32" s="1"/>
  <c r="F580" i="32"/>
  <c r="H580" i="32"/>
  <c r="I580" i="32" s="1"/>
  <c r="F581" i="32"/>
  <c r="H581" i="32"/>
  <c r="I581" i="32" s="1"/>
  <c r="F582" i="32"/>
  <c r="H582" i="32"/>
  <c r="I582" i="32" s="1"/>
  <c r="F583" i="32"/>
  <c r="H583" i="32"/>
  <c r="I583" i="32" s="1"/>
  <c r="F584" i="32"/>
  <c r="H584" i="32"/>
  <c r="I584" i="32" s="1"/>
  <c r="F585" i="32"/>
  <c r="H585" i="32"/>
  <c r="I585" i="32" s="1"/>
  <c r="F586" i="32"/>
  <c r="H586" i="32"/>
  <c r="I586" i="32" s="1"/>
  <c r="F587" i="32"/>
  <c r="H587" i="32"/>
  <c r="I587" i="32" s="1"/>
  <c r="F588" i="32"/>
  <c r="H588" i="32"/>
  <c r="I588" i="32" s="1"/>
  <c r="F589" i="32"/>
  <c r="H589" i="32"/>
  <c r="I589" i="32" s="1"/>
  <c r="F590" i="32"/>
  <c r="H590" i="32"/>
  <c r="I590" i="32" s="1"/>
  <c r="F592" i="32"/>
  <c r="H592" i="32"/>
  <c r="I592" i="32" s="1"/>
  <c r="F593" i="32"/>
  <c r="H593" i="32"/>
  <c r="I593" i="32" s="1"/>
  <c r="F594" i="32"/>
  <c r="H594" i="32"/>
  <c r="I594" i="32" s="1"/>
  <c r="F595" i="32"/>
  <c r="H595" i="32"/>
  <c r="I595" i="32" s="1"/>
  <c r="F596" i="32"/>
  <c r="H596" i="32"/>
  <c r="I596" i="32" s="1"/>
  <c r="F597" i="32"/>
  <c r="H597" i="32"/>
  <c r="I597" i="32" s="1"/>
  <c r="F598" i="32"/>
  <c r="H598" i="32"/>
  <c r="I598" i="32" s="1"/>
  <c r="F599" i="32"/>
  <c r="H599" i="32"/>
  <c r="I599" i="32" s="1"/>
  <c r="F600" i="32"/>
  <c r="H600" i="32"/>
  <c r="I600" i="32" s="1"/>
  <c r="F601" i="32"/>
  <c r="H601" i="32"/>
  <c r="I601" i="32" s="1"/>
  <c r="F602" i="32"/>
  <c r="H602" i="32"/>
  <c r="I602" i="32" s="1"/>
  <c r="F603" i="32"/>
  <c r="H603" i="32"/>
  <c r="I603" i="32" s="1"/>
  <c r="F604" i="32"/>
  <c r="H604" i="32"/>
  <c r="I604" i="32" s="1"/>
  <c r="F605" i="32"/>
  <c r="H605" i="32"/>
  <c r="I605" i="32" s="1"/>
  <c r="F606" i="32"/>
  <c r="H606" i="32"/>
  <c r="I606" i="32" s="1"/>
  <c r="F607" i="32"/>
  <c r="H607" i="32"/>
  <c r="I607" i="32" s="1"/>
  <c r="F608" i="32"/>
  <c r="F609" i="32"/>
  <c r="F610" i="32"/>
  <c r="F611" i="32"/>
  <c r="F612" i="32"/>
  <c r="F615" i="32"/>
  <c r="F616" i="32"/>
  <c r="F617" i="32"/>
  <c r="F618" i="32"/>
  <c r="F619" i="32"/>
  <c r="F628" i="32"/>
  <c r="F629" i="32"/>
  <c r="F631" i="32"/>
  <c r="F632" i="32"/>
  <c r="F635" i="32"/>
  <c r="F636" i="32"/>
  <c r="F637" i="32"/>
  <c r="F638" i="32"/>
  <c r="F639" i="32"/>
  <c r="F640" i="32"/>
  <c r="F641" i="32"/>
  <c r="F642" i="32"/>
  <c r="F643" i="32"/>
  <c r="F644" i="32"/>
  <c r="F645" i="32"/>
  <c r="F646" i="32"/>
  <c r="F647" i="32"/>
  <c r="F648" i="32"/>
  <c r="F649" i="32"/>
  <c r="F650" i="32"/>
  <c r="F651" i="32"/>
  <c r="F652" i="32"/>
  <c r="F704" i="32"/>
  <c r="F705" i="32"/>
  <c r="F706" i="32"/>
  <c r="F707" i="32"/>
  <c r="F708" i="32"/>
  <c r="F709" i="32"/>
  <c r="F720" i="32"/>
  <c r="F721" i="32"/>
  <c r="F722" i="32"/>
  <c r="F723" i="32"/>
  <c r="F724" i="32"/>
  <c r="F725" i="32"/>
  <c r="F749" i="32"/>
  <c r="F750" i="32"/>
  <c r="F751" i="32"/>
  <c r="F752" i="32"/>
  <c r="F756" i="32"/>
  <c r="F759" i="32"/>
  <c r="F760" i="32"/>
  <c r="F761" i="32"/>
  <c r="F762" i="32"/>
  <c r="F763" i="32"/>
  <c r="F764" i="32"/>
  <c r="F765" i="32"/>
  <c r="F766" i="32"/>
  <c r="F767" i="32"/>
  <c r="F768" i="32"/>
  <c r="F769" i="32"/>
  <c r="F770" i="32"/>
  <c r="F771" i="32"/>
  <c r="F772" i="32"/>
  <c r="F773" i="32"/>
  <c r="F774" i="32"/>
  <c r="F775" i="32"/>
  <c r="F776" i="32"/>
  <c r="F777" i="32"/>
  <c r="F778" i="32"/>
  <c r="F779" i="32"/>
  <c r="F780" i="32"/>
  <c r="F781" i="32"/>
  <c r="F782" i="32"/>
  <c r="F783" i="32"/>
  <c r="F784" i="32"/>
  <c r="F785" i="32"/>
  <c r="F786" i="32"/>
  <c r="F787" i="32"/>
  <c r="F788" i="32"/>
  <c r="F789" i="32"/>
  <c r="F790" i="32"/>
  <c r="F791" i="32"/>
  <c r="F792" i="32"/>
  <c r="F793" i="32"/>
  <c r="F794" i="32"/>
  <c r="F795" i="32"/>
  <c r="F796" i="32"/>
  <c r="F797" i="32"/>
  <c r="F798" i="32"/>
  <c r="F799" i="32"/>
  <c r="F800" i="32"/>
  <c r="F801" i="32"/>
  <c r="F802" i="32"/>
  <c r="F803" i="32"/>
  <c r="F804" i="32"/>
  <c r="F815" i="32"/>
  <c r="F816" i="32"/>
  <c r="F817" i="32"/>
  <c r="F818" i="32"/>
  <c r="F819" i="32"/>
  <c r="F820" i="32"/>
  <c r="F821" i="32"/>
  <c r="F822" i="32"/>
  <c r="F823" i="32"/>
  <c r="F824" i="32"/>
  <c r="F825" i="32"/>
  <c r="F826" i="32"/>
  <c r="F827" i="32"/>
  <c r="F828" i="32"/>
  <c r="F829" i="32"/>
  <c r="F830" i="32"/>
  <c r="F831" i="32"/>
  <c r="F832" i="32"/>
  <c r="F833" i="32"/>
  <c r="F834" i="32"/>
  <c r="F835" i="32"/>
  <c r="F836" i="32"/>
  <c r="F837" i="32"/>
  <c r="F838" i="32"/>
  <c r="F839" i="32"/>
  <c r="F840" i="32"/>
  <c r="F841" i="32"/>
  <c r="F842" i="32"/>
  <c r="F843" i="32"/>
  <c r="F844" i="32"/>
  <c r="F845" i="32"/>
  <c r="F846" i="32"/>
  <c r="F847" i="32"/>
  <c r="F848" i="32"/>
  <c r="F849" i="32"/>
  <c r="F850" i="32"/>
  <c r="F851" i="32"/>
  <c r="F852" i="32"/>
  <c r="F853" i="32"/>
  <c r="F854" i="32"/>
  <c r="F855" i="32"/>
  <c r="F856" i="32"/>
  <c r="F857" i="32"/>
  <c r="F858" i="32"/>
  <c r="F859" i="32"/>
  <c r="F860" i="32"/>
  <c r="F861" i="32"/>
  <c r="F862" i="32"/>
  <c r="F863" i="32"/>
  <c r="F864" i="32"/>
  <c r="F865" i="32"/>
  <c r="F866" i="32"/>
  <c r="F867" i="32"/>
  <c r="F868" i="32"/>
  <c r="F869" i="32"/>
  <c r="F870" i="32"/>
  <c r="F871" i="32"/>
  <c r="F872" i="32"/>
  <c r="F873" i="32"/>
  <c r="F874" i="32"/>
  <c r="F875" i="32"/>
  <c r="F876" i="32"/>
  <c r="F877" i="32"/>
  <c r="F878" i="32"/>
  <c r="F879" i="32"/>
  <c r="F880" i="32"/>
  <c r="F881" i="32"/>
  <c r="F882" i="32"/>
  <c r="F883" i="32"/>
  <c r="F892" i="32"/>
  <c r="F893" i="32"/>
  <c r="F894" i="32"/>
  <c r="F895" i="32"/>
  <c r="F896" i="32"/>
  <c r="F897" i="32"/>
  <c r="F898" i="32"/>
  <c r="F899" i="32"/>
  <c r="F900" i="32"/>
  <c r="F901" i="32"/>
  <c r="F902" i="32"/>
  <c r="F903" i="32"/>
  <c r="F904" i="32"/>
  <c r="F905" i="32"/>
  <c r="F906" i="32"/>
  <c r="F907" i="32"/>
  <c r="F908" i="32"/>
  <c r="F909" i="32"/>
  <c r="F910" i="32"/>
  <c r="F913" i="32"/>
  <c r="F914" i="32"/>
  <c r="F915" i="32"/>
  <c r="F916" i="32"/>
  <c r="F917" i="32"/>
  <c r="F918" i="32"/>
  <c r="F934" i="32"/>
  <c r="F935" i="32"/>
  <c r="F936" i="32"/>
  <c r="F937" i="32"/>
  <c r="F940" i="32"/>
  <c r="F941" i="32"/>
  <c r="F944" i="32"/>
  <c r="F945" i="32"/>
  <c r="F946" i="32"/>
  <c r="F947" i="32"/>
  <c r="F948" i="32"/>
  <c r="F952" i="32"/>
  <c r="F954" i="32"/>
  <c r="F955" i="32"/>
  <c r="F957" i="32"/>
  <c r="F958" i="32"/>
  <c r="F973" i="32"/>
  <c r="F974" i="32"/>
  <c r="F976" i="32"/>
  <c r="F977" i="32"/>
  <c r="F978" i="32"/>
  <c r="F980" i="32"/>
  <c r="F981" i="32"/>
  <c r="F982" i="32"/>
  <c r="M158" i="31" l="1"/>
  <c r="L158" i="31"/>
  <c r="M110" i="31"/>
  <c r="L110" i="31"/>
  <c r="L54" i="31"/>
  <c r="M54" i="31"/>
  <c r="M148" i="31"/>
  <c r="L148" i="31"/>
  <c r="L134" i="31"/>
  <c r="M134" i="31"/>
  <c r="O133" i="31"/>
  <c r="L10" i="28" s="1"/>
  <c r="O29" i="28" s="1"/>
  <c r="I78" i="40"/>
  <c r="I7" i="28" s="1"/>
  <c r="I40" i="43"/>
  <c r="N7" i="43" s="1"/>
  <c r="O109" i="31"/>
  <c r="I10" i="28" s="1"/>
  <c r="O28" i="28" s="1"/>
  <c r="O157" i="31"/>
  <c r="F13" i="28" s="1"/>
  <c r="O31" i="28" s="1"/>
  <c r="O53" i="31"/>
  <c r="O147" i="31"/>
  <c r="C13" i="28" s="1"/>
  <c r="O30" i="28" s="1"/>
  <c r="M9" i="44"/>
  <c r="K6" i="44" s="1"/>
  <c r="J39" i="43"/>
  <c r="J34" i="43"/>
  <c r="J35" i="43"/>
  <c r="G16" i="7"/>
  <c r="E15" i="7"/>
  <c r="V15" i="42"/>
  <c r="T7" i="42" s="1"/>
  <c r="O25" i="28" l="1"/>
  <c r="F10" i="28"/>
  <c r="O27" i="28" s="1"/>
  <c r="I91" i="40"/>
  <c r="O7" i="31"/>
  <c r="C10" i="28" s="1"/>
  <c r="O26" i="28" s="1"/>
  <c r="J40" i="43"/>
  <c r="O7" i="43" s="1"/>
  <c r="K39" i="43"/>
  <c r="K34" i="43"/>
  <c r="K35" i="43"/>
  <c r="O17" i="28" l="1"/>
  <c r="K40" i="43"/>
  <c r="P7" i="43" s="1"/>
  <c r="L176" i="54" l="1"/>
  <c r="L178" i="54" s="1"/>
  <c r="U179" i="54"/>
  <c r="U177" i="54" s="1"/>
  <c r="S177" i="54" s="1"/>
  <c r="C7" i="28" s="1"/>
  <c r="V179" i="54"/>
  <c r="V177" i="54" s="1"/>
  <c r="T177" i="54" s="1"/>
  <c r="L13" i="28" l="1"/>
  <c r="O18" i="28" s="1"/>
  <c r="P21" i="28" l="1"/>
  <c r="D18" i="28" l="1"/>
  <c r="V14" i="4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I36" authorId="0" shapeId="0" xr:uid="{00000000-0006-0000-0000-000001000000}">
      <text>
        <r>
          <rPr>
            <sz val="9"/>
            <color indexed="10"/>
            <rFont val="MS P ゴシック"/>
            <family val="3"/>
            <charset val="128"/>
          </rPr>
          <t>○注意事項（メールの不達多数）
　担当者の</t>
        </r>
        <r>
          <rPr>
            <b/>
            <sz val="9"/>
            <color indexed="10"/>
            <rFont val="MS P ゴシック"/>
            <family val="3"/>
            <charset val="128"/>
          </rPr>
          <t>所属のメールアドレスがある場合は、所属メール</t>
        </r>
        <r>
          <rPr>
            <sz val="9"/>
            <color indexed="10"/>
            <rFont val="MS P ゴシック"/>
            <family val="3"/>
            <charset val="128"/>
          </rPr>
          <t>を記入してください。
　（個人のメールアドレスの場合、異動等により転送していただく手間を省くため。）
　連絡先に変更が生じた場合は、速やかに所轄の県民事務所等に連絡してください。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C12" authorId="0" shapeId="0" xr:uid="{0C1C8BC4-543C-4D52-BF83-4A7645F07D3A}">
      <text>
        <r>
          <rPr>
            <sz val="9"/>
            <color indexed="10"/>
            <rFont val="MS P ゴシック"/>
            <family val="3"/>
            <charset val="128"/>
          </rPr>
          <t>○注意事項（記入ミス多数）
　ここは</t>
        </r>
        <r>
          <rPr>
            <b/>
            <sz val="9"/>
            <color indexed="10"/>
            <rFont val="MS P ゴシック"/>
            <family val="3"/>
            <charset val="128"/>
          </rPr>
          <t>基礎</t>
        </r>
        <r>
          <rPr>
            <sz val="9"/>
            <color indexed="10"/>
            <rFont val="MS P ゴシック"/>
            <family val="3"/>
            <charset val="128"/>
          </rPr>
          <t>排出量（電気には基礎排出係数を使用）を記入してください。
　（調整後排出量ではありません。）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服部達哉</author>
    <author>oa</author>
  </authors>
  <commentList>
    <comment ref="F8" authorId="0" shapeId="0" xr:uid="{0EB84A67-8932-4F58-9089-2BA8C18F26FA}">
      <text>
        <r>
          <rPr>
            <sz val="9"/>
            <color indexed="10"/>
            <rFont val="MS P ゴシック"/>
            <family val="3"/>
            <charset val="128"/>
          </rPr>
          <t>〇注意事項（記入ミス多数）
　基準年度・計画期間は、計画書の年度を転記してください。</t>
        </r>
        <r>
          <rPr>
            <sz val="9"/>
            <color indexed="81"/>
            <rFont val="MS P ゴシック"/>
            <family val="3"/>
            <charset val="128"/>
          </rPr>
          <t xml:space="preserve">
</t>
        </r>
      </text>
    </comment>
    <comment ref="F14" authorId="0" shapeId="0" xr:uid="{FE30878C-229E-48E1-88DA-C378D1D86F31}">
      <text>
        <r>
          <rPr>
            <sz val="9"/>
            <color indexed="10"/>
            <rFont val="MS P ゴシック"/>
            <family val="3"/>
            <charset val="128"/>
          </rPr>
          <t>〇注意事項（記入ミス多数）
　計画書の値を転記してください。</t>
        </r>
      </text>
    </comment>
    <comment ref="U14" authorId="0" shapeId="0" xr:uid="{D0F5E1BD-F274-4079-A02E-5CCDD15F5B28}">
      <text>
        <r>
          <rPr>
            <sz val="9"/>
            <color indexed="10"/>
            <rFont val="MS P ゴシック"/>
            <family val="3"/>
            <charset val="128"/>
          </rPr>
          <t>計画書に記載した【目標】を転記</t>
        </r>
        <r>
          <rPr>
            <sz val="9"/>
            <color indexed="81"/>
            <rFont val="MS P ゴシック"/>
            <family val="3"/>
            <charset val="128"/>
          </rPr>
          <t xml:space="preserve">
</t>
        </r>
      </text>
    </comment>
    <comment ref="F21" authorId="0" shapeId="0" xr:uid="{7E9DA21D-9BAC-4B1F-AAFD-2C245A47ADDA}">
      <text>
        <r>
          <rPr>
            <sz val="9"/>
            <color indexed="10"/>
            <rFont val="MS P ゴシック"/>
            <family val="3"/>
            <charset val="128"/>
          </rPr>
          <t xml:space="preserve">〇注意事項（記入ミス多数）
　計画書の値を転記してください。
</t>
        </r>
      </text>
    </comment>
    <comment ref="U21" authorId="0" shapeId="0" xr:uid="{B5C4093F-BD30-486B-884B-FD67DF213492}">
      <text>
        <r>
          <rPr>
            <sz val="9"/>
            <color indexed="10"/>
            <rFont val="MS P ゴシック"/>
            <family val="3"/>
            <charset val="128"/>
          </rPr>
          <t>計画書に記載した【目標〕を転記</t>
        </r>
        <r>
          <rPr>
            <sz val="9"/>
            <color indexed="81"/>
            <rFont val="MS P ゴシック"/>
            <family val="3"/>
            <charset val="128"/>
          </rPr>
          <t xml:space="preserve">
</t>
        </r>
      </text>
    </comment>
    <comment ref="D37" authorId="1" shapeId="0" xr:uid="{00000000-0006-0000-0700-000001000000}">
      <text>
        <r>
          <rPr>
            <sz val="10.5"/>
            <color indexed="10"/>
            <rFont val="MS P ゴシック"/>
            <family val="3"/>
            <charset val="128"/>
          </rPr>
          <t>○注意事項（記入漏れ多数）
　必ず記入してください。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服部達哉</author>
    <author>oa</author>
  </authors>
  <commentList>
    <comment ref="H9" authorId="0" shapeId="0" xr:uid="{89DCC116-1607-4C0A-9281-DA7BF545E406}">
      <text>
        <r>
          <rPr>
            <sz val="9"/>
            <color indexed="10"/>
            <rFont val="MS P ゴシック"/>
            <family val="3"/>
            <charset val="128"/>
          </rPr>
          <t>〇注意事項（記入ミス多数）
　計画書の第３年度の計画状況を転記してください。
　計画書の基準年度の実施状況ではありません。</t>
        </r>
      </text>
    </comment>
    <comment ref="K10" authorId="0" shapeId="0" xr:uid="{E138E416-3618-42AC-BA16-642036A23D8C}">
      <text>
        <r>
          <rPr>
            <sz val="9"/>
            <color indexed="10"/>
            <rFont val="MS P ゴシック"/>
            <family val="3"/>
            <charset val="128"/>
          </rPr>
          <t>〇注意事項（記入ミス多数）
　第1年度から実績年度までの内容を記載してください。
　実績年度の翌年度以降は未記入とし、計画書を転記する必要はありません。</t>
        </r>
        <r>
          <rPr>
            <sz val="9"/>
            <color indexed="81"/>
            <rFont val="MS P ゴシック"/>
            <family val="3"/>
            <charset val="128"/>
          </rPr>
          <t xml:space="preserve">
</t>
        </r>
      </text>
    </comment>
    <comment ref="N10" authorId="0" shapeId="0" xr:uid="{F5DB49F5-8F4E-4263-B4FE-C9B8B3FFB9FA}">
      <text>
        <r>
          <rPr>
            <sz val="9"/>
            <color indexed="10"/>
            <rFont val="MS P ゴシック"/>
            <family val="3"/>
            <charset val="128"/>
          </rPr>
          <t>○注意事項（記入漏れ多数）
　未実施の場合も課題を記入してください。
　実施の場合に実施内容を記入するだけではありません。</t>
        </r>
        <r>
          <rPr>
            <sz val="9"/>
            <color indexed="81"/>
            <rFont val="MS P ゴシック"/>
            <family val="3"/>
            <charset val="128"/>
          </rPr>
          <t xml:space="preserve">
</t>
        </r>
      </text>
    </comment>
    <comment ref="D26" authorId="1" shapeId="0" xr:uid="{00000000-0006-0000-0800-000001000000}">
      <text>
        <r>
          <rPr>
            <sz val="9"/>
            <color indexed="10"/>
            <rFont val="MS P ゴシック"/>
            <family val="3"/>
            <charset val="128"/>
          </rPr>
          <t>○注意事項（記入ミス多数）
　この自動車には、</t>
        </r>
        <r>
          <rPr>
            <b/>
            <sz val="9"/>
            <color indexed="10"/>
            <rFont val="MS P ゴシック"/>
            <family val="3"/>
            <charset val="128"/>
          </rPr>
          <t>事業所外</t>
        </r>
        <r>
          <rPr>
            <sz val="9"/>
            <color indexed="10"/>
            <rFont val="MS P ゴシック"/>
            <family val="3"/>
            <charset val="128"/>
          </rPr>
          <t>を走行するものも含まれます。
　なお、計算書①は、事業所内を走行するもののみです。</t>
        </r>
      </text>
    </comment>
    <comment ref="O29" authorId="1" shapeId="0" xr:uid="{00000000-0006-0000-0800-000002000000}">
      <text>
        <r>
          <rPr>
            <sz val="9"/>
            <color indexed="10"/>
            <rFont val="MS P ゴシック"/>
            <family val="3"/>
            <charset val="128"/>
          </rPr>
          <t>○注意事項（記入漏れ多数）
　削減効果を記述できない場合は、必ず記述できない理由を記入してください。</t>
        </r>
      </text>
    </comment>
    <comment ref="C30" authorId="1" shapeId="0" xr:uid="{00000000-0006-0000-0800-000003000000}">
      <text>
        <r>
          <rPr>
            <sz val="9"/>
            <color indexed="10"/>
            <rFont val="MS P ゴシック"/>
            <family val="3"/>
            <charset val="128"/>
          </rPr>
          <t>○注意事項（記入ミス多数）
　必須対策の１～16番に該当しない対策を記入してください。
　例えば、LED化は必須対策13に含まれるため、自主対策には該当しません。</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A4" authorId="0" shapeId="0" xr:uid="{00000000-0006-0000-0900-000001000000}">
      <text>
        <r>
          <rPr>
            <sz val="9"/>
            <color indexed="10"/>
            <rFont val="MS P ゴシック"/>
            <family val="3"/>
            <charset val="128"/>
          </rPr>
          <t xml:space="preserve">○注意事項（記入ミス多数）
　先進的・先導的対策とは、自社の排出量の削減に寄与する対策ではなく、社会全体や他社からの排出量の削減に寄与する対策です。
　例えば、老朽化による設備更新は、自社の排出量の削減に寄与する対策のため、記入する場合は、別紙５の自主対策に記入してください。
　また、自社の排出量の削減にも寄与する対策は、主目的により、別紙５の自主対策かこの先進的・先導的対策のどちらか一方に記入してください。
</t>
        </r>
      </text>
    </comment>
    <comment ref="B9" authorId="0" shapeId="0" xr:uid="{00000000-0006-0000-0900-000002000000}">
      <text>
        <r>
          <rPr>
            <sz val="9"/>
            <color indexed="10"/>
            <rFont val="MS P ゴシック"/>
            <family val="3"/>
            <charset val="128"/>
          </rPr>
          <t>○注意事項（記入ミス多数）
　以下の項目から選択してください。
　１　脱炭素型の技術・製品・サービスの調達における対策
　２　脱炭素型の技術・製品・サービスの提供における対策
　３　その他の先進的・先導的対策
　各項目の趣旨や例は、「地球温暖化対策計画書制度ガイドブック」
（以下のWebページに掲載）を参照してください。
https://www.pref.aichi.jp/soshiki/ondanka/keikakusyo03.html</t>
        </r>
      </text>
    </comment>
    <comment ref="F9" authorId="0" shapeId="0" xr:uid="{00000000-0006-0000-0900-000003000000}">
      <text>
        <r>
          <rPr>
            <sz val="9"/>
            <color indexed="10"/>
            <rFont val="MS P ゴシック"/>
            <family val="3"/>
            <charset val="128"/>
          </rPr>
          <t>○注意事項（記入漏れ多数）
　第1年度から実績年度までの内容を記載してください。
　実績年度の翌年度以降は未記入とし、計画書を転記する必要はありません</t>
        </r>
      </text>
    </comment>
    <comment ref="J9" authorId="0" shapeId="0" xr:uid="{00000000-0006-0000-0900-000004000000}">
      <text>
        <r>
          <rPr>
            <sz val="9"/>
            <color indexed="10"/>
            <rFont val="MS P ゴシック"/>
            <family val="3"/>
            <charset val="128"/>
          </rPr>
          <t>○注意事項（記入漏れ多数）
　削減効果を記述できない場合は、必ず記述できない理由を記入してください。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oa</author>
    <author>服部達哉</author>
  </authors>
  <commentList>
    <comment ref="H15" authorId="0" shapeId="0" xr:uid="{D1CC7ED4-768B-42D0-B85A-667C627390F2}">
      <text>
        <r>
          <rPr>
            <sz val="10.5"/>
            <color indexed="10"/>
            <rFont val="MS P ゴシック"/>
            <family val="3"/>
            <charset val="128"/>
          </rPr>
          <t xml:space="preserve">計算式
基準年度の県内（名古屋市内を除く）全事業所で使用した電気の使用量（千kWh）×8.64（GJ/千kWh）×0.0258（kl/GJ）
※使用した電気には、電気事業者から購入した電気や、燃料を投じて発電した自家発電気の使用量も含みます。
※一次換算係数はいずれの電気の種類についても8.64（GJ/千kWh）を使用してください。
</t>
        </r>
      </text>
    </comment>
    <comment ref="O15" authorId="0" shapeId="0" xr:uid="{4FD5C1EC-6FA8-470A-B939-F193EDA8F1BA}">
      <text>
        <r>
          <rPr>
            <sz val="10.5"/>
            <color indexed="10"/>
            <rFont val="MS P ゴシック"/>
            <family val="3"/>
            <charset val="128"/>
          </rPr>
          <t>※ 計画書に記載した目標等を転記</t>
        </r>
      </text>
    </comment>
    <comment ref="D31" authorId="1" shapeId="0" xr:uid="{B2961CA0-F408-4A1A-9BE3-5F43B308B5D5}">
      <text>
        <r>
          <rPr>
            <sz val="11"/>
            <color indexed="10"/>
            <rFont val="MS P ゴシック"/>
            <family val="3"/>
            <charset val="128"/>
          </rPr>
          <t>必ず記入してください。</t>
        </r>
        <r>
          <rPr>
            <sz val="9"/>
            <color indexed="81"/>
            <rFont val="MS P 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S6" authorId="0" shapeId="0" xr:uid="{2C6F2230-7C60-468C-A2BD-9A90AC2AE04D}">
      <text>
        <r>
          <rPr>
            <sz val="9"/>
            <color indexed="10"/>
            <rFont val="MS P ゴシック"/>
            <family val="3"/>
            <charset val="128"/>
          </rPr>
          <t>○注意事項（記入漏れ多数）
　削減効果を記述できない場合は、必ず記述できない理由を記入してください。</t>
        </r>
      </text>
    </comment>
  </commentList>
</comments>
</file>

<file path=xl/sharedStrings.xml><?xml version="1.0" encoding="utf-8"?>
<sst xmlns="http://schemas.openxmlformats.org/spreadsheetml/2006/main" count="10503" uniqueCount="4243">
  <si>
    <t>※ 事業者名を漢字等で記入（（株）等で省略しない、事業所名を記入しない）</t>
    <rPh sb="2" eb="5">
      <t>ジギョウシャ</t>
    </rPh>
    <rPh sb="5" eb="6">
      <t>メイ</t>
    </rPh>
    <rPh sb="7" eb="9">
      <t>カンジ</t>
    </rPh>
    <rPh sb="9" eb="10">
      <t>トウ</t>
    </rPh>
    <rPh sb="11" eb="13">
      <t>キニュウ</t>
    </rPh>
    <rPh sb="25" eb="27">
      <t>ジギョウ</t>
    </rPh>
    <rPh sb="28" eb="29">
      <t>メイ</t>
    </rPh>
    <rPh sb="30" eb="32">
      <t>キニュウ</t>
    </rPh>
    <phoneticPr fontId="22"/>
  </si>
  <si>
    <t>GJ/t</t>
  </si>
  <si>
    <t>GJ/kl</t>
  </si>
  <si>
    <t>発熱量</t>
    <phoneticPr fontId="22"/>
  </si>
  <si>
    <t>単位</t>
    <rPh sb="0" eb="2">
      <t>タンイ</t>
    </rPh>
    <phoneticPr fontId="22"/>
  </si>
  <si>
    <t>電話番号</t>
    <phoneticPr fontId="22"/>
  </si>
  <si>
    <t>ファクシミリ番号</t>
    <phoneticPr fontId="22"/>
  </si>
  <si>
    <t>メールアドレス</t>
    <phoneticPr fontId="22"/>
  </si>
  <si>
    <t>排出係数</t>
    <phoneticPr fontId="22"/>
  </si>
  <si>
    <t>地球温暖化
係数</t>
    <phoneticPr fontId="22"/>
  </si>
  <si>
    <t>①</t>
    <phoneticPr fontId="22"/>
  </si>
  <si>
    <t>②</t>
    <phoneticPr fontId="22"/>
  </si>
  <si>
    <t>③</t>
    <phoneticPr fontId="22"/>
  </si>
  <si>
    <t>④</t>
    <phoneticPr fontId="22"/>
  </si>
  <si>
    <t>⑤=①×②×③×④</t>
    <phoneticPr fontId="22"/>
  </si>
  <si>
    <t>単位</t>
    <phoneticPr fontId="22"/>
  </si>
  <si>
    <r>
      <t>t-CO</t>
    </r>
    <r>
      <rPr>
        <vertAlign val="subscript"/>
        <sz val="11"/>
        <rFont val="ＭＳ 明朝"/>
        <family val="1"/>
        <charset val="128"/>
      </rPr>
      <t>2</t>
    </r>
    <phoneticPr fontId="22"/>
  </si>
  <si>
    <t>メタン</t>
    <phoneticPr fontId="22"/>
  </si>
  <si>
    <t>ハイドロフルオロカーボン</t>
    <phoneticPr fontId="22"/>
  </si>
  <si>
    <t>パーフルオロカーボン</t>
    <phoneticPr fontId="22"/>
  </si>
  <si>
    <t>燃料コード</t>
    <rPh sb="0" eb="2">
      <t>ネンリョウ</t>
    </rPh>
    <phoneticPr fontId="38"/>
  </si>
  <si>
    <t>t-HFC/台</t>
    <rPh sb="6" eb="7">
      <t>ダイ</t>
    </rPh>
    <phoneticPr fontId="22"/>
  </si>
  <si>
    <t>t-HFC</t>
  </si>
  <si>
    <t>t-C/GJ</t>
  </si>
  <si>
    <t>ガス分類</t>
    <rPh sb="2" eb="4">
      <t>ブンルイ</t>
    </rPh>
    <phoneticPr fontId="22"/>
  </si>
  <si>
    <t>排出活動</t>
    <rPh sb="0" eb="2">
      <t>ハイシュツ</t>
    </rPh>
    <rPh sb="2" eb="4">
      <t>カツドウ</t>
    </rPh>
    <phoneticPr fontId="22"/>
  </si>
  <si>
    <t>CH4</t>
  </si>
  <si>
    <t>N2O</t>
  </si>
  <si>
    <t>SF6</t>
  </si>
  <si>
    <t>物質コード、名称</t>
    <rPh sb="0" eb="2">
      <t>ブッシツ</t>
    </rPh>
    <rPh sb="6" eb="8">
      <t>メイショウ</t>
    </rPh>
    <phoneticPr fontId="22"/>
  </si>
  <si>
    <t>上記以外</t>
    <rPh sb="0" eb="2">
      <t>ジョウキ</t>
    </rPh>
    <rPh sb="2" eb="4">
      <t>イガイ</t>
    </rPh>
    <phoneticPr fontId="22"/>
  </si>
  <si>
    <t>使用量</t>
    <rPh sb="0" eb="3">
      <t>シヨウリョウ</t>
    </rPh>
    <phoneticPr fontId="22"/>
  </si>
  <si>
    <t xml:space="preserve">※1
</t>
    <phoneticPr fontId="22"/>
  </si>
  <si>
    <r>
      <t>CO</t>
    </r>
    <r>
      <rPr>
        <b/>
        <vertAlign val="subscript"/>
        <sz val="16"/>
        <rFont val="ＭＳ ゴシック"/>
        <family val="3"/>
        <charset val="128"/>
      </rPr>
      <t>2</t>
    </r>
    <r>
      <rPr>
        <b/>
        <sz val="16"/>
        <rFont val="ＭＳ ゴシック"/>
        <family val="3"/>
        <charset val="128"/>
      </rPr>
      <t>排出量
(調整後排出係数使用時)</t>
    </r>
    <rPh sb="3" eb="6">
      <t>ハイシュツリョウ</t>
    </rPh>
    <rPh sb="8" eb="11">
      <t>チョウセイゴ</t>
    </rPh>
    <rPh sb="11" eb="13">
      <t>ハイシュツ</t>
    </rPh>
    <rPh sb="13" eb="15">
      <t>ケイスウ</t>
    </rPh>
    <rPh sb="15" eb="17">
      <t>シヨウ</t>
    </rPh>
    <rPh sb="17" eb="18">
      <t>ジ</t>
    </rPh>
    <phoneticPr fontId="22"/>
  </si>
  <si>
    <r>
      <t>CO</t>
    </r>
    <r>
      <rPr>
        <b/>
        <vertAlign val="subscript"/>
        <sz val="16"/>
        <rFont val="ＭＳ ゴシック"/>
        <family val="3"/>
        <charset val="128"/>
      </rPr>
      <t>2</t>
    </r>
    <r>
      <rPr>
        <b/>
        <sz val="16"/>
        <rFont val="ＭＳ ゴシック"/>
        <family val="3"/>
        <charset val="128"/>
      </rPr>
      <t>排出量
(発電所等配分前)</t>
    </r>
    <rPh sb="3" eb="6">
      <t>ハイシュツリョウ</t>
    </rPh>
    <rPh sb="8" eb="11">
      <t>ハツデンショ</t>
    </rPh>
    <rPh sb="11" eb="12">
      <t>トウ</t>
    </rPh>
    <rPh sb="12" eb="14">
      <t>ハイブン</t>
    </rPh>
    <rPh sb="14" eb="15">
      <t>マエ</t>
    </rPh>
    <phoneticPr fontId="22"/>
  </si>
  <si>
    <t>液化天然ガス（ＬＮＧ)</t>
    <rPh sb="0" eb="2">
      <t>エキカ</t>
    </rPh>
    <rPh sb="2" eb="4">
      <t>テンネン</t>
    </rPh>
    <phoneticPr fontId="22"/>
  </si>
  <si>
    <t>天然ガス
（液化天然ガス（ＬＮＧ)を除く）</t>
    <rPh sb="0" eb="2">
      <t>テンネン</t>
    </rPh>
    <rPh sb="6" eb="8">
      <t>エキカ</t>
    </rPh>
    <rPh sb="8" eb="10">
      <t>テンネン</t>
    </rPh>
    <rPh sb="18" eb="19">
      <t>ノゾ</t>
    </rPh>
    <phoneticPr fontId="22"/>
  </si>
  <si>
    <t>⑨=②×⑥
(調整後排出係数使用時)</t>
    <rPh sb="7" eb="10">
      <t>チョウセイゴ</t>
    </rPh>
    <rPh sb="10" eb="12">
      <t>ハイシュツ</t>
    </rPh>
    <rPh sb="12" eb="14">
      <t>ケイスウ</t>
    </rPh>
    <rPh sb="14" eb="16">
      <t>シヨウ</t>
    </rPh>
    <rPh sb="16" eb="17">
      <t>ジ</t>
    </rPh>
    <phoneticPr fontId="22"/>
  </si>
  <si>
    <r>
      <t>温室効果ガス排出量</t>
    </r>
    <r>
      <rPr>
        <sz val="11"/>
        <rFont val="ＭＳ 明朝"/>
        <family val="1"/>
        <charset val="128"/>
      </rPr>
      <t xml:space="preserve">
（CO</t>
    </r>
    <r>
      <rPr>
        <vertAlign val="subscript"/>
        <sz val="11"/>
        <rFont val="ＭＳ 明朝"/>
        <family val="1"/>
        <charset val="128"/>
      </rPr>
      <t>2</t>
    </r>
    <r>
      <rPr>
        <sz val="11"/>
        <rFont val="ＭＳ 明朝"/>
        <family val="1"/>
        <charset val="128"/>
      </rPr>
      <t>換算値）</t>
    </r>
    <rPh sb="0" eb="2">
      <t>オンシツ</t>
    </rPh>
    <rPh sb="2" eb="4">
      <t>コウカ</t>
    </rPh>
    <rPh sb="6" eb="8">
      <t>ハイシュツ</t>
    </rPh>
    <rPh sb="8" eb="9">
      <t>リョウ</t>
    </rPh>
    <rPh sb="14" eb="16">
      <t>カンザン</t>
    </rPh>
    <rPh sb="16" eb="17">
      <t>アタイ</t>
    </rPh>
    <phoneticPr fontId="22"/>
  </si>
  <si>
    <t>HFC-125　1･1･1･2･2-ペンタフルオロエタン</t>
    <phoneticPr fontId="22"/>
  </si>
  <si>
    <t>HFC-134　1･1･2･2-テトラフルオロエタン</t>
    <phoneticPr fontId="22"/>
  </si>
  <si>
    <t>HFC-134a　1･1･1･2-テトラフルオロエタン</t>
    <phoneticPr fontId="22"/>
  </si>
  <si>
    <t>HFC-143　1･1･2-トリフルオロエタン</t>
    <phoneticPr fontId="22"/>
  </si>
  <si>
    <t>HFC-143a　1･1･1-トリフルオロエタン</t>
    <phoneticPr fontId="22"/>
  </si>
  <si>
    <t>HFC-152a　1･1-ジフルオロエタン</t>
    <phoneticPr fontId="22"/>
  </si>
  <si>
    <t>HFC-227ea　1･1･1･2･3･3･3-ヘプタフルオロプロパン</t>
    <phoneticPr fontId="22"/>
  </si>
  <si>
    <t>HFC-236fa　1･1･1･3･3･3-ヘキサフルオロプロパン</t>
    <phoneticPr fontId="22"/>
  </si>
  <si>
    <t>HFC-245ca　1･1･2･2･3-ペンタフルオロプロパン</t>
    <phoneticPr fontId="22"/>
  </si>
  <si>
    <t>HFC-43-10mee　1･1･1･2･3･4･4･5･5･5-デカフルオロペンタン</t>
    <phoneticPr fontId="22"/>
  </si>
  <si>
    <t>CH4</t>
    <phoneticPr fontId="22"/>
  </si>
  <si>
    <t>メタン</t>
    <phoneticPr fontId="22"/>
  </si>
  <si>
    <t>N2O</t>
    <phoneticPr fontId="22"/>
  </si>
  <si>
    <t>N14 廃棄物の焼却</t>
    <rPh sb="4" eb="7">
      <t>ハイキブツ</t>
    </rPh>
    <rPh sb="8" eb="10">
      <t>ショウキャク</t>
    </rPh>
    <phoneticPr fontId="22"/>
  </si>
  <si>
    <t>HFC</t>
    <phoneticPr fontId="22"/>
  </si>
  <si>
    <t>ハイドロフルオロカーボン</t>
    <phoneticPr fontId="22"/>
  </si>
  <si>
    <t>PFC</t>
    <phoneticPr fontId="22"/>
  </si>
  <si>
    <t>SF6</t>
    <phoneticPr fontId="22"/>
  </si>
  <si>
    <t>六ふっ化硫黄</t>
    <phoneticPr fontId="22"/>
  </si>
  <si>
    <t>CH4</t>
    <phoneticPr fontId="22"/>
  </si>
  <si>
    <t>メタン</t>
    <phoneticPr fontId="22"/>
  </si>
  <si>
    <t>C0201 ―</t>
    <phoneticPr fontId="22"/>
  </si>
  <si>
    <t>C0501 ―</t>
    <phoneticPr fontId="22"/>
  </si>
  <si>
    <t>C0601 ―</t>
    <phoneticPr fontId="22"/>
  </si>
  <si>
    <t>※ 半角数字で記入</t>
    <rPh sb="2" eb="4">
      <t>ハンカク</t>
    </rPh>
    <rPh sb="4" eb="6">
      <t>スウジ</t>
    </rPh>
    <rPh sb="7" eb="9">
      <t>キニュウ</t>
    </rPh>
    <phoneticPr fontId="22"/>
  </si>
  <si>
    <t>※ 半角英数で記入</t>
    <rPh sb="2" eb="4">
      <t>ハンカク</t>
    </rPh>
    <rPh sb="4" eb="6">
      <t>エイスウ</t>
    </rPh>
    <rPh sb="7" eb="9">
      <t>キニュウ</t>
    </rPh>
    <phoneticPr fontId="22"/>
  </si>
  <si>
    <t>ドロマイト</t>
    <phoneticPr fontId="22"/>
  </si>
  <si>
    <t>ナフサ</t>
    <phoneticPr fontId="22"/>
  </si>
  <si>
    <t>カルシウムカーバイドを原料としたアセチレンの使用</t>
    <rPh sb="11" eb="13">
      <t>ゲンリョウ</t>
    </rPh>
    <rPh sb="22" eb="24">
      <t>シヨウ</t>
    </rPh>
    <phoneticPr fontId="22"/>
  </si>
  <si>
    <t>t</t>
    <phoneticPr fontId="22"/>
  </si>
  <si>
    <t>kL</t>
    <phoneticPr fontId="22"/>
  </si>
  <si>
    <r>
      <t>t-CO</t>
    </r>
    <r>
      <rPr>
        <vertAlign val="subscript"/>
        <sz val="11"/>
        <rFont val="ＭＳ 明朝"/>
        <family val="1"/>
        <charset val="128"/>
      </rPr>
      <t>2</t>
    </r>
    <r>
      <rPr>
        <sz val="11"/>
        <rFont val="ＭＳ 明朝"/>
        <family val="1"/>
        <charset val="128"/>
      </rPr>
      <t>/t</t>
    </r>
    <phoneticPr fontId="22"/>
  </si>
  <si>
    <r>
      <t>t-N</t>
    </r>
    <r>
      <rPr>
        <vertAlign val="subscript"/>
        <sz val="11"/>
        <rFont val="ＭＳ 明朝"/>
        <family val="1"/>
        <charset val="128"/>
      </rPr>
      <t>2</t>
    </r>
    <r>
      <rPr>
        <sz val="11"/>
        <rFont val="ＭＳ 明朝"/>
        <family val="1"/>
        <charset val="128"/>
      </rPr>
      <t>O/GJ</t>
    </r>
    <phoneticPr fontId="22"/>
  </si>
  <si>
    <r>
      <t>t-N</t>
    </r>
    <r>
      <rPr>
        <vertAlign val="subscript"/>
        <sz val="11"/>
        <rFont val="ＭＳ 明朝"/>
        <family val="1"/>
        <charset val="128"/>
      </rPr>
      <t>2</t>
    </r>
    <r>
      <rPr>
        <sz val="11"/>
        <rFont val="ＭＳ 明朝"/>
        <family val="1"/>
        <charset val="128"/>
      </rPr>
      <t>O/井数</t>
    </r>
    <rPh sb="6" eb="7">
      <t>イ</t>
    </rPh>
    <rPh sb="7" eb="8">
      <t>スウ</t>
    </rPh>
    <phoneticPr fontId="22"/>
  </si>
  <si>
    <r>
      <t>t-N</t>
    </r>
    <r>
      <rPr>
        <vertAlign val="subscript"/>
        <sz val="11"/>
        <rFont val="ＭＳ 明朝"/>
        <family val="1"/>
        <charset val="128"/>
      </rPr>
      <t>2</t>
    </r>
    <r>
      <rPr>
        <sz val="11"/>
        <rFont val="ＭＳ 明朝"/>
        <family val="1"/>
        <charset val="128"/>
      </rPr>
      <t>O/kl</t>
    </r>
    <phoneticPr fontId="22"/>
  </si>
  <si>
    <r>
      <t>t-N</t>
    </r>
    <r>
      <rPr>
        <vertAlign val="subscript"/>
        <sz val="11"/>
        <rFont val="ＭＳ 明朝"/>
        <family val="1"/>
        <charset val="128"/>
      </rPr>
      <t>2</t>
    </r>
    <r>
      <rPr>
        <sz val="11"/>
        <rFont val="ＭＳ 明朝"/>
        <family val="1"/>
        <charset val="128"/>
      </rPr>
      <t>O/t</t>
    </r>
    <phoneticPr fontId="22"/>
  </si>
  <si>
    <r>
      <t>t-N</t>
    </r>
    <r>
      <rPr>
        <vertAlign val="subscript"/>
        <sz val="11"/>
        <rFont val="ＭＳ 明朝"/>
        <family val="1"/>
        <charset val="128"/>
      </rPr>
      <t>2</t>
    </r>
    <r>
      <rPr>
        <sz val="11"/>
        <rFont val="ＭＳ 明朝"/>
        <family val="1"/>
        <charset val="128"/>
      </rPr>
      <t>O/tN</t>
    </r>
    <phoneticPr fontId="22"/>
  </si>
  <si>
    <r>
      <t>t-N</t>
    </r>
    <r>
      <rPr>
        <vertAlign val="subscript"/>
        <sz val="11"/>
        <rFont val="ＭＳ 明朝"/>
        <family val="1"/>
        <charset val="128"/>
      </rPr>
      <t>2</t>
    </r>
    <r>
      <rPr>
        <sz val="11"/>
        <rFont val="ＭＳ 明朝"/>
        <family val="1"/>
        <charset val="128"/>
      </rPr>
      <t>O/m3</t>
    </r>
    <phoneticPr fontId="22"/>
  </si>
  <si>
    <r>
      <t>t-SF</t>
    </r>
    <r>
      <rPr>
        <vertAlign val="subscript"/>
        <sz val="11"/>
        <rFont val="ＭＳ 明朝"/>
        <family val="1"/>
        <charset val="128"/>
      </rPr>
      <t>6</t>
    </r>
    <r>
      <rPr>
        <sz val="11"/>
        <rFont val="ＭＳ 明朝"/>
        <family val="1"/>
        <charset val="128"/>
      </rPr>
      <t>/t-SF</t>
    </r>
    <r>
      <rPr>
        <vertAlign val="subscript"/>
        <sz val="11"/>
        <rFont val="ＭＳ 明朝"/>
        <family val="1"/>
        <charset val="128"/>
      </rPr>
      <t>6</t>
    </r>
    <phoneticPr fontId="22"/>
  </si>
  <si>
    <r>
      <t>t-SF</t>
    </r>
    <r>
      <rPr>
        <vertAlign val="subscript"/>
        <sz val="11"/>
        <rFont val="ＭＳ 明朝"/>
        <family val="1"/>
        <charset val="128"/>
      </rPr>
      <t>6</t>
    </r>
    <r>
      <rPr>
        <sz val="11"/>
        <rFont val="ＭＳ 明朝"/>
        <family val="1"/>
        <charset val="128"/>
      </rPr>
      <t>/t-SF</t>
    </r>
    <r>
      <rPr>
        <vertAlign val="subscript"/>
        <sz val="11"/>
        <rFont val="ＭＳ 明朝"/>
        <family val="1"/>
        <charset val="128"/>
      </rPr>
      <t>6</t>
    </r>
    <r>
      <rPr>
        <sz val="11"/>
        <rFont val="ＭＳ 明朝"/>
        <family val="1"/>
        <charset val="128"/>
      </rPr>
      <t>/年</t>
    </r>
    <rPh sb="12" eb="13">
      <t>ネン</t>
    </rPh>
    <phoneticPr fontId="22"/>
  </si>
  <si>
    <t>C01_C0101</t>
  </si>
  <si>
    <t>C01_C0102</t>
  </si>
  <si>
    <t>C01_C0103</t>
  </si>
  <si>
    <t>C01_C0104</t>
  </si>
  <si>
    <t>C01_C0105</t>
  </si>
  <si>
    <t>C01_C0106</t>
  </si>
  <si>
    <t>C01_C0107</t>
  </si>
  <si>
    <t>C01_C0108</t>
  </si>
  <si>
    <t>C01_C0109</t>
  </si>
  <si>
    <t>C01_C0110</t>
  </si>
  <si>
    <t>C01_C0111</t>
  </si>
  <si>
    <t>C01_C0112</t>
  </si>
  <si>
    <t>C01_C0113</t>
  </si>
  <si>
    <t>C01_C0114</t>
  </si>
  <si>
    <t>C01_C0115</t>
  </si>
  <si>
    <t>C01_C0116</t>
  </si>
  <si>
    <t>C01_C0117</t>
  </si>
  <si>
    <t>C01_C0118</t>
  </si>
  <si>
    <t>C01_C0119</t>
  </si>
  <si>
    <t>C01_C0120</t>
  </si>
  <si>
    <t>C01_C0121</t>
  </si>
  <si>
    <t>C01_C0122</t>
  </si>
  <si>
    <t>C01_C0123</t>
  </si>
  <si>
    <t>C01_C0124</t>
  </si>
  <si>
    <t>C01_C0125</t>
  </si>
  <si>
    <t>C01_C0126</t>
  </si>
  <si>
    <t>C01_C0127</t>
  </si>
  <si>
    <t>C01_C0128</t>
  </si>
  <si>
    <t>C01_C0129</t>
  </si>
  <si>
    <t>C01_C0130</t>
  </si>
  <si>
    <t>C02_C0201</t>
  </si>
  <si>
    <t>C03_C0301</t>
  </si>
  <si>
    <t>C04_C0401</t>
  </si>
  <si>
    <t>C04_C0402</t>
  </si>
  <si>
    <t>C08_C0802</t>
  </si>
  <si>
    <t>N01_N0101</t>
  </si>
  <si>
    <t>N01_N0102</t>
  </si>
  <si>
    <t>N01_N0103</t>
  </si>
  <si>
    <t>N01_N0104</t>
  </si>
  <si>
    <t>N01_N0105</t>
  </si>
  <si>
    <t>N01_N0106</t>
  </si>
  <si>
    <t>N01_N0107</t>
  </si>
  <si>
    <t>N01_N0108</t>
  </si>
  <si>
    <t>N01_N0109</t>
  </si>
  <si>
    <t>N01_N0110</t>
  </si>
  <si>
    <t>N01_N0111</t>
  </si>
  <si>
    <t>N01_N0112</t>
  </si>
  <si>
    <t>N01_N0113</t>
  </si>
  <si>
    <t>N01_N0114</t>
  </si>
  <si>
    <t>N01_N0115</t>
  </si>
  <si>
    <t>N01_N0116</t>
  </si>
  <si>
    <t>N01_N0117</t>
  </si>
  <si>
    <t>N01_N0118</t>
  </si>
  <si>
    <t>N01_N0119</t>
  </si>
  <si>
    <t>N01_N0120</t>
  </si>
  <si>
    <t>N01_N0121</t>
  </si>
  <si>
    <t>N01_N0122</t>
  </si>
  <si>
    <t>N01_N0123</t>
  </si>
  <si>
    <t>N01_N0124</t>
  </si>
  <si>
    <t>N01_N0125</t>
  </si>
  <si>
    <t>N01_N0126</t>
  </si>
  <si>
    <t>N01_N0127</t>
  </si>
  <si>
    <t>N01_N0128</t>
  </si>
  <si>
    <t>N08_N0811</t>
  </si>
  <si>
    <t>N08_N0812</t>
  </si>
  <si>
    <t>N08_N0813</t>
  </si>
  <si>
    <t>N08_N0814</t>
  </si>
  <si>
    <t>N08_N0815</t>
  </si>
  <si>
    <t>N08_N0816</t>
  </si>
  <si>
    <t>N08_N0817</t>
  </si>
  <si>
    <t>N08_N0818</t>
  </si>
  <si>
    <t>N08_N0819</t>
  </si>
  <si>
    <t>N08_N0820</t>
  </si>
  <si>
    <t>N08_N0821</t>
  </si>
  <si>
    <t>N08_N0822</t>
  </si>
  <si>
    <t>N08_N0823</t>
  </si>
  <si>
    <t>N08_N0824</t>
  </si>
  <si>
    <t>N08_N0825</t>
  </si>
  <si>
    <t>N08_N0826</t>
  </si>
  <si>
    <t>N08_N0827</t>
  </si>
  <si>
    <t>N08_N0828</t>
  </si>
  <si>
    <t>N08_N0829</t>
  </si>
  <si>
    <t>N08_N0830</t>
  </si>
  <si>
    <t>N08_N0831</t>
  </si>
  <si>
    <t>N08_N0832</t>
  </si>
  <si>
    <t>N08_N0833</t>
  </si>
  <si>
    <t>N08_N0834</t>
  </si>
  <si>
    <t>N08_N0835</t>
  </si>
  <si>
    <t>N08_N0836</t>
  </si>
  <si>
    <t>N08_N0837</t>
  </si>
  <si>
    <t>N08_N0838</t>
  </si>
  <si>
    <t>N08_N0839</t>
  </si>
  <si>
    <t>N08_N0840</t>
  </si>
  <si>
    <t>N08_N0841</t>
  </si>
  <si>
    <t>N08_N0842</t>
  </si>
  <si>
    <t>N08_N0843</t>
  </si>
  <si>
    <t>N08_N0844</t>
  </si>
  <si>
    <t>N08_N0845</t>
  </si>
  <si>
    <t>N08_N0846</t>
  </si>
  <si>
    <t>N08_N0847</t>
  </si>
  <si>
    <t>N08_N0848</t>
  </si>
  <si>
    <t>N08_N0849</t>
  </si>
  <si>
    <t>N08_N0850</t>
  </si>
  <si>
    <t>N08_N0851</t>
  </si>
  <si>
    <t>N08_N0852</t>
  </si>
  <si>
    <t>N08_N0853</t>
  </si>
  <si>
    <t>N08_N0854</t>
  </si>
  <si>
    <t>H01_H0101</t>
  </si>
  <si>
    <t>H02_H0201</t>
  </si>
  <si>
    <t>H03_H0301</t>
  </si>
  <si>
    <t>H11_H1101</t>
  </si>
  <si>
    <t>P01_P0101</t>
  </si>
  <si>
    <t>S01_S0101</t>
  </si>
  <si>
    <t>S02_S0201</t>
  </si>
  <si>
    <t>S03_S0301</t>
  </si>
  <si>
    <t>S04_S0401</t>
  </si>
  <si>
    <t>S05_S0501</t>
  </si>
  <si>
    <t>S06_S0601</t>
  </si>
  <si>
    <t>S07_S0701</t>
  </si>
  <si>
    <t>N0201 ―</t>
    <phoneticPr fontId="22"/>
  </si>
  <si>
    <t>N0601 ―</t>
    <phoneticPr fontId="22"/>
  </si>
  <si>
    <t>N13_N1301</t>
    <phoneticPr fontId="22"/>
  </si>
  <si>
    <t>N14_N1401</t>
    <phoneticPr fontId="22"/>
  </si>
  <si>
    <t>N15_N1501</t>
    <phoneticPr fontId="22"/>
  </si>
  <si>
    <t>C20_C2001</t>
    <phoneticPr fontId="22"/>
  </si>
  <si>
    <t>C20_C2002</t>
    <phoneticPr fontId="22"/>
  </si>
  <si>
    <t>C21_C2101</t>
    <phoneticPr fontId="22"/>
  </si>
  <si>
    <t>N05_N0501</t>
    <phoneticPr fontId="22"/>
  </si>
  <si>
    <t>―</t>
    <phoneticPr fontId="22"/>
  </si>
  <si>
    <t>※ ドロップダウンリストにより選択</t>
    <rPh sb="15" eb="17">
      <t>センタク</t>
    </rPh>
    <phoneticPr fontId="22"/>
  </si>
  <si>
    <t>※水色で表示された項目は、自動計算されます。</t>
    <phoneticPr fontId="22"/>
  </si>
  <si>
    <t>※オレンジ色で表示された項目を入力してください。</t>
    <phoneticPr fontId="22"/>
  </si>
  <si>
    <t>※ 記入不可</t>
    <rPh sb="2" eb="4">
      <t>キニュウ</t>
    </rPh>
    <rPh sb="4" eb="6">
      <t>フカ</t>
    </rPh>
    <phoneticPr fontId="22"/>
  </si>
  <si>
    <t>都市ガス（東邦ガス等）</t>
    <rPh sb="5" eb="7">
      <t>トウホウ</t>
    </rPh>
    <rPh sb="9" eb="10">
      <t>トウ</t>
    </rPh>
    <phoneticPr fontId="22"/>
  </si>
  <si>
    <t>※ 温室効果ガスの種類ごとに
　　3,000t-CO2以上の場合に入力</t>
    <phoneticPr fontId="22"/>
  </si>
  <si>
    <t>エネルギー起源CO2</t>
    <phoneticPr fontId="22"/>
  </si>
  <si>
    <t>そ　　　の　　　他　　　温　　　室　　　効　　　果　　　ガ　　　ス</t>
    <phoneticPr fontId="22"/>
  </si>
  <si>
    <t>※ 工場等の名称 ： 法人名は省いて記入。一事業所のみ等で事業所名がない時は法人名を記入</t>
    <rPh sb="2" eb="4">
      <t>コウジョウ</t>
    </rPh>
    <rPh sb="4" eb="5">
      <t>トウ</t>
    </rPh>
    <rPh sb="6" eb="8">
      <t>メイショウ</t>
    </rPh>
    <rPh sb="11" eb="13">
      <t>ホウジン</t>
    </rPh>
    <rPh sb="13" eb="14">
      <t>メイ</t>
    </rPh>
    <rPh sb="15" eb="16">
      <t>ハブ</t>
    </rPh>
    <rPh sb="18" eb="20">
      <t>キニュウ</t>
    </rPh>
    <rPh sb="21" eb="22">
      <t>イチ</t>
    </rPh>
    <rPh sb="22" eb="24">
      <t>ジギョウ</t>
    </rPh>
    <rPh sb="24" eb="25">
      <t>ショ</t>
    </rPh>
    <rPh sb="27" eb="28">
      <t>トウ</t>
    </rPh>
    <rPh sb="29" eb="32">
      <t>ジギョウショ</t>
    </rPh>
    <rPh sb="32" eb="33">
      <t>メイ</t>
    </rPh>
    <rPh sb="36" eb="37">
      <t>トキ</t>
    </rPh>
    <rPh sb="38" eb="40">
      <t>ホウジン</t>
    </rPh>
    <rPh sb="40" eb="41">
      <t>メイ</t>
    </rPh>
    <rPh sb="42" eb="44">
      <t>キニュウ</t>
    </rPh>
    <phoneticPr fontId="22"/>
  </si>
  <si>
    <t>※ 都道府県名から記入</t>
    <rPh sb="2" eb="6">
      <t>トドウフケン</t>
    </rPh>
    <rPh sb="6" eb="7">
      <t>メイ</t>
    </rPh>
    <rPh sb="9" eb="11">
      <t>キニュウ</t>
    </rPh>
    <phoneticPr fontId="22"/>
  </si>
  <si>
    <t>※ 名称を全角カタカナで記入</t>
    <rPh sb="2" eb="4">
      <t>メイショウ</t>
    </rPh>
    <rPh sb="5" eb="7">
      <t>ゼンカク</t>
    </rPh>
    <rPh sb="12" eb="14">
      <t>キニュウ</t>
    </rPh>
    <phoneticPr fontId="22"/>
  </si>
  <si>
    <t>※ ７桁で入力（例：4608501）</t>
    <rPh sb="8" eb="9">
      <t>レイ</t>
    </rPh>
    <phoneticPr fontId="22"/>
  </si>
  <si>
    <t>※ その他の燃料については、エネルギー使用量の算出では対象ですが、二酸化炭素排出量の算出では対象外
    （排出係数を空欄とする。）</t>
    <rPh sb="4" eb="5">
      <t>タ</t>
    </rPh>
    <rPh sb="6" eb="8">
      <t>ネンリョウ</t>
    </rPh>
    <rPh sb="19" eb="22">
      <t>シヨウリョウ</t>
    </rPh>
    <rPh sb="23" eb="25">
      <t>サンシュツ</t>
    </rPh>
    <rPh sb="27" eb="29">
      <t>タイショウ</t>
    </rPh>
    <rPh sb="33" eb="36">
      <t>ニサンカ</t>
    </rPh>
    <rPh sb="36" eb="38">
      <t>タンソ</t>
    </rPh>
    <rPh sb="38" eb="41">
      <t>ハイシュツリョウ</t>
    </rPh>
    <rPh sb="42" eb="44">
      <t>サンシュツ</t>
    </rPh>
    <rPh sb="46" eb="48">
      <t>タイショウ</t>
    </rPh>
    <rPh sb="48" eb="49">
      <t>ガイ</t>
    </rPh>
    <rPh sb="55" eb="57">
      <t>ハイシュツ</t>
    </rPh>
    <rPh sb="57" eb="59">
      <t>ケイスウ</t>
    </rPh>
    <rPh sb="60" eb="62">
      <t>クウラン</t>
    </rPh>
    <phoneticPr fontId="22"/>
  </si>
  <si>
    <t>※ 発電所又は熱供給施設を複数設置している者は、二酸化炭素排出量をマイナス値で直接入力する</t>
    <rPh sb="2" eb="5">
      <t>ハツデンショ</t>
    </rPh>
    <rPh sb="5" eb="6">
      <t>マタ</t>
    </rPh>
    <rPh sb="7" eb="10">
      <t>ネツキョウキュウ</t>
    </rPh>
    <rPh sb="10" eb="12">
      <t>シセツ</t>
    </rPh>
    <rPh sb="13" eb="15">
      <t>フクスウ</t>
    </rPh>
    <rPh sb="15" eb="17">
      <t>セッチ</t>
    </rPh>
    <rPh sb="21" eb="22">
      <t>シャ</t>
    </rPh>
    <rPh sb="24" eb="27">
      <t>ニサンカ</t>
    </rPh>
    <rPh sb="27" eb="29">
      <t>タンソ</t>
    </rPh>
    <rPh sb="29" eb="32">
      <t>ハイシュツリョウ</t>
    </rPh>
    <rPh sb="37" eb="38">
      <t>チ</t>
    </rPh>
    <rPh sb="39" eb="41">
      <t>チョクセツ</t>
    </rPh>
    <rPh sb="41" eb="43">
      <t>ニュウリョク</t>
    </rPh>
    <phoneticPr fontId="22"/>
  </si>
  <si>
    <t>※オレンジ色で表示された項目を入力してください。水色で表示された項目は自動計算されます。</t>
    <rPh sb="24" eb="26">
      <t>ミズイロ</t>
    </rPh>
    <rPh sb="27" eb="29">
      <t>ヒョウジ</t>
    </rPh>
    <rPh sb="32" eb="34">
      <t>コウモク</t>
    </rPh>
    <rPh sb="35" eb="37">
      <t>ジドウ</t>
    </rPh>
    <rPh sb="37" eb="39">
      <t>ケイサン</t>
    </rPh>
    <phoneticPr fontId="22"/>
  </si>
  <si>
    <t>0.00054</t>
    <phoneticPr fontId="22"/>
  </si>
  <si>
    <t>0.00020</t>
    <phoneticPr fontId="22"/>
  </si>
  <si>
    <t>0.0011</t>
    <phoneticPr fontId="22"/>
  </si>
  <si>
    <t>0.00025</t>
    <phoneticPr fontId="22"/>
  </si>
  <si>
    <t>0.00035</t>
    <phoneticPr fontId="22"/>
  </si>
  <si>
    <t>0.0000010</t>
    <phoneticPr fontId="22"/>
  </si>
  <si>
    <t>0.00000014</t>
    <phoneticPr fontId="22"/>
  </si>
  <si>
    <t>0.0000017</t>
    <phoneticPr fontId="22"/>
  </si>
  <si>
    <t>0.00000062</t>
    <phoneticPr fontId="22"/>
  </si>
  <si>
    <t>0.031</t>
    <phoneticPr fontId="22"/>
  </si>
  <si>
    <t>0.0039</t>
    <phoneticPr fontId="22"/>
  </si>
  <si>
    <t>0.038</t>
    <phoneticPr fontId="22"/>
  </si>
  <si>
    <t>0.025</t>
    <phoneticPr fontId="22"/>
  </si>
  <si>
    <t>0.0016</t>
    <phoneticPr fontId="22"/>
  </si>
  <si>
    <t>0.039</t>
    <phoneticPr fontId="22"/>
  </si>
  <si>
    <t>0.000094</t>
    <phoneticPr fontId="22"/>
  </si>
  <si>
    <t>0.0013</t>
    <phoneticPr fontId="22"/>
  </si>
  <si>
    <t>0.00031</t>
    <phoneticPr fontId="22"/>
  </si>
  <si>
    <t>0</t>
    <phoneticPr fontId="22"/>
  </si>
  <si>
    <t>0.00018</t>
    <phoneticPr fontId="22"/>
  </si>
  <si>
    <t>0.0097</t>
    <phoneticPr fontId="22"/>
  </si>
  <si>
    <t>0.0049</t>
    <phoneticPr fontId="22"/>
  </si>
  <si>
    <t>0.046</t>
    <phoneticPr fontId="22"/>
  </si>
  <si>
    <t>0.00013</t>
    <phoneticPr fontId="22"/>
  </si>
  <si>
    <t>0.00042</t>
    <phoneticPr fontId="22"/>
  </si>
  <si>
    <t>0.00024</t>
    <phoneticPr fontId="22"/>
  </si>
  <si>
    <t>0.00014</t>
    <phoneticPr fontId="22"/>
  </si>
  <si>
    <t>0.00017</t>
    <phoneticPr fontId="22"/>
  </si>
  <si>
    <t>0.00015</t>
    <phoneticPr fontId="22"/>
  </si>
  <si>
    <t>0.00043</t>
    <phoneticPr fontId="22"/>
  </si>
  <si>
    <t>0.00080</t>
    <phoneticPr fontId="22"/>
  </si>
  <si>
    <t>0.00065</t>
    <phoneticPr fontId="22"/>
  </si>
  <si>
    <t>0.00027</t>
    <phoneticPr fontId="22"/>
  </si>
  <si>
    <t>0.00046</t>
    <phoneticPr fontId="22"/>
  </si>
  <si>
    <t>0.00019</t>
    <phoneticPr fontId="22"/>
  </si>
  <si>
    <t>0.00030</t>
    <phoneticPr fontId="22"/>
  </si>
  <si>
    <t>0.00033</t>
    <phoneticPr fontId="22"/>
  </si>
  <si>
    <t>0.00023</t>
    <phoneticPr fontId="22"/>
  </si>
  <si>
    <t>0.000038</t>
    <phoneticPr fontId="22"/>
  </si>
  <si>
    <t>0.000043</t>
    <phoneticPr fontId="22"/>
  </si>
  <si>
    <t>0.000063</t>
    <phoneticPr fontId="22"/>
  </si>
  <si>
    <t>0.000028</t>
    <phoneticPr fontId="22"/>
  </si>
  <si>
    <t>0.0000045</t>
    <phoneticPr fontId="22"/>
  </si>
  <si>
    <t>0.0029</t>
    <phoneticPr fontId="22"/>
  </si>
  <si>
    <t>0.0024</t>
    <phoneticPr fontId="22"/>
  </si>
  <si>
    <t>0.000039</t>
    <phoneticPr fontId="22"/>
  </si>
  <si>
    <t>0.000012</t>
    <phoneticPr fontId="22"/>
  </si>
  <si>
    <t>0.000014</t>
    <phoneticPr fontId="22"/>
  </si>
  <si>
    <t>0.000019</t>
    <phoneticPr fontId="22"/>
  </si>
  <si>
    <t>0.019</t>
    <phoneticPr fontId="22"/>
  </si>
  <si>
    <t>0.0020</t>
    <phoneticPr fontId="22"/>
  </si>
  <si>
    <t>0.0000025</t>
    <phoneticPr fontId="22"/>
  </si>
  <si>
    <t>0.010</t>
    <phoneticPr fontId="22"/>
  </si>
  <si>
    <t>0.0000011</t>
    <phoneticPr fontId="22"/>
  </si>
  <si>
    <t>―</t>
    <phoneticPr fontId="22"/>
  </si>
  <si>
    <t>0.10</t>
    <phoneticPr fontId="22"/>
  </si>
  <si>
    <t>0.30</t>
    <phoneticPr fontId="22"/>
  </si>
  <si>
    <t>0.000030</t>
    <phoneticPr fontId="22"/>
  </si>
  <si>
    <t>0.70</t>
    <phoneticPr fontId="22"/>
  </si>
  <si>
    <t>0.40</t>
    <phoneticPr fontId="22"/>
  </si>
  <si>
    <t>0.20</t>
    <phoneticPr fontId="22"/>
  </si>
  <si>
    <t>0.0010</t>
    <phoneticPr fontId="22"/>
  </si>
  <si>
    <t>0.017</t>
    <phoneticPr fontId="22"/>
  </si>
  <si>
    <t>0.000026</t>
    <phoneticPr fontId="22"/>
  </si>
  <si>
    <t>N04_N0401</t>
    <phoneticPr fontId="22"/>
  </si>
  <si>
    <t>N04_N0402</t>
    <phoneticPr fontId="22"/>
  </si>
  <si>
    <t>※ 自家発電のうち、電気を自ら使用した量を「使用量」欄に、他者に販売した量を「販売した副生エネルギーの量」欄に記入</t>
    <rPh sb="2" eb="4">
      <t>ジカ</t>
    </rPh>
    <rPh sb="4" eb="6">
      <t>ハツデン</t>
    </rPh>
    <rPh sb="10" eb="12">
      <t>デンキ</t>
    </rPh>
    <rPh sb="13" eb="14">
      <t>ミズカ</t>
    </rPh>
    <rPh sb="15" eb="17">
      <t>シヨウ</t>
    </rPh>
    <rPh sb="19" eb="20">
      <t>リョウ</t>
    </rPh>
    <rPh sb="22" eb="25">
      <t>シヨウリョウ</t>
    </rPh>
    <rPh sb="26" eb="27">
      <t>ラン</t>
    </rPh>
    <rPh sb="29" eb="31">
      <t>タシャ</t>
    </rPh>
    <rPh sb="32" eb="34">
      <t>ハンバイ</t>
    </rPh>
    <rPh sb="36" eb="37">
      <t>リョウ</t>
    </rPh>
    <rPh sb="39" eb="41">
      <t>ハンバイ</t>
    </rPh>
    <rPh sb="43" eb="45">
      <t>フクセイ</t>
    </rPh>
    <rPh sb="51" eb="52">
      <t>リョウ</t>
    </rPh>
    <rPh sb="53" eb="54">
      <t>ラン</t>
    </rPh>
    <rPh sb="55" eb="57">
      <t>キニュウ</t>
    </rPh>
    <phoneticPr fontId="22"/>
  </si>
  <si>
    <t>N2O</t>
    <phoneticPr fontId="22"/>
  </si>
  <si>
    <t>0.00000057</t>
    <phoneticPr fontId="22"/>
  </si>
  <si>
    <t>0.000068</t>
    <phoneticPr fontId="22"/>
  </si>
  <si>
    <t>0.00000064</t>
    <phoneticPr fontId="22"/>
  </si>
  <si>
    <t>※ 代表者役職名・氏名を記入（例：代表取締役　愛知太郎）
※ 書類の作成・提出が事業所長等に委任されている場合、事業所名は代表者氏名欄に記入</t>
    <rPh sb="2" eb="5">
      <t>ダイヒョウシャ</t>
    </rPh>
    <rPh sb="5" eb="8">
      <t>ヤクショクメイ</t>
    </rPh>
    <rPh sb="9" eb="11">
      <t>シメイ</t>
    </rPh>
    <rPh sb="12" eb="14">
      <t>キニュウ</t>
    </rPh>
    <rPh sb="15" eb="16">
      <t>レイ</t>
    </rPh>
    <rPh sb="17" eb="19">
      <t>ダイヒョウ</t>
    </rPh>
    <rPh sb="19" eb="22">
      <t>トリシマリヤク</t>
    </rPh>
    <rPh sb="23" eb="25">
      <t>アイチ</t>
    </rPh>
    <rPh sb="25" eb="27">
      <t>タロウ</t>
    </rPh>
    <phoneticPr fontId="22"/>
  </si>
  <si>
    <t>0.000000000021</t>
    <phoneticPr fontId="22"/>
  </si>
  <si>
    <t>0.000000000025</t>
    <phoneticPr fontId="22"/>
  </si>
  <si>
    <t>t-N2O</t>
    <phoneticPr fontId="22"/>
  </si>
  <si>
    <t>―</t>
    <phoneticPr fontId="22"/>
  </si>
  <si>
    <t>tN</t>
    <phoneticPr fontId="22"/>
  </si>
  <si>
    <t>HFC</t>
    <phoneticPr fontId="22"/>
  </si>
  <si>
    <t>H0101 ―</t>
    <phoneticPr fontId="22"/>
  </si>
  <si>
    <t>t-HCFC-22</t>
    <phoneticPr fontId="22"/>
  </si>
  <si>
    <t>t-HFC-23/t-HCFC-22</t>
    <phoneticPr fontId="22"/>
  </si>
  <si>
    <t>H02 ハイドロフルオロカーボン〔HFC〕の製造</t>
    <phoneticPr fontId="22"/>
  </si>
  <si>
    <t>H0201 ―</t>
    <phoneticPr fontId="22"/>
  </si>
  <si>
    <t>t-HFC</t>
    <phoneticPr fontId="22"/>
  </si>
  <si>
    <t>t-HFC/t-HFC</t>
    <phoneticPr fontId="22"/>
  </si>
  <si>
    <t>H1001 ―</t>
    <phoneticPr fontId="22"/>
  </si>
  <si>
    <t>H1101 ―</t>
    <phoneticPr fontId="22"/>
  </si>
  <si>
    <t>PFC</t>
    <phoneticPr fontId="22"/>
  </si>
  <si>
    <t>t-PFC</t>
    <phoneticPr fontId="22"/>
  </si>
  <si>
    <t>t-PFC/t-PFC</t>
    <phoneticPr fontId="22"/>
  </si>
  <si>
    <t>t-PFC-116</t>
    <phoneticPr fontId="22"/>
  </si>
  <si>
    <t>t-PFC-14/t-PFC-116</t>
    <phoneticPr fontId="22"/>
  </si>
  <si>
    <t>t-PFC-218</t>
    <phoneticPr fontId="22"/>
  </si>
  <si>
    <t>t-PFC-14/t-PFC-218</t>
    <phoneticPr fontId="22"/>
  </si>
  <si>
    <t>P0401 ―</t>
    <phoneticPr fontId="22"/>
  </si>
  <si>
    <t>SF6</t>
    <phoneticPr fontId="22"/>
  </si>
  <si>
    <t>六ふっ化硫黄</t>
    <phoneticPr fontId="22"/>
  </si>
  <si>
    <t>S0101 ―</t>
    <phoneticPr fontId="22"/>
  </si>
  <si>
    <r>
      <t>t-SF</t>
    </r>
    <r>
      <rPr>
        <vertAlign val="subscript"/>
        <sz val="11"/>
        <rFont val="ＭＳ 明朝"/>
        <family val="1"/>
        <charset val="128"/>
      </rPr>
      <t>6</t>
    </r>
    <phoneticPr fontId="22"/>
  </si>
  <si>
    <t>S0201 ―</t>
    <phoneticPr fontId="22"/>
  </si>
  <si>
    <t>S0401 ―</t>
    <phoneticPr fontId="22"/>
  </si>
  <si>
    <t>S0501 ―</t>
    <phoneticPr fontId="22"/>
  </si>
  <si>
    <t>―</t>
    <phoneticPr fontId="22"/>
  </si>
  <si>
    <t>S0601 ―</t>
    <phoneticPr fontId="22"/>
  </si>
  <si>
    <t>S0701 ―</t>
    <phoneticPr fontId="22"/>
  </si>
  <si>
    <t>01</t>
    <phoneticPr fontId="38"/>
  </si>
  <si>
    <t>N2O</t>
    <phoneticPr fontId="22"/>
  </si>
  <si>
    <t>※①はエネルギー使用量が1500kl以上の場合、実排出量を記入
※②～⑧は排出量が3000t-CO2以上であるガスのみ記入</t>
    <rPh sb="8" eb="11">
      <t>シヨウリョウ</t>
    </rPh>
    <rPh sb="18" eb="20">
      <t>イジョウ</t>
    </rPh>
    <rPh sb="21" eb="23">
      <t>バアイ</t>
    </rPh>
    <rPh sb="24" eb="25">
      <t>ジツ</t>
    </rPh>
    <rPh sb="25" eb="28">
      <t>ハイシュツリョウ</t>
    </rPh>
    <rPh sb="29" eb="31">
      <t>キニュウ</t>
    </rPh>
    <rPh sb="37" eb="40">
      <t>ハイシュツリョウ</t>
    </rPh>
    <rPh sb="50" eb="52">
      <t>イジョウ</t>
    </rPh>
    <rPh sb="59" eb="61">
      <t>キニュウ</t>
    </rPh>
    <phoneticPr fontId="22"/>
  </si>
  <si>
    <t>※日本標準産業分類の大分類を選択</t>
    <rPh sb="1" eb="3">
      <t>ニホン</t>
    </rPh>
    <rPh sb="3" eb="5">
      <t>ヒョウジュン</t>
    </rPh>
    <rPh sb="5" eb="7">
      <t>サンギョウ</t>
    </rPh>
    <rPh sb="7" eb="9">
      <t>ブンルイ</t>
    </rPh>
    <rPh sb="10" eb="13">
      <t>ダイブンルイ</t>
    </rPh>
    <rPh sb="14" eb="16">
      <t>センタク</t>
    </rPh>
    <phoneticPr fontId="22"/>
  </si>
  <si>
    <t>※日本標準産業分類の中分類を選択</t>
    <rPh sb="1" eb="3">
      <t>ニホン</t>
    </rPh>
    <rPh sb="3" eb="5">
      <t>ヒョウジュン</t>
    </rPh>
    <rPh sb="5" eb="7">
      <t>サンギョウ</t>
    </rPh>
    <rPh sb="7" eb="9">
      <t>ブンルイ</t>
    </rPh>
    <rPh sb="10" eb="11">
      <t>ナカ</t>
    </rPh>
    <rPh sb="11" eb="13">
      <t>ブンルイ</t>
    </rPh>
    <rPh sb="14" eb="16">
      <t>センタク</t>
    </rPh>
    <phoneticPr fontId="22"/>
  </si>
  <si>
    <t>日</t>
    <rPh sb="0" eb="1">
      <t>ニチ</t>
    </rPh>
    <phoneticPr fontId="22"/>
  </si>
  <si>
    <t>月</t>
    <rPh sb="0" eb="1">
      <t>ガツ</t>
    </rPh>
    <phoneticPr fontId="22"/>
  </si>
  <si>
    <t>※ 県内（名古屋市内を除く）における主たる事業の内容を簡潔に記入</t>
    <rPh sb="2" eb="4">
      <t>ケンナイ</t>
    </rPh>
    <rPh sb="5" eb="10">
      <t>ナゴヤシナイ</t>
    </rPh>
    <rPh sb="11" eb="12">
      <t>ノゾ</t>
    </rPh>
    <rPh sb="18" eb="19">
      <t>シュ</t>
    </rPh>
    <rPh sb="21" eb="23">
      <t>ジギョウ</t>
    </rPh>
    <rPh sb="24" eb="26">
      <t>ナイヨウ</t>
    </rPh>
    <rPh sb="27" eb="29">
      <t>カンケツ</t>
    </rPh>
    <rPh sb="30" eb="32">
      <t>キニュウ</t>
    </rPh>
    <phoneticPr fontId="22"/>
  </si>
  <si>
    <t>※ 事業者全体（県外を含む）の従業員数</t>
    <rPh sb="2" eb="5">
      <t>ジギョウシャ</t>
    </rPh>
    <rPh sb="5" eb="7">
      <t>ゼンタイ</t>
    </rPh>
    <rPh sb="15" eb="18">
      <t>ジュウギョウイン</t>
    </rPh>
    <rPh sb="18" eb="19">
      <t>スウ</t>
    </rPh>
    <phoneticPr fontId="22"/>
  </si>
  <si>
    <t>※ 地球温暖化対策の推進にあたっての基本方針、設備の維持管理方針、
　 設備の新設･更新方針（目標･投資基準など、できる限り明確に）、
　 従業員教育の方針などについて、実情に即した方針を記入</t>
    <rPh sb="2" eb="4">
      <t>チキュウ</t>
    </rPh>
    <rPh sb="4" eb="7">
      <t>オンダンカ</t>
    </rPh>
    <rPh sb="7" eb="9">
      <t>タイサク</t>
    </rPh>
    <rPh sb="10" eb="12">
      <t>スイシン</t>
    </rPh>
    <rPh sb="18" eb="20">
      <t>キホン</t>
    </rPh>
    <rPh sb="20" eb="22">
      <t>ホウシン</t>
    </rPh>
    <rPh sb="23" eb="25">
      <t>セツビ</t>
    </rPh>
    <rPh sb="26" eb="28">
      <t>イジ</t>
    </rPh>
    <rPh sb="28" eb="30">
      <t>カンリ</t>
    </rPh>
    <rPh sb="30" eb="32">
      <t>ホウシン</t>
    </rPh>
    <rPh sb="36" eb="38">
      <t>セツビ</t>
    </rPh>
    <rPh sb="39" eb="41">
      <t>シンセツ</t>
    </rPh>
    <rPh sb="42" eb="44">
      <t>コウシン</t>
    </rPh>
    <rPh sb="44" eb="46">
      <t>ホウシン</t>
    </rPh>
    <rPh sb="47" eb="49">
      <t>モクヒョウ</t>
    </rPh>
    <rPh sb="50" eb="52">
      <t>トウシ</t>
    </rPh>
    <rPh sb="52" eb="54">
      <t>キジュン</t>
    </rPh>
    <rPh sb="60" eb="61">
      <t>カギ</t>
    </rPh>
    <rPh sb="62" eb="64">
      <t>メイカク</t>
    </rPh>
    <rPh sb="70" eb="73">
      <t>ジュウギョウイン</t>
    </rPh>
    <rPh sb="73" eb="75">
      <t>キョウイク</t>
    </rPh>
    <rPh sb="76" eb="78">
      <t>ホウシン</t>
    </rPh>
    <rPh sb="85" eb="87">
      <t>ジツジョウ</t>
    </rPh>
    <rPh sb="88" eb="89">
      <t>ソク</t>
    </rPh>
    <rPh sb="91" eb="93">
      <t>ホウシン</t>
    </rPh>
    <rPh sb="94" eb="96">
      <t>キニュウ</t>
    </rPh>
    <phoneticPr fontId="22"/>
  </si>
  <si>
    <t>※ 文字入力（1,000文字以内）</t>
  </si>
  <si>
    <t>※ 計画書制度の取りまとめ部署や県内（名古屋市内を除く）の
　 事業所に係る部分が分かるようにする</t>
    <rPh sb="2" eb="5">
      <t>ケイカクショ</t>
    </rPh>
    <rPh sb="5" eb="7">
      <t>セイド</t>
    </rPh>
    <rPh sb="8" eb="9">
      <t>ト</t>
    </rPh>
    <rPh sb="13" eb="15">
      <t>ブショ</t>
    </rPh>
    <rPh sb="16" eb="18">
      <t>ケンナイ</t>
    </rPh>
    <rPh sb="19" eb="22">
      <t>ナゴヤ</t>
    </rPh>
    <rPh sb="22" eb="24">
      <t>シナイ</t>
    </rPh>
    <rPh sb="25" eb="26">
      <t>ノゾ</t>
    </rPh>
    <rPh sb="32" eb="35">
      <t>ジギョウショ</t>
    </rPh>
    <rPh sb="36" eb="37">
      <t>カカ</t>
    </rPh>
    <rPh sb="38" eb="40">
      <t>ブブン</t>
    </rPh>
    <rPh sb="41" eb="42">
      <t>ワ</t>
    </rPh>
    <phoneticPr fontId="22"/>
  </si>
  <si>
    <t>※ 原油換算エネルギー使用量の合計が1,500kl以上の場合に記入</t>
    <rPh sb="28" eb="30">
      <t>バアイ</t>
    </rPh>
    <rPh sb="31" eb="33">
      <t>キニュウ</t>
    </rPh>
    <phoneticPr fontId="22"/>
  </si>
  <si>
    <t>※ 使用量、販売した副生エネルギーの量は、整数値(少数第1位を四捨五入)で記入</t>
    <rPh sb="37" eb="39">
      <t>キニュウ</t>
    </rPh>
    <phoneticPr fontId="22"/>
  </si>
  <si>
    <t>※ この欄は、その他の燃料、独自の単位発熱量・排出係数を使用する場合に利用</t>
    <rPh sb="4" eb="5">
      <t>ラン</t>
    </rPh>
    <rPh sb="9" eb="10">
      <t>タ</t>
    </rPh>
    <rPh sb="11" eb="13">
      <t>ネンリョウ</t>
    </rPh>
    <rPh sb="14" eb="16">
      <t>ドクジ</t>
    </rPh>
    <rPh sb="17" eb="19">
      <t>タンイ</t>
    </rPh>
    <rPh sb="19" eb="22">
      <t>ハツネツリョウ</t>
    </rPh>
    <rPh sb="23" eb="25">
      <t>ハイシュツ</t>
    </rPh>
    <rPh sb="25" eb="27">
      <t>ケイスウ</t>
    </rPh>
    <rPh sb="28" eb="30">
      <t>シヨウ</t>
    </rPh>
    <rPh sb="32" eb="34">
      <t>バアイ</t>
    </rPh>
    <rPh sb="35" eb="37">
      <t>リヨウ</t>
    </rPh>
    <phoneticPr fontId="22"/>
  </si>
  <si>
    <t>※ 電気事業、熱供給業を行っている者のみ記入</t>
    <rPh sb="2" eb="4">
      <t>デンキ</t>
    </rPh>
    <rPh sb="4" eb="6">
      <t>ジギョウ</t>
    </rPh>
    <rPh sb="7" eb="10">
      <t>ネツキョウキュウ</t>
    </rPh>
    <rPh sb="10" eb="11">
      <t>ギョウ</t>
    </rPh>
    <rPh sb="12" eb="13">
      <t>オコナ</t>
    </rPh>
    <rPh sb="17" eb="18">
      <t>モノ</t>
    </rPh>
    <rPh sb="20" eb="22">
      <t>キニュウ</t>
    </rPh>
    <phoneticPr fontId="22"/>
  </si>
  <si>
    <t>※ 発電事業、熱供給業を行っている者のみ記入</t>
    <rPh sb="2" eb="4">
      <t>ハツデン</t>
    </rPh>
    <rPh sb="4" eb="6">
      <t>ジギョウ</t>
    </rPh>
    <rPh sb="7" eb="8">
      <t>ネツ</t>
    </rPh>
    <rPh sb="8" eb="10">
      <t>キョウキュウ</t>
    </rPh>
    <rPh sb="10" eb="11">
      <t>ギョウ</t>
    </rPh>
    <rPh sb="12" eb="13">
      <t>オコナ</t>
    </rPh>
    <rPh sb="17" eb="18">
      <t>モノ</t>
    </rPh>
    <rPh sb="20" eb="22">
      <t>キニュウ</t>
    </rPh>
    <phoneticPr fontId="22"/>
  </si>
  <si>
    <t>※ 廃棄物原燃料使用分も含めて、3,000t-CO2以上の場合に記入</t>
    <rPh sb="32" eb="34">
      <t>キニュウ</t>
    </rPh>
    <phoneticPr fontId="22"/>
  </si>
  <si>
    <t>※ この欄は、独自の排出係数を使用する場合に利用</t>
    <rPh sb="4" eb="5">
      <t>ラン</t>
    </rPh>
    <rPh sb="7" eb="9">
      <t>ドクジ</t>
    </rPh>
    <rPh sb="10" eb="12">
      <t>ハイシュツ</t>
    </rPh>
    <rPh sb="12" eb="14">
      <t>ケイスウ</t>
    </rPh>
    <rPh sb="15" eb="17">
      <t>シヨウ</t>
    </rPh>
    <rPh sb="19" eb="21">
      <t>バアイ</t>
    </rPh>
    <rPh sb="22" eb="24">
      <t>リヨウ</t>
    </rPh>
    <phoneticPr fontId="22"/>
  </si>
  <si>
    <t>※ クレジット等について、県内（名古屋市内を除く）の事業所に係る量とした理由等を記入</t>
    <rPh sb="7" eb="8">
      <t>トウ</t>
    </rPh>
    <rPh sb="13" eb="15">
      <t>ケンナイ</t>
    </rPh>
    <rPh sb="16" eb="21">
      <t>ナゴヤシナイ</t>
    </rPh>
    <rPh sb="22" eb="23">
      <t>ノゾ</t>
    </rPh>
    <rPh sb="26" eb="29">
      <t>ジギョウショ</t>
    </rPh>
    <rPh sb="30" eb="31">
      <t>カカ</t>
    </rPh>
    <rPh sb="32" eb="33">
      <t>リョウ</t>
    </rPh>
    <rPh sb="36" eb="38">
      <t>リユウ</t>
    </rPh>
    <rPh sb="38" eb="39">
      <t>トウ</t>
    </rPh>
    <rPh sb="40" eb="42">
      <t>キニュウ</t>
    </rPh>
    <phoneticPr fontId="22"/>
  </si>
  <si>
    <t>※ 文字入力（1000文字以内）</t>
    <rPh sb="2" eb="4">
      <t>モジ</t>
    </rPh>
    <rPh sb="4" eb="6">
      <t>ニュウリョク</t>
    </rPh>
    <rPh sb="11" eb="13">
      <t>モジ</t>
    </rPh>
    <rPh sb="13" eb="15">
      <t>イナイ</t>
    </rPh>
    <phoneticPr fontId="22"/>
  </si>
  <si>
    <t>六ふっ化硫黄</t>
    <phoneticPr fontId="22"/>
  </si>
  <si>
    <t>Ａ</t>
    <phoneticPr fontId="22"/>
  </si>
  <si>
    <t>Ｂ</t>
    <phoneticPr fontId="22"/>
  </si>
  <si>
    <t>Ｃ</t>
    <phoneticPr fontId="22"/>
  </si>
  <si>
    <t>Ｄ</t>
    <phoneticPr fontId="22"/>
  </si>
  <si>
    <t>Ｅ</t>
    <phoneticPr fontId="22"/>
  </si>
  <si>
    <t>Ｆ</t>
    <phoneticPr fontId="22"/>
  </si>
  <si>
    <t>Ｇ</t>
    <phoneticPr fontId="22"/>
  </si>
  <si>
    <t>Ｈ</t>
    <phoneticPr fontId="22"/>
  </si>
  <si>
    <t>Ｉ</t>
    <phoneticPr fontId="22"/>
  </si>
  <si>
    <t>Ｊ</t>
    <phoneticPr fontId="22"/>
  </si>
  <si>
    <t>67 保険業（保険媒介代理業，保険サービス業を含む）</t>
    <phoneticPr fontId="22"/>
  </si>
  <si>
    <t>Ｋ</t>
    <phoneticPr fontId="22"/>
  </si>
  <si>
    <t>Ｌ</t>
    <phoneticPr fontId="22"/>
  </si>
  <si>
    <t>Ｍ</t>
    <phoneticPr fontId="22"/>
  </si>
  <si>
    <t>Ｎ</t>
    <phoneticPr fontId="22"/>
  </si>
  <si>
    <t>Ｏ</t>
    <phoneticPr fontId="22"/>
  </si>
  <si>
    <t>Ｐ</t>
    <phoneticPr fontId="22"/>
  </si>
  <si>
    <t>Ｑ</t>
    <phoneticPr fontId="22"/>
  </si>
  <si>
    <t>Ｒ</t>
    <phoneticPr fontId="22"/>
  </si>
  <si>
    <t>Ｓ</t>
    <phoneticPr fontId="22"/>
  </si>
  <si>
    <t>Ｔ</t>
    <phoneticPr fontId="22"/>
  </si>
  <si>
    <t>A 農業，林業</t>
  </si>
  <si>
    <t>B 漁業</t>
  </si>
  <si>
    <t>C 鉱業，採石業，砂利採取業</t>
  </si>
  <si>
    <t>D 建設業</t>
  </si>
  <si>
    <t>E 製造業</t>
  </si>
  <si>
    <t>F 電気・ガス・熱供給・水道業</t>
  </si>
  <si>
    <t>G 情報通信業</t>
  </si>
  <si>
    <t>H 運輸業，郵便業</t>
  </si>
  <si>
    <t>I 卸売業，小売業</t>
  </si>
  <si>
    <t>J 金融業，保険業</t>
  </si>
  <si>
    <t>K 不動産業，物品賃貸業</t>
  </si>
  <si>
    <t>L 学術研究，専門・技術サービス業</t>
  </si>
  <si>
    <t>M 宿泊業，飲食サービス業</t>
  </si>
  <si>
    <t>N 生活関連サービス業，娯楽業</t>
  </si>
  <si>
    <t>O 教育，学習支援業</t>
  </si>
  <si>
    <t>P 医療，福祉</t>
  </si>
  <si>
    <t>Q 複合サービス業</t>
  </si>
  <si>
    <t>R サービス業（他に分類されないもの）</t>
  </si>
  <si>
    <t>S 公務（他に分類されるものを除く）</t>
  </si>
  <si>
    <t>T 分類不能の産業</t>
  </si>
  <si>
    <t>調整後排出係数</t>
    <rPh sb="0" eb="3">
      <t>チョウセイゴ</t>
    </rPh>
    <rPh sb="3" eb="5">
      <t>ハイシュツ</t>
    </rPh>
    <rPh sb="5" eb="7">
      <t>ケイスウ</t>
    </rPh>
    <phoneticPr fontId="22"/>
  </si>
  <si>
    <t>名　　称</t>
    <rPh sb="0" eb="1">
      <t>ナ</t>
    </rPh>
    <rPh sb="3" eb="4">
      <t>ショウ</t>
    </rPh>
    <phoneticPr fontId="22"/>
  </si>
  <si>
    <t>名称（カナ）</t>
    <rPh sb="0" eb="2">
      <t>メイショウ</t>
    </rPh>
    <phoneticPr fontId="22"/>
  </si>
  <si>
    <t>代表者氏名</t>
    <rPh sb="0" eb="3">
      <t>ダイヒョウシャ</t>
    </rPh>
    <rPh sb="3" eb="5">
      <t>シメイ</t>
    </rPh>
    <phoneticPr fontId="22"/>
  </si>
  <si>
    <t>代表電話番号</t>
    <rPh sb="0" eb="2">
      <t>ダイヒョウ</t>
    </rPh>
    <rPh sb="2" eb="4">
      <t>デンワ</t>
    </rPh>
    <rPh sb="4" eb="6">
      <t>バンゴウ</t>
    </rPh>
    <phoneticPr fontId="22"/>
  </si>
  <si>
    <t>種類</t>
    <rPh sb="0" eb="2">
      <t>シュルイ</t>
    </rPh>
    <phoneticPr fontId="22"/>
  </si>
  <si>
    <t>販売した副生
エネルギーの量</t>
    <rPh sb="0" eb="2">
      <t>ハンバイ</t>
    </rPh>
    <rPh sb="4" eb="6">
      <t>フクセイ</t>
    </rPh>
    <rPh sb="13" eb="14">
      <t>リョウ</t>
    </rPh>
    <phoneticPr fontId="22"/>
  </si>
  <si>
    <t>供給した熱
（副生エネルギーでないもの）</t>
    <rPh sb="0" eb="2">
      <t>キョウキュウ</t>
    </rPh>
    <rPh sb="4" eb="5">
      <t>ネツ</t>
    </rPh>
    <rPh sb="7" eb="9">
      <t>フクセイ</t>
    </rPh>
    <phoneticPr fontId="22"/>
  </si>
  <si>
    <t>供給した電気
（副生エネルギーでないもの）</t>
    <rPh sb="0" eb="2">
      <t>キョウキュウ</t>
    </rPh>
    <rPh sb="4" eb="6">
      <t>デンキ</t>
    </rPh>
    <rPh sb="8" eb="10">
      <t>フクセイ</t>
    </rPh>
    <phoneticPr fontId="22"/>
  </si>
  <si>
    <t>原油換算エネルギー使用量(kl)</t>
    <rPh sb="0" eb="2">
      <t>ゲンユ</t>
    </rPh>
    <rPh sb="2" eb="4">
      <t>カンサン</t>
    </rPh>
    <rPh sb="9" eb="12">
      <t>シヨウリョウ</t>
    </rPh>
    <phoneticPr fontId="22"/>
  </si>
  <si>
    <t>種　　類</t>
  </si>
  <si>
    <t>熱量</t>
    <phoneticPr fontId="22"/>
  </si>
  <si>
    <t>③=①×②</t>
    <phoneticPr fontId="22"/>
  </si>
  <si>
    <t>⑤=①×④</t>
    <phoneticPr fontId="22"/>
  </si>
  <si>
    <t>⑥</t>
    <phoneticPr fontId="22"/>
  </si>
  <si>
    <t>⑦=(③×⑥-⑤×⑥)
×44/12</t>
    <phoneticPr fontId="22"/>
  </si>
  <si>
    <t>GJ</t>
    <phoneticPr fontId="22"/>
  </si>
  <si>
    <r>
      <t>t-CO</t>
    </r>
    <r>
      <rPr>
        <vertAlign val="subscript"/>
        <sz val="12"/>
        <rFont val="ＭＳ 明朝"/>
        <family val="1"/>
        <charset val="128"/>
      </rPr>
      <t>2</t>
    </r>
    <phoneticPr fontId="22"/>
  </si>
  <si>
    <t>GJ/kL</t>
    <phoneticPr fontId="22"/>
  </si>
  <si>
    <t>t-C/GJ</t>
    <phoneticPr fontId="22"/>
  </si>
  <si>
    <t>GJ/t</t>
    <phoneticPr fontId="22"/>
  </si>
  <si>
    <t>液化天然ガス（ＬＮＧ）</t>
    <rPh sb="0" eb="2">
      <t>エキカ</t>
    </rPh>
    <rPh sb="2" eb="4">
      <t>テンネン</t>
    </rPh>
    <phoneticPr fontId="22"/>
  </si>
  <si>
    <t>「電気事業・熱供給業による供給」の欄については、電気事業用の発電所又は熱供給事業用の熱供給施設において生産し販売された熱又は電気の量を記入するとともに、その排出係数については、熱及び電気を発生・発電するために投入した燃料使用量等から算出すること。</t>
    <rPh sb="6" eb="9">
      <t>ネツキョウキュウ</t>
    </rPh>
    <rPh sb="9" eb="10">
      <t>ギョウ</t>
    </rPh>
    <rPh sb="13" eb="15">
      <t>キョウキュウ</t>
    </rPh>
    <rPh sb="24" eb="26">
      <t>デンキ</t>
    </rPh>
    <rPh sb="26" eb="28">
      <t>ジギョウ</t>
    </rPh>
    <rPh sb="28" eb="29">
      <t>ヨウ</t>
    </rPh>
    <rPh sb="30" eb="33">
      <t>ハツデンショ</t>
    </rPh>
    <rPh sb="33" eb="34">
      <t>マタ</t>
    </rPh>
    <rPh sb="35" eb="38">
      <t>ネツキョウキュウ</t>
    </rPh>
    <rPh sb="38" eb="40">
      <t>ジギョウ</t>
    </rPh>
    <rPh sb="40" eb="41">
      <t>ヨウ</t>
    </rPh>
    <rPh sb="42" eb="45">
      <t>ネツキョウキュウ</t>
    </rPh>
    <rPh sb="45" eb="47">
      <t>シセツ</t>
    </rPh>
    <rPh sb="51" eb="53">
      <t>セイサン</t>
    </rPh>
    <rPh sb="54" eb="56">
      <t>ハンバイ</t>
    </rPh>
    <rPh sb="78" eb="80">
      <t>ハイシュツ</t>
    </rPh>
    <rPh sb="80" eb="82">
      <t>ケイスウ</t>
    </rPh>
    <rPh sb="88" eb="89">
      <t>ネツ</t>
    </rPh>
    <rPh sb="89" eb="90">
      <t>オヨ</t>
    </rPh>
    <rPh sb="91" eb="93">
      <t>デンキ</t>
    </rPh>
    <rPh sb="94" eb="96">
      <t>ハッセイ</t>
    </rPh>
    <rPh sb="97" eb="99">
      <t>ハツデン</t>
    </rPh>
    <rPh sb="104" eb="106">
      <t>トウニュウ</t>
    </rPh>
    <rPh sb="108" eb="110">
      <t>ネンリョウ</t>
    </rPh>
    <rPh sb="110" eb="113">
      <t>シヨウリョウ</t>
    </rPh>
    <rPh sb="113" eb="114">
      <t>トウ</t>
    </rPh>
    <rPh sb="116" eb="118">
      <t>サンシュツ</t>
    </rPh>
    <phoneticPr fontId="22"/>
  </si>
  <si>
    <t>液化石油ガス（ＬＰＧ）</t>
    <phoneticPr fontId="22"/>
  </si>
  <si>
    <t>コールタール</t>
    <phoneticPr fontId="22"/>
  </si>
  <si>
    <t>GJ/GJ</t>
    <phoneticPr fontId="22"/>
  </si>
  <si>
    <t>小計</t>
    <phoneticPr fontId="22"/>
  </si>
  <si>
    <t>事業の業種</t>
  </si>
  <si>
    <t>郵便番号</t>
    <rPh sb="0" eb="4">
      <t>ユウビンバンゴウ</t>
    </rPh>
    <phoneticPr fontId="22"/>
  </si>
  <si>
    <t>住　　所</t>
    <rPh sb="0" eb="1">
      <t>ジュウ</t>
    </rPh>
    <rPh sb="3" eb="4">
      <t>ショ</t>
    </rPh>
    <phoneticPr fontId="22"/>
  </si>
  <si>
    <t>該当する事業者
の要件</t>
    <rPh sb="0" eb="2">
      <t>ガイトウ</t>
    </rPh>
    <rPh sb="4" eb="6">
      <t>ジギョウ</t>
    </rPh>
    <rPh sb="6" eb="7">
      <t>シャ</t>
    </rPh>
    <rPh sb="9" eb="11">
      <t>ヨウケン</t>
    </rPh>
    <phoneticPr fontId="22"/>
  </si>
  <si>
    <t>主たる事業
の業種</t>
    <rPh sb="0" eb="1">
      <t>シュ</t>
    </rPh>
    <rPh sb="3" eb="5">
      <t>ジギョウ</t>
    </rPh>
    <rPh sb="7" eb="9">
      <t>ギョウシュ</t>
    </rPh>
    <phoneticPr fontId="22"/>
  </si>
  <si>
    <t>大分類</t>
    <rPh sb="0" eb="3">
      <t>ダイブンルイ</t>
    </rPh>
    <phoneticPr fontId="22"/>
  </si>
  <si>
    <t>中分類</t>
    <rPh sb="0" eb="3">
      <t>チュウブンルイ</t>
    </rPh>
    <phoneticPr fontId="22"/>
  </si>
  <si>
    <t>担当部署名</t>
    <rPh sb="0" eb="3">
      <t>タントウブ</t>
    </rPh>
    <rPh sb="3" eb="5">
      <t>ショメイ</t>
    </rPh>
    <phoneticPr fontId="22"/>
  </si>
  <si>
    <t>所在地</t>
    <rPh sb="0" eb="3">
      <t>ショザイチ</t>
    </rPh>
    <phoneticPr fontId="22"/>
  </si>
  <si>
    <t>愛知県知事　殿</t>
    <rPh sb="0" eb="3">
      <t>アイチケン</t>
    </rPh>
    <rPh sb="3" eb="5">
      <t>チジ</t>
    </rPh>
    <rPh sb="6" eb="7">
      <t>ドノ</t>
    </rPh>
    <phoneticPr fontId="22"/>
  </si>
  <si>
    <t>提出者</t>
    <rPh sb="0" eb="3">
      <t>テイシュツシャ</t>
    </rPh>
    <phoneticPr fontId="22"/>
  </si>
  <si>
    <t>事業者番号</t>
    <rPh sb="0" eb="3">
      <t>ジギョウシャ</t>
    </rPh>
    <rPh sb="3" eb="5">
      <t>バンゴウ</t>
    </rPh>
    <phoneticPr fontId="22"/>
  </si>
  <si>
    <t>年</t>
    <rPh sb="0" eb="1">
      <t>ネン</t>
    </rPh>
    <phoneticPr fontId="22"/>
  </si>
  <si>
    <t>単位</t>
    <rPh sb="0" eb="2">
      <t>タンイ</t>
    </rPh>
    <phoneticPr fontId="22"/>
  </si>
  <si>
    <t>―</t>
  </si>
  <si>
    <t>数値</t>
    <rPh sb="0" eb="2">
      <t>スウチ</t>
    </rPh>
    <phoneticPr fontId="22"/>
  </si>
  <si>
    <t>原油のうちコンデンセート（ＮＧＬ）</t>
    <rPh sb="0" eb="2">
      <t>ゲンユ</t>
    </rPh>
    <phoneticPr fontId="22"/>
  </si>
  <si>
    <t>揮発油（ガソリン）</t>
    <rPh sb="0" eb="3">
      <t>キハツユ</t>
    </rPh>
    <phoneticPr fontId="22"/>
  </si>
  <si>
    <t>灯油</t>
    <rPh sb="0" eb="2">
      <t>トウユ</t>
    </rPh>
    <phoneticPr fontId="22"/>
  </si>
  <si>
    <t>軽油</t>
    <rPh sb="0" eb="2">
      <t>ケイユ</t>
    </rPh>
    <phoneticPr fontId="22"/>
  </si>
  <si>
    <t>Ａ重油</t>
    <rPh sb="1" eb="3">
      <t>ジュウユ</t>
    </rPh>
    <phoneticPr fontId="22"/>
  </si>
  <si>
    <t>Ｂ・Ｃ重油</t>
    <rPh sb="3" eb="5">
      <t>ジュウユ</t>
    </rPh>
    <phoneticPr fontId="22"/>
  </si>
  <si>
    <t>石油アスファルト</t>
    <rPh sb="0" eb="2">
      <t>セキユ</t>
    </rPh>
    <phoneticPr fontId="22"/>
  </si>
  <si>
    <t>石油コークス</t>
    <rPh sb="0" eb="2">
      <t>セキユ</t>
    </rPh>
    <phoneticPr fontId="22"/>
  </si>
  <si>
    <t>石油ガス</t>
    <rPh sb="0" eb="2">
      <t>セキユ</t>
    </rPh>
    <phoneticPr fontId="22"/>
  </si>
  <si>
    <t>石油系炭化水素ガス</t>
    <rPh sb="0" eb="3">
      <t>セキユケイ</t>
    </rPh>
    <rPh sb="3" eb="5">
      <t>タンカ</t>
    </rPh>
    <rPh sb="5" eb="7">
      <t>スイソ</t>
    </rPh>
    <phoneticPr fontId="22"/>
  </si>
  <si>
    <t>その他可燃性天然ガス</t>
    <rPh sb="2" eb="3">
      <t>タ</t>
    </rPh>
    <rPh sb="3" eb="6">
      <t>カネンセイ</t>
    </rPh>
    <rPh sb="6" eb="8">
      <t>テンネン</t>
    </rPh>
    <phoneticPr fontId="22"/>
  </si>
  <si>
    <t>石炭</t>
    <rPh sb="0" eb="2">
      <t>セキタン</t>
    </rPh>
    <phoneticPr fontId="22"/>
  </si>
  <si>
    <t>石炭コークス</t>
    <rPh sb="0" eb="2">
      <t>セキタン</t>
    </rPh>
    <phoneticPr fontId="22"/>
  </si>
  <si>
    <t>コークス炉ガス</t>
    <rPh sb="4" eb="5">
      <t>ロ</t>
    </rPh>
    <phoneticPr fontId="22"/>
  </si>
  <si>
    <t>高炉ガス</t>
    <rPh sb="0" eb="2">
      <t>コウロ</t>
    </rPh>
    <phoneticPr fontId="22"/>
  </si>
  <si>
    <t>転炉ガス</t>
    <rPh sb="0" eb="2">
      <t>テンロ</t>
    </rPh>
    <phoneticPr fontId="22"/>
  </si>
  <si>
    <t>産業用蒸気</t>
    <rPh sb="0" eb="3">
      <t>サンギョウヨウ</t>
    </rPh>
    <rPh sb="3" eb="5">
      <t>ジョウキ</t>
    </rPh>
    <phoneticPr fontId="22"/>
  </si>
  <si>
    <t>産業用以外の蒸気</t>
    <rPh sb="0" eb="3">
      <t>サンギョウヨウ</t>
    </rPh>
    <rPh sb="3" eb="5">
      <t>イガイ</t>
    </rPh>
    <rPh sb="6" eb="8">
      <t>ジョウキ</t>
    </rPh>
    <phoneticPr fontId="22"/>
  </si>
  <si>
    <t>温水</t>
    <rPh sb="0" eb="2">
      <t>オンスイ</t>
    </rPh>
    <phoneticPr fontId="22"/>
  </si>
  <si>
    <t>冷水</t>
    <rPh sb="0" eb="2">
      <t>レイスイ</t>
    </rPh>
    <phoneticPr fontId="22"/>
  </si>
  <si>
    <t>千kWh</t>
    <rPh sb="0" eb="1">
      <t>セン</t>
    </rPh>
    <phoneticPr fontId="22"/>
  </si>
  <si>
    <t>GJ/千kWh</t>
    <rPh sb="3" eb="4">
      <t>セン</t>
    </rPh>
    <phoneticPr fontId="22"/>
  </si>
  <si>
    <t>合成繊維</t>
    <rPh sb="0" eb="2">
      <t>ゴウセイ</t>
    </rPh>
    <rPh sb="2" eb="4">
      <t>センイ</t>
    </rPh>
    <phoneticPr fontId="22"/>
  </si>
  <si>
    <t>生石灰の製造</t>
    <rPh sb="0" eb="3">
      <t>セイセッカイ</t>
    </rPh>
    <rPh sb="4" eb="6">
      <t>セイゾウ</t>
    </rPh>
    <phoneticPr fontId="22"/>
  </si>
  <si>
    <t>石灰石</t>
    <rPh sb="0" eb="3">
      <t>セッカイセキ</t>
    </rPh>
    <phoneticPr fontId="22"/>
  </si>
  <si>
    <t>アンモニアの製造</t>
    <rPh sb="6" eb="8">
      <t>セイゾウ</t>
    </rPh>
    <phoneticPr fontId="22"/>
  </si>
  <si>
    <t>一酸化二窒素</t>
    <rPh sb="0" eb="3">
      <t>イッサンカ</t>
    </rPh>
    <rPh sb="3" eb="6">
      <t>ニチッソ</t>
    </rPh>
    <phoneticPr fontId="22"/>
  </si>
  <si>
    <t>資本金</t>
    <rPh sb="0" eb="3">
      <t>シホンキン</t>
    </rPh>
    <phoneticPr fontId="22"/>
  </si>
  <si>
    <t>人</t>
    <rPh sb="0" eb="1">
      <t>ニン</t>
    </rPh>
    <phoneticPr fontId="22"/>
  </si>
  <si>
    <t>担当者名</t>
    <rPh sb="0" eb="4">
      <t>タントウシャメイ</t>
    </rPh>
    <phoneticPr fontId="22"/>
  </si>
  <si>
    <t>※</t>
    <phoneticPr fontId="22"/>
  </si>
  <si>
    <t>主たる事業
の内容</t>
    <phoneticPr fontId="22"/>
  </si>
  <si>
    <t>事業者の規模</t>
    <phoneticPr fontId="22"/>
  </si>
  <si>
    <t>連絡先</t>
    <phoneticPr fontId="22"/>
  </si>
  <si>
    <t>担当部署</t>
    <phoneticPr fontId="22"/>
  </si>
  <si>
    <r>
      <t>温室効果ガス換算量
（ｔ－ＣＯ</t>
    </r>
    <r>
      <rPr>
        <vertAlign val="subscript"/>
        <sz val="10.5"/>
        <rFont val="ＭＳ 明朝"/>
        <family val="1"/>
        <charset val="128"/>
      </rPr>
      <t>２</t>
    </r>
    <r>
      <rPr>
        <sz val="10.5"/>
        <rFont val="ＭＳ 明朝"/>
        <family val="1"/>
        <charset val="128"/>
      </rPr>
      <t>）</t>
    </r>
    <rPh sb="0" eb="2">
      <t>オンシツ</t>
    </rPh>
    <rPh sb="2" eb="4">
      <t>コウカ</t>
    </rPh>
    <rPh sb="6" eb="9">
      <t>カンサンリョウ</t>
    </rPh>
    <phoneticPr fontId="22"/>
  </si>
  <si>
    <t>計画期間中での合計</t>
    <rPh sb="0" eb="2">
      <t>ケイカク</t>
    </rPh>
    <rPh sb="2" eb="5">
      <t>キカンチュウ</t>
    </rPh>
    <rPh sb="7" eb="9">
      <t>ゴウケイ</t>
    </rPh>
    <phoneticPr fontId="22"/>
  </si>
  <si>
    <r>
      <t>（原油換算エネルギー使用量1,500kl以上又はエネルギー起源ＣＯ</t>
    </r>
    <r>
      <rPr>
        <vertAlign val="subscript"/>
        <sz val="10.5"/>
        <rFont val="ＭＳ 明朝"/>
        <family val="1"/>
        <charset val="128"/>
      </rPr>
      <t>２</t>
    </r>
    <r>
      <rPr>
        <sz val="10.5"/>
        <rFont val="ＭＳ 明朝"/>
        <family val="1"/>
        <charset val="128"/>
      </rPr>
      <t>以外の温室効果ガス排出量</t>
    </r>
    <rPh sb="43" eb="45">
      <t>ハイシュツ</t>
    </rPh>
    <rPh sb="45" eb="46">
      <t>リョウ</t>
    </rPh>
    <phoneticPr fontId="22"/>
  </si>
  <si>
    <r>
      <t>　3,000ｔ-ＣＯ</t>
    </r>
    <r>
      <rPr>
        <vertAlign val="subscript"/>
        <sz val="10.5"/>
        <rFont val="ＭＳ 明朝"/>
        <family val="1"/>
        <charset val="128"/>
      </rPr>
      <t>２</t>
    </r>
    <r>
      <rPr>
        <sz val="10.5"/>
        <rFont val="ＭＳ 明朝"/>
        <family val="1"/>
        <charset val="128"/>
      </rPr>
      <t>以上の工場等）</t>
    </r>
    <rPh sb="14" eb="16">
      <t>コウジョウ</t>
    </rPh>
    <rPh sb="16" eb="17">
      <t>トウ</t>
    </rPh>
    <phoneticPr fontId="22"/>
  </si>
  <si>
    <t>郵便番号</t>
    <phoneticPr fontId="22"/>
  </si>
  <si>
    <t>温室効果ガス
の種類</t>
    <phoneticPr fontId="22"/>
  </si>
  <si>
    <r>
      <t>排出量(t-CO</t>
    </r>
    <r>
      <rPr>
        <vertAlign val="subscript"/>
        <sz val="10.5"/>
        <rFont val="ＭＳ 明朝"/>
        <family val="1"/>
        <charset val="128"/>
      </rPr>
      <t>2</t>
    </r>
    <r>
      <rPr>
        <sz val="10.5"/>
        <rFont val="ＭＳ 明朝"/>
        <family val="1"/>
        <charset val="128"/>
      </rPr>
      <t>)</t>
    </r>
    <phoneticPr fontId="22"/>
  </si>
  <si>
    <t>温室効果ガス
の種類</t>
    <phoneticPr fontId="22"/>
  </si>
  <si>
    <r>
      <t>排出量
（ｔ-ＣＯ</t>
    </r>
    <r>
      <rPr>
        <vertAlign val="subscript"/>
        <sz val="10.5"/>
        <rFont val="ＭＳ 明朝"/>
        <family val="1"/>
        <charset val="128"/>
      </rPr>
      <t>２</t>
    </r>
    <r>
      <rPr>
        <sz val="10.5"/>
        <rFont val="ＭＳ 明朝"/>
        <family val="1"/>
        <charset val="128"/>
      </rPr>
      <t>）</t>
    </r>
    <phoneticPr fontId="22"/>
  </si>
  <si>
    <r>
      <t>排出量
（ｔ-ＣＯ</t>
    </r>
    <r>
      <rPr>
        <vertAlign val="subscript"/>
        <sz val="10.5"/>
        <rFont val="ＭＳ 明朝"/>
        <family val="1"/>
        <charset val="128"/>
      </rPr>
      <t>２</t>
    </r>
    <r>
      <rPr>
        <sz val="10.5"/>
        <rFont val="ＭＳ 明朝"/>
        <family val="1"/>
        <charset val="128"/>
      </rPr>
      <t>）</t>
    </r>
    <phoneticPr fontId="22"/>
  </si>
  <si>
    <t>排出係数</t>
    <phoneticPr fontId="22"/>
  </si>
  <si>
    <t>二酸化炭素排出量</t>
    <phoneticPr fontId="22"/>
  </si>
  <si>
    <t>①</t>
    <phoneticPr fontId="22"/>
  </si>
  <si>
    <t>②</t>
    <phoneticPr fontId="22"/>
  </si>
  <si>
    <t>③=①×②</t>
    <phoneticPr fontId="22"/>
  </si>
  <si>
    <t>単位</t>
    <phoneticPr fontId="22"/>
  </si>
  <si>
    <t>３　温室効果ガスの排出の状況</t>
    <rPh sb="2" eb="4">
      <t>オンシツ</t>
    </rPh>
    <rPh sb="4" eb="6">
      <t>コウカ</t>
    </rPh>
    <rPh sb="9" eb="11">
      <t>ハイシュツ</t>
    </rPh>
    <rPh sb="12" eb="14">
      <t>ジョウキョウ</t>
    </rPh>
    <phoneticPr fontId="22"/>
  </si>
  <si>
    <t>テキストボックス等は使用不可</t>
    <rPh sb="8" eb="9">
      <t>トウ</t>
    </rPh>
    <rPh sb="10" eb="12">
      <t>シヨウ</t>
    </rPh>
    <rPh sb="12" eb="14">
      <t>フカ</t>
    </rPh>
    <phoneticPr fontId="22"/>
  </si>
  <si>
    <t>県内の主たる
工場等の名称</t>
    <rPh sb="0" eb="2">
      <t>ケンナイ</t>
    </rPh>
    <rPh sb="3" eb="4">
      <t>シュ</t>
    </rPh>
    <rPh sb="7" eb="9">
      <t>コウジョウ</t>
    </rPh>
    <rPh sb="9" eb="10">
      <t>トウ</t>
    </rPh>
    <rPh sb="11" eb="13">
      <t>メイショウ</t>
    </rPh>
    <phoneticPr fontId="22"/>
  </si>
  <si>
    <t>県内の主たる
工場等の所在地</t>
    <rPh sb="0" eb="2">
      <t>ケンナイ</t>
    </rPh>
    <rPh sb="3" eb="4">
      <t>シュ</t>
    </rPh>
    <rPh sb="7" eb="9">
      <t>コウジョウ</t>
    </rPh>
    <rPh sb="9" eb="10">
      <t>トウ</t>
    </rPh>
    <rPh sb="11" eb="14">
      <t>ショザイチ</t>
    </rPh>
    <phoneticPr fontId="22"/>
  </si>
  <si>
    <t>円</t>
    <rPh sb="0" eb="1">
      <t>エン</t>
    </rPh>
    <phoneticPr fontId="22"/>
  </si>
  <si>
    <t>常時使用する従業員数</t>
    <rPh sb="0" eb="2">
      <t>ジョウジ</t>
    </rPh>
    <rPh sb="2" eb="4">
      <t>シヨウ</t>
    </rPh>
    <rPh sb="6" eb="9">
      <t>ジュウギョウイン</t>
    </rPh>
    <rPh sb="9" eb="10">
      <t>スウ</t>
    </rPh>
    <phoneticPr fontId="22"/>
  </si>
  <si>
    <t>別紙のとおり。</t>
    <rPh sb="0" eb="2">
      <t>ベッシ</t>
    </rPh>
    <phoneticPr fontId="22"/>
  </si>
  <si>
    <t>備考</t>
    <rPh sb="0" eb="2">
      <t>ビコウ</t>
    </rPh>
    <phoneticPr fontId="22"/>
  </si>
  <si>
    <t>　１　※印の欄には、記載しないこと。</t>
    <rPh sb="4" eb="5">
      <t>シルシ</t>
    </rPh>
    <rPh sb="6" eb="7">
      <t>ラン</t>
    </rPh>
    <rPh sb="10" eb="12">
      <t>キサイ</t>
    </rPh>
    <phoneticPr fontId="22"/>
  </si>
  <si>
    <t>別紙１</t>
    <rPh sb="0" eb="2">
      <t>ベッシ</t>
    </rPh>
    <phoneticPr fontId="22"/>
  </si>
  <si>
    <t>別紙２</t>
    <rPh sb="0" eb="2">
      <t>ベッシ</t>
    </rPh>
    <phoneticPr fontId="22"/>
  </si>
  <si>
    <t>別紙３</t>
    <rPh sb="0" eb="2">
      <t>ベッシ</t>
    </rPh>
    <phoneticPr fontId="22"/>
  </si>
  <si>
    <t>工場等の名称</t>
    <rPh sb="0" eb="2">
      <t>コウジョウ</t>
    </rPh>
    <phoneticPr fontId="22"/>
  </si>
  <si>
    <t>オフセットの種類</t>
    <rPh sb="6" eb="8">
      <t>シュルイ</t>
    </rPh>
    <phoneticPr fontId="22"/>
  </si>
  <si>
    <t>別紙６</t>
    <rPh sb="0" eb="2">
      <t>ベッシ</t>
    </rPh>
    <phoneticPr fontId="22"/>
  </si>
  <si>
    <t>オフセット対象工場等</t>
    <rPh sb="5" eb="7">
      <t>タイショウ</t>
    </rPh>
    <rPh sb="7" eb="9">
      <t>コウジョウ</t>
    </rPh>
    <rPh sb="9" eb="10">
      <t>トウ</t>
    </rPh>
    <phoneticPr fontId="22"/>
  </si>
  <si>
    <t>"-"つきで記入（052-111-2123等）</t>
  </si>
  <si>
    <t>７桁で入力（4608402等）</t>
  </si>
  <si>
    <t>"-"つきで記入（052-111-2124等）</t>
  </si>
  <si>
    <t>７桁で入力（4608403等）</t>
  </si>
  <si>
    <t>HFC-23　トリフルオロメタン</t>
    <phoneticPr fontId="22"/>
  </si>
  <si>
    <t>HFC-32　ジフルオロメタン</t>
    <phoneticPr fontId="22"/>
  </si>
  <si>
    <t>HFC-41　フルオロメタン</t>
    <phoneticPr fontId="22"/>
  </si>
  <si>
    <t>PFC-14　パーフルオロメタン</t>
    <phoneticPr fontId="22"/>
  </si>
  <si>
    <t>PFC-116　パーフルオロエタン</t>
    <phoneticPr fontId="22"/>
  </si>
  <si>
    <t>PFC-218　パーフルオロプロパン</t>
    <phoneticPr fontId="22"/>
  </si>
  <si>
    <t>PFC-31-10　パーフルオロブタン</t>
    <phoneticPr fontId="22"/>
  </si>
  <si>
    <t>PFC-c318　パーフルオロシクロブタン</t>
    <phoneticPr fontId="22"/>
  </si>
  <si>
    <t>PFC-41-12　パーフルオロペンタン</t>
    <phoneticPr fontId="22"/>
  </si>
  <si>
    <t>PFC-51-14　パーフルオロヘキサン</t>
    <phoneticPr fontId="22"/>
  </si>
  <si>
    <t>工場等の所在地</t>
    <phoneticPr fontId="22"/>
  </si>
  <si>
    <t>対象となる排出活動</t>
    <rPh sb="0" eb="2">
      <t>タイショウ</t>
    </rPh>
    <rPh sb="5" eb="7">
      <t>ハイシュツ</t>
    </rPh>
    <rPh sb="7" eb="9">
      <t>カツドウ</t>
    </rPh>
    <phoneticPr fontId="22"/>
  </si>
  <si>
    <t>区分</t>
    <rPh sb="0" eb="2">
      <t>クブン</t>
    </rPh>
    <phoneticPr fontId="22"/>
  </si>
  <si>
    <t>一酸化二窒素</t>
    <rPh sb="0" eb="3">
      <t>イッサンカ</t>
    </rPh>
    <rPh sb="3" eb="4">
      <t>ニ</t>
    </rPh>
    <rPh sb="4" eb="6">
      <t>チッソ</t>
    </rPh>
    <phoneticPr fontId="22"/>
  </si>
  <si>
    <t>ハイドロフルオロカーボン</t>
  </si>
  <si>
    <t>パーフルオロカーボン</t>
  </si>
  <si>
    <t>対象となる排出活動、区分</t>
    <rPh sb="0" eb="2">
      <t>タイショウ</t>
    </rPh>
    <rPh sb="5" eb="7">
      <t>ハイシュツ</t>
    </rPh>
    <rPh sb="7" eb="9">
      <t>カツドウ</t>
    </rPh>
    <rPh sb="10" eb="12">
      <t>クブン</t>
    </rPh>
    <phoneticPr fontId="22"/>
  </si>
  <si>
    <t>燃料種</t>
    <rPh sb="0" eb="2">
      <t>ネンリョウ</t>
    </rPh>
    <rPh sb="2" eb="3">
      <t>タネ</t>
    </rPh>
    <phoneticPr fontId="22"/>
  </si>
  <si>
    <t>排出係数</t>
    <rPh sb="0" eb="2">
      <t>ハイシュツ</t>
    </rPh>
    <rPh sb="2" eb="4">
      <t>ケイスウ</t>
    </rPh>
    <phoneticPr fontId="22"/>
  </si>
  <si>
    <t>温室効果ガス</t>
    <rPh sb="0" eb="2">
      <t>オンシツ</t>
    </rPh>
    <rPh sb="2" eb="4">
      <t>コウカ</t>
    </rPh>
    <phoneticPr fontId="22"/>
  </si>
  <si>
    <t>地球温暖化係数</t>
    <rPh sb="0" eb="2">
      <t>チキュウ</t>
    </rPh>
    <rPh sb="2" eb="5">
      <t>オンダンカ</t>
    </rPh>
    <rPh sb="5" eb="7">
      <t>ケイスウ</t>
    </rPh>
    <phoneticPr fontId="22"/>
  </si>
  <si>
    <r>
      <t>一酸化二窒素</t>
    </r>
    <r>
      <rPr>
        <sz val="16"/>
        <color indexed="8"/>
        <rFont val="ＭＳ Ｐゴシック"/>
        <family val="3"/>
        <charset val="128"/>
      </rPr>
      <t/>
    </r>
    <rPh sb="0" eb="3">
      <t>イッサンカ</t>
    </rPh>
    <rPh sb="3" eb="4">
      <t>ニ</t>
    </rPh>
    <rPh sb="4" eb="6">
      <t>チッソ</t>
    </rPh>
    <phoneticPr fontId="22"/>
  </si>
  <si>
    <t xml:space="preserve">液化石油ガス（LPG） </t>
  </si>
  <si>
    <t>石油系炭化水素ガス</t>
  </si>
  <si>
    <t xml:space="preserve">液化天然ガス（LNG） </t>
  </si>
  <si>
    <t xml:space="preserve">天然ガス（液化天然ガス（LNG）を除く。） </t>
  </si>
  <si>
    <t>コークス炉ガス</t>
  </si>
  <si>
    <t>高炉ガス</t>
  </si>
  <si>
    <t>転炉ガス</t>
  </si>
  <si>
    <t>コールタール</t>
  </si>
  <si>
    <t>石油アスファルト</t>
  </si>
  <si>
    <t xml:space="preserve">コンデンセート（NGL） </t>
  </si>
  <si>
    <t xml:space="preserve">原油（コンデンセート（NGL）を除く。） </t>
  </si>
  <si>
    <t>ガソリン</t>
  </si>
  <si>
    <t>ナフサ</t>
  </si>
  <si>
    <t>ジェット燃料油</t>
  </si>
  <si>
    <t>灯油</t>
  </si>
  <si>
    <t>軽油</t>
  </si>
  <si>
    <t>A重油</t>
  </si>
  <si>
    <t>潤滑油</t>
  </si>
  <si>
    <t>固体</t>
    <rPh sb="0" eb="2">
      <t>コタイ</t>
    </rPh>
    <phoneticPr fontId="22"/>
  </si>
  <si>
    <t>液体</t>
    <rPh sb="0" eb="2">
      <t>エキタイ</t>
    </rPh>
    <phoneticPr fontId="22"/>
  </si>
  <si>
    <t>気体</t>
    <rPh sb="0" eb="2">
      <t>キタイ</t>
    </rPh>
    <phoneticPr fontId="22"/>
  </si>
  <si>
    <t>燃料種</t>
    <rPh sb="0" eb="2">
      <t>ネンリョウ</t>
    </rPh>
    <rPh sb="2" eb="3">
      <t>シュ</t>
    </rPh>
    <phoneticPr fontId="22"/>
  </si>
  <si>
    <t>排出係数単位</t>
    <rPh sb="0" eb="2">
      <t>ハイシュツ</t>
    </rPh>
    <rPh sb="2" eb="4">
      <t>ケイスウ</t>
    </rPh>
    <rPh sb="4" eb="6">
      <t>タンイ</t>
    </rPh>
    <phoneticPr fontId="22"/>
  </si>
  <si>
    <t>使用量単位</t>
    <rPh sb="0" eb="2">
      <t>シヨウ</t>
    </rPh>
    <rPh sb="2" eb="3">
      <t>リョウ</t>
    </rPh>
    <rPh sb="3" eb="5">
      <t>タンイ</t>
    </rPh>
    <phoneticPr fontId="22"/>
  </si>
  <si>
    <t>ｔ</t>
  </si>
  <si>
    <t>t</t>
  </si>
  <si>
    <t>台</t>
  </si>
  <si>
    <t>名称</t>
    <rPh sb="0" eb="2">
      <t>メイショウ</t>
    </rPh>
    <phoneticPr fontId="22"/>
  </si>
  <si>
    <r>
      <t>メタン</t>
    </r>
    <r>
      <rPr>
        <sz val="16"/>
        <color indexed="8"/>
        <rFont val="ＭＳ Ｐゴシック"/>
        <family val="3"/>
        <charset val="128"/>
      </rPr>
      <t/>
    </r>
    <phoneticPr fontId="22"/>
  </si>
  <si>
    <t>H02 ハイドロフルオロカーボン〔HFC〕の製造</t>
  </si>
  <si>
    <t>単位発熱量</t>
    <rPh sb="0" eb="2">
      <t>タンイ</t>
    </rPh>
    <rPh sb="2" eb="5">
      <t>ハツネツリョウ</t>
    </rPh>
    <phoneticPr fontId="22"/>
  </si>
  <si>
    <t>活動量</t>
    <rPh sb="0" eb="2">
      <t>カツドウ</t>
    </rPh>
    <rPh sb="2" eb="3">
      <t>リョウ</t>
    </rPh>
    <phoneticPr fontId="22"/>
  </si>
  <si>
    <t>01 農業</t>
  </si>
  <si>
    <t>02 林業</t>
  </si>
  <si>
    <t>03 漁業（水産養殖業を除く）</t>
  </si>
  <si>
    <t>04 水産養殖業</t>
  </si>
  <si>
    <t>05 鉱業，採石業，砂利採取業</t>
  </si>
  <si>
    <t>06 総合工事業</t>
  </si>
  <si>
    <t>07 職別工事業(設備工事業を除く)</t>
  </si>
  <si>
    <t>08 設備工事業</t>
  </si>
  <si>
    <t>09 食料品製造業</t>
  </si>
  <si>
    <t>10 飲料・たばこ・飼料製造業</t>
  </si>
  <si>
    <t>11 繊維工業</t>
  </si>
  <si>
    <t>12 木材・木製品製造業（家具を除く）</t>
  </si>
  <si>
    <t>13 家具・装備品製造業</t>
  </si>
  <si>
    <t>14 パルプ・紙・紙加工品製造業</t>
  </si>
  <si>
    <t>15 印刷・同関連業</t>
  </si>
  <si>
    <t>16 化学工業</t>
  </si>
  <si>
    <t>17 石油製品・石炭製品製造業</t>
  </si>
  <si>
    <t>18 プラスチック製品製造業（別掲を除く）</t>
  </si>
  <si>
    <t>19 ゴム製品製造業</t>
  </si>
  <si>
    <t>20 なめし革・同製品・毛皮製造業</t>
  </si>
  <si>
    <t>21 窯業・土石製品製造業</t>
  </si>
  <si>
    <t>22 鉄鋼業</t>
  </si>
  <si>
    <t>23 非鉄金属製造業</t>
  </si>
  <si>
    <t>24 金属製品製造業</t>
  </si>
  <si>
    <t>25 はん用機械器具製造業</t>
  </si>
  <si>
    <t>26 生産用機械器具製造業</t>
  </si>
  <si>
    <t>27 業務用機械器具製造業</t>
  </si>
  <si>
    <t>28 電子部品・デバイス・電子回路製造業</t>
  </si>
  <si>
    <t>29 電気機械器具製造業</t>
  </si>
  <si>
    <t>30 情報通信機械器具製造業</t>
  </si>
  <si>
    <t>31 輸送用機械器具製造業</t>
  </si>
  <si>
    <t>32 その他の製造業</t>
  </si>
  <si>
    <t>33 電気業</t>
  </si>
  <si>
    <t>34 ガス業</t>
  </si>
  <si>
    <t>35 熱供給業</t>
  </si>
  <si>
    <t>36 水道業</t>
  </si>
  <si>
    <t>37 通信業</t>
  </si>
  <si>
    <t>38 放送業</t>
  </si>
  <si>
    <t>39 情報サービス業</t>
  </si>
  <si>
    <t>40 インターネット附随サービス業</t>
  </si>
  <si>
    <t>41 映像・音声・文字情報制作業</t>
  </si>
  <si>
    <t>42 鉄道業</t>
  </si>
  <si>
    <t>43 道路旅客運送業</t>
  </si>
  <si>
    <t>44 道路貨物運送業</t>
  </si>
  <si>
    <t>45 水運業</t>
  </si>
  <si>
    <t>46 航空運輸業</t>
  </si>
  <si>
    <t>47 倉庫業</t>
  </si>
  <si>
    <t>48 運輸に附帯するサービス業</t>
  </si>
  <si>
    <t>49 郵便業（信書便事業を含む）</t>
  </si>
  <si>
    <t>50 各種商品卸売業</t>
  </si>
  <si>
    <t>51 繊維・衣服等卸売業</t>
  </si>
  <si>
    <t>52 飲食料品卸売業</t>
  </si>
  <si>
    <t>53 建築材料，鉱物・金属材料等卸売業</t>
  </si>
  <si>
    <t>54 機械器具卸売業</t>
  </si>
  <si>
    <t>55 その他の卸売業</t>
  </si>
  <si>
    <t>56 各種商品小売業</t>
  </si>
  <si>
    <t>57 織物・衣服・身の回り品小売業</t>
  </si>
  <si>
    <t>58 飲食料品小売業</t>
  </si>
  <si>
    <t>59 機械器具小売業</t>
  </si>
  <si>
    <t>60 その他の小売業</t>
  </si>
  <si>
    <t>61 無店舗小売業</t>
  </si>
  <si>
    <t>62 銀行業</t>
  </si>
  <si>
    <t>63 協同組織金融業</t>
  </si>
  <si>
    <t>64 貸金業，クレジットカード業等非預金信用機関</t>
  </si>
  <si>
    <t>65 金融商品取引業，商品先物取引業</t>
  </si>
  <si>
    <t>66 補助的金融業等</t>
  </si>
  <si>
    <t>68 不動産取引業</t>
  </si>
  <si>
    <t>69 不動産賃貸業・管理業</t>
  </si>
  <si>
    <t>70 物品賃貸業</t>
  </si>
  <si>
    <t>71 学術・開発研究機関</t>
  </si>
  <si>
    <t>72 専門サービス業（他に分類されないもの）</t>
  </si>
  <si>
    <t>73 広告業</t>
  </si>
  <si>
    <t>74 技術サービス業（他に分類されないもの）</t>
  </si>
  <si>
    <t>75 宿泊業</t>
  </si>
  <si>
    <t>76 飲食店</t>
  </si>
  <si>
    <t>77 持ち帰り・配達飲食サービス業</t>
  </si>
  <si>
    <t>78 洗濯・理容・美容・浴場業</t>
  </si>
  <si>
    <t>79 その他の生活関連サービス業</t>
  </si>
  <si>
    <t>80 娯楽業</t>
  </si>
  <si>
    <t>81 学校教育</t>
  </si>
  <si>
    <t>82 その他の教育，学習支援業</t>
  </si>
  <si>
    <t>83 医療業</t>
  </si>
  <si>
    <t>84 保健衛生</t>
  </si>
  <si>
    <t>85 社会保険・社会福祉・介護事業</t>
  </si>
  <si>
    <t>86 郵便局</t>
  </si>
  <si>
    <t>87 協同組合（他に分類されないもの）</t>
  </si>
  <si>
    <t>88 廃棄物処理業</t>
  </si>
  <si>
    <t>89 自動車整備業</t>
  </si>
  <si>
    <t>90 機械等修理業（別掲を除く）</t>
  </si>
  <si>
    <t>91 職業紹介・労働者派遣業</t>
  </si>
  <si>
    <t>92 その他の事業サービス業</t>
  </si>
  <si>
    <t>93 政治・経済・文化団体</t>
  </si>
  <si>
    <t>94 宗教</t>
  </si>
  <si>
    <t>95 その他のサービス業</t>
  </si>
  <si>
    <t>96 外国公務</t>
  </si>
  <si>
    <t>97 国家公務</t>
  </si>
  <si>
    <t>98 地方公務</t>
  </si>
  <si>
    <t>99 分類不能の産業</t>
  </si>
  <si>
    <r>
      <t>日本標準産業分類　</t>
    </r>
    <r>
      <rPr>
        <sz val="11"/>
        <rFont val="ＭＳ Ｐゴシック"/>
        <family val="3"/>
        <charset val="128"/>
      </rPr>
      <t>　（平成19年11月改定）</t>
    </r>
    <rPh sb="0" eb="2">
      <t>ニホン</t>
    </rPh>
    <rPh sb="2" eb="4">
      <t>ヒョウジュン</t>
    </rPh>
    <rPh sb="4" eb="6">
      <t>サンギョウ</t>
    </rPh>
    <rPh sb="6" eb="8">
      <t>ブンルイ</t>
    </rPh>
    <rPh sb="11" eb="13">
      <t>ヘイセイ</t>
    </rPh>
    <rPh sb="15" eb="16">
      <t>ネン</t>
    </rPh>
    <rPh sb="18" eb="19">
      <t>ガツ</t>
    </rPh>
    <rPh sb="19" eb="21">
      <t>カイテイ</t>
    </rPh>
    <phoneticPr fontId="22"/>
  </si>
  <si>
    <t>二酸化炭素排出量</t>
    <rPh sb="0" eb="3">
      <t>ニサンカ</t>
    </rPh>
    <rPh sb="3" eb="5">
      <t>タンソ</t>
    </rPh>
    <rPh sb="5" eb="8">
      <t>ハイシュツリョウ</t>
    </rPh>
    <phoneticPr fontId="22"/>
  </si>
  <si>
    <t>合　　計</t>
    <rPh sb="0" eb="1">
      <t>ア</t>
    </rPh>
    <rPh sb="3" eb="4">
      <t>ケイ</t>
    </rPh>
    <phoneticPr fontId="22"/>
  </si>
  <si>
    <t>活動量</t>
    <rPh sb="0" eb="2">
      <t>カツドウ</t>
    </rPh>
    <phoneticPr fontId="22"/>
  </si>
  <si>
    <t>そ　の　他</t>
    <rPh sb="4" eb="5">
      <t>タ</t>
    </rPh>
    <phoneticPr fontId="22"/>
  </si>
  <si>
    <t>六ふっ化硫黄</t>
    <rPh sb="0" eb="1">
      <t>ロク</t>
    </rPh>
    <rPh sb="3" eb="4">
      <t>カ</t>
    </rPh>
    <rPh sb="4" eb="6">
      <t>イオウ</t>
    </rPh>
    <phoneticPr fontId="22"/>
  </si>
  <si>
    <t>温室効果ガス
の種類</t>
    <phoneticPr fontId="22"/>
  </si>
  <si>
    <t>※ 法人名を除き、それ以降の担当部署名を記入（保守業者等の別法人は不可）</t>
    <rPh sb="2" eb="4">
      <t>ホウジン</t>
    </rPh>
    <rPh sb="4" eb="5">
      <t>メイ</t>
    </rPh>
    <rPh sb="6" eb="7">
      <t>ノゾ</t>
    </rPh>
    <rPh sb="11" eb="13">
      <t>イコウ</t>
    </rPh>
    <rPh sb="14" eb="16">
      <t>タントウ</t>
    </rPh>
    <rPh sb="16" eb="19">
      <t>ブショメイ</t>
    </rPh>
    <rPh sb="20" eb="22">
      <t>キニュウ</t>
    </rPh>
    <phoneticPr fontId="22"/>
  </si>
  <si>
    <t>三ふっ化窒素</t>
    <rPh sb="0" eb="1">
      <t>サン</t>
    </rPh>
    <rPh sb="3" eb="6">
      <t>カチッソ</t>
    </rPh>
    <phoneticPr fontId="22"/>
  </si>
  <si>
    <t>NF3</t>
  </si>
  <si>
    <t>NF3</t>
    <phoneticPr fontId="22"/>
  </si>
  <si>
    <t>三ふっ化窒素</t>
    <phoneticPr fontId="22"/>
  </si>
  <si>
    <t>三ふっ化窒素</t>
    <rPh sb="0" eb="1">
      <t>サン</t>
    </rPh>
    <rPh sb="4" eb="6">
      <t>チッソ</t>
    </rPh>
    <phoneticPr fontId="22"/>
  </si>
  <si>
    <t>T0101 ―</t>
  </si>
  <si>
    <t>t-NF3</t>
  </si>
  <si>
    <t>T01_T0101</t>
  </si>
  <si>
    <t>T02_T0201</t>
  </si>
  <si>
    <t>T02_T0202</t>
  </si>
  <si>
    <t>T02_T0203</t>
  </si>
  <si>
    <t>T02_T0204</t>
  </si>
  <si>
    <t>t-NF3/t-NF3</t>
  </si>
  <si>
    <t>0.02</t>
  </si>
  <si>
    <t>0.20</t>
  </si>
  <si>
    <t>0.03</t>
  </si>
  <si>
    <t>0.30</t>
  </si>
  <si>
    <t>HFC-152　1･2-ジフルオロエタン</t>
    <phoneticPr fontId="22"/>
  </si>
  <si>
    <t>HFC-161　フルオロエタン</t>
    <phoneticPr fontId="22"/>
  </si>
  <si>
    <t>HFC-236cb　1･1･1･2･2･3-ヘキサフルオロプロパン</t>
    <phoneticPr fontId="22"/>
  </si>
  <si>
    <t>HFC-236ea　1･1･1･2･3･3-ヘキサフルオロプロパン</t>
    <phoneticPr fontId="22"/>
  </si>
  <si>
    <t>HFC-245fa　1･1･1･3･3-ペンタフルオロプロパン</t>
    <phoneticPr fontId="22"/>
  </si>
  <si>
    <t>HFC-365mfc　1･1･1･3･3-ペンタフルオロブタン</t>
    <phoneticPr fontId="22"/>
  </si>
  <si>
    <t>PFC-9-1-18　パーフルオロデカリン</t>
    <phoneticPr fontId="22"/>
  </si>
  <si>
    <t>NF3</t>
    <phoneticPr fontId="22"/>
  </si>
  <si>
    <t>三ふっ化窒素</t>
    <phoneticPr fontId="22"/>
  </si>
  <si>
    <t>工場等の所在地</t>
    <phoneticPr fontId="22"/>
  </si>
  <si>
    <t>その他の燃料
・
その他の単位発熱量･排出係数</t>
    <phoneticPr fontId="22"/>
  </si>
  <si>
    <t>別紙４</t>
    <rPh sb="0" eb="2">
      <t>ベッシ</t>
    </rPh>
    <phoneticPr fontId="22"/>
  </si>
  <si>
    <t>計画期間</t>
    <rPh sb="0" eb="2">
      <t>ケイカク</t>
    </rPh>
    <rPh sb="2" eb="4">
      <t>キカン</t>
    </rPh>
    <phoneticPr fontId="22"/>
  </si>
  <si>
    <t>基準年度</t>
    <rPh sb="0" eb="2">
      <t>キジュン</t>
    </rPh>
    <rPh sb="2" eb="4">
      <t>ネンド</t>
    </rPh>
    <phoneticPr fontId="22"/>
  </si>
  <si>
    <t>第１年度</t>
    <rPh sb="0" eb="1">
      <t>ダイ</t>
    </rPh>
    <rPh sb="2" eb="4">
      <t>ネンド</t>
    </rPh>
    <phoneticPr fontId="22"/>
  </si>
  <si>
    <t>第２年度</t>
    <rPh sb="0" eb="1">
      <t>ダイ</t>
    </rPh>
    <rPh sb="2" eb="4">
      <t>ネンド</t>
    </rPh>
    <phoneticPr fontId="22"/>
  </si>
  <si>
    <t>第３年度</t>
    <rPh sb="0" eb="1">
      <t>ダイ</t>
    </rPh>
    <rPh sb="2" eb="4">
      <t>ネンド</t>
    </rPh>
    <phoneticPr fontId="22"/>
  </si>
  <si>
    <t>参考評価</t>
    <rPh sb="0" eb="2">
      <t>サンコウ</t>
    </rPh>
    <rPh sb="2" eb="4">
      <t>ヒョウカ</t>
    </rPh>
    <phoneticPr fontId="22"/>
  </si>
  <si>
    <t>年度</t>
    <rPh sb="0" eb="2">
      <t>ネンド</t>
    </rPh>
    <phoneticPr fontId="22"/>
  </si>
  <si>
    <r>
      <t>温室効果ガス排出量
（t-ＣＯ</t>
    </r>
    <r>
      <rPr>
        <vertAlign val="subscript"/>
        <sz val="12"/>
        <rFont val="ＭＳ 明朝"/>
        <family val="1"/>
        <charset val="128"/>
      </rPr>
      <t>２</t>
    </r>
    <r>
      <rPr>
        <sz val="12"/>
        <rFont val="ＭＳ 明朝"/>
        <family val="1"/>
        <charset val="128"/>
      </rPr>
      <t>）</t>
    </r>
    <rPh sb="0" eb="2">
      <t>オンシツ</t>
    </rPh>
    <rPh sb="2" eb="4">
      <t>コウカ</t>
    </rPh>
    <rPh sb="6" eb="9">
      <t>ハイシュツリョウ</t>
    </rPh>
    <phoneticPr fontId="22"/>
  </si>
  <si>
    <t>基準年度比
削減率(%)</t>
    <rPh sb="0" eb="2">
      <t>キジュン</t>
    </rPh>
    <rPh sb="2" eb="4">
      <t>ネンド</t>
    </rPh>
    <rPh sb="4" eb="5">
      <t>ヒ</t>
    </rPh>
    <rPh sb="6" eb="8">
      <t>サクゲン</t>
    </rPh>
    <rPh sb="8" eb="9">
      <t>リツ</t>
    </rPh>
    <phoneticPr fontId="22"/>
  </si>
  <si>
    <t/>
  </si>
  <si>
    <t>指標名</t>
    <rPh sb="0" eb="2">
      <t>シヒョウ</t>
    </rPh>
    <rPh sb="2" eb="3">
      <t>メイ</t>
    </rPh>
    <phoneticPr fontId="22"/>
  </si>
  <si>
    <t>削減率</t>
    <rPh sb="0" eb="2">
      <t>サクゲン</t>
    </rPh>
    <rPh sb="2" eb="3">
      <t>リツ</t>
    </rPh>
    <phoneticPr fontId="22"/>
  </si>
  <si>
    <t>※ 文字入力（860文字以内）</t>
    <rPh sb="2" eb="4">
      <t>モジ</t>
    </rPh>
    <rPh sb="4" eb="6">
      <t>ニュウリョク</t>
    </rPh>
    <phoneticPr fontId="22"/>
  </si>
  <si>
    <t>※オレンジ色で表示された項目を入力してください。</t>
    <phoneticPr fontId="22"/>
  </si>
  <si>
    <t>対策の分類</t>
  </si>
  <si>
    <t>対策の内容</t>
  </si>
  <si>
    <t>番号</t>
    <rPh sb="0" eb="2">
      <t>バンゴウ</t>
    </rPh>
    <phoneticPr fontId="22"/>
  </si>
  <si>
    <t>分類</t>
    <rPh sb="0" eb="2">
      <t>ブンルイ</t>
    </rPh>
    <phoneticPr fontId="22"/>
  </si>
  <si>
    <t>第1年度</t>
    <rPh sb="0" eb="1">
      <t>ダイ</t>
    </rPh>
    <rPh sb="2" eb="4">
      <t>ネンド</t>
    </rPh>
    <phoneticPr fontId="22"/>
  </si>
  <si>
    <t>第2年度</t>
    <rPh sb="0" eb="1">
      <t>ダイ</t>
    </rPh>
    <rPh sb="2" eb="4">
      <t>ネンド</t>
    </rPh>
    <phoneticPr fontId="22"/>
  </si>
  <si>
    <t>第3年度</t>
    <rPh sb="0" eb="1">
      <t>ダイ</t>
    </rPh>
    <rPh sb="2" eb="4">
      <t>ネンド</t>
    </rPh>
    <phoneticPr fontId="22"/>
  </si>
  <si>
    <t>実施工場等</t>
    <rPh sb="0" eb="2">
      <t>ジッシ</t>
    </rPh>
    <rPh sb="2" eb="4">
      <t>コウジョウ</t>
    </rPh>
    <rPh sb="4" eb="5">
      <t>トウ</t>
    </rPh>
    <phoneticPr fontId="22"/>
  </si>
  <si>
    <t>必須対策</t>
    <rPh sb="0" eb="2">
      <t>ヒッス</t>
    </rPh>
    <rPh sb="2" eb="4">
      <t>タイサク</t>
    </rPh>
    <phoneticPr fontId="22"/>
  </si>
  <si>
    <t>基盤対策</t>
    <rPh sb="0" eb="2">
      <t>キバン</t>
    </rPh>
    <phoneticPr fontId="22"/>
  </si>
  <si>
    <t>推進体制の整備</t>
  </si>
  <si>
    <t>地球温暖化対策を推進するための体制（テナント等を含む）を構築しており、その活動実態（例えば取組方針の遵守状況の確認等）を記録している。</t>
    <phoneticPr fontId="22"/>
  </si>
  <si>
    <t>エネルギー利用設備の管理</t>
  </si>
  <si>
    <t>主要設備を管理する文書（設備の諸元一覧、配管系統図、温室効果ガスの排出削減を意図した管理基準、機能維持の方法、メンテナンスの方法等）を整備しており、その運用実態を記録している。</t>
    <phoneticPr fontId="22"/>
  </si>
  <si>
    <t>エネルギー使用量等の把握</t>
  </si>
  <si>
    <t>主要設備（群）の稼働状況及びエネルギー使用量を把握又は推計しており、その値を記録し、見える化している。</t>
    <phoneticPr fontId="22"/>
  </si>
  <si>
    <t>エネルギー使用実態の確認</t>
  </si>
  <si>
    <t>設備（群）や施設のエネルギー使用について、稼働時と非稼働時、操業時と非操業時、平日と休日の状況を把握している。</t>
    <phoneticPr fontId="22"/>
  </si>
  <si>
    <t>燃焼設備のエネルギー使用効率の把握・管理</t>
  </si>
  <si>
    <t>燃焼設備のエネルギー使用効率や、それに関係する燃料使用量、空気比、排ガス温度、給水温度、廃熱回収率、稼働状況（稼働時間、供給温度・圧力、供給量）等を記録し、適切に管理している。
また、エネルギー使用効率の変動する傾向を把握している。</t>
    <phoneticPr fontId="22"/>
  </si>
  <si>
    <t>流体機械のエネルギー使用効率の把握・管理</t>
  </si>
  <si>
    <t>ポンプ、ファン、ブロワー、コンプレッサー等の流体機械に対し、流体の漏洩防止や流体輸送時の抵抗の低減に向けた規定があり、規定に基づく管理実態を記録している。</t>
    <phoneticPr fontId="22"/>
  </si>
  <si>
    <t>流体機械の稼働及び規模の合理化</t>
  </si>
  <si>
    <t>ポンプ、ファン、ブロワー、コンプレッサー等の流体機械の負荷の低減を図っている。また、その結果を踏まえた小型化、分散配置等の設備（群）の合理化を図っている。</t>
    <phoneticPr fontId="22"/>
  </si>
  <si>
    <t>区画ごとの温湿度管理</t>
  </si>
  <si>
    <t>温度、湿度等の管理値を冷暖房の対象となる区画ごとに規定し、適宜見直している。また、その管理実態を記録している。</t>
    <phoneticPr fontId="22"/>
  </si>
  <si>
    <t>熱源設備の運用管理</t>
  </si>
  <si>
    <t>冷却水温度、冷温水温度、圧力等の設定により、熱源設備の効率を高めている。</t>
    <phoneticPr fontId="22"/>
  </si>
  <si>
    <t>外気導入管理</t>
  </si>
  <si>
    <t>夏季冷房期間及び冬季暖房期間に外気導入量を抑制し、外気が有効に活用できる期間に外気を積極的に導入している。</t>
    <phoneticPr fontId="22"/>
  </si>
  <si>
    <t>熱の漏洩防止</t>
  </si>
  <si>
    <t>熱媒体等の輸送配管、フランジ、バルブ等の断熱・保温をしている。また、工業炉の炉壁外面温度を把握しており、断熱化を図っている。</t>
    <phoneticPr fontId="22"/>
  </si>
  <si>
    <t>照明設備の運用管理</t>
  </si>
  <si>
    <t>過剰又は不要な照明をなくすための対策を実施しており、その状況を把握している。</t>
  </si>
  <si>
    <t>高効率な照明設備の導入</t>
  </si>
  <si>
    <r>
      <t>点灯時間が年間</t>
    </r>
    <r>
      <rPr>
        <sz val="11"/>
        <rFont val="Century"/>
        <family val="1"/>
      </rPr>
      <t>3,000</t>
    </r>
    <r>
      <rPr>
        <sz val="11"/>
        <rFont val="ＭＳ 明朝"/>
        <family val="1"/>
        <charset val="128"/>
      </rPr>
      <t>時間以上の照明設備の</t>
    </r>
    <r>
      <rPr>
        <sz val="11"/>
        <rFont val="Century"/>
        <family val="1"/>
      </rPr>
      <t>8</t>
    </r>
    <r>
      <rPr>
        <sz val="11"/>
        <rFont val="ＭＳ 明朝"/>
        <family val="1"/>
        <charset val="128"/>
      </rPr>
      <t>割以上を高効率タイプとしている。</t>
    </r>
  </si>
  <si>
    <t>日常的に使用する設備の節電</t>
  </si>
  <si>
    <t>自動車の運用管理</t>
  </si>
  <si>
    <t>計　　画　　状　　況</t>
    <phoneticPr fontId="22"/>
  </si>
  <si>
    <t>削減効果を
記述できない理由</t>
    <rPh sb="0" eb="2">
      <t>サクゲン</t>
    </rPh>
    <rPh sb="2" eb="4">
      <t>コウカ</t>
    </rPh>
    <rPh sb="6" eb="8">
      <t>キジュツ</t>
    </rPh>
    <rPh sb="12" eb="14">
      <t>リユウ</t>
    </rPh>
    <phoneticPr fontId="22"/>
  </si>
  <si>
    <t>自主対策</t>
    <rPh sb="0" eb="2">
      <t>ジシュ</t>
    </rPh>
    <rPh sb="2" eb="4">
      <t>タイサク</t>
    </rPh>
    <phoneticPr fontId="22"/>
  </si>
  <si>
    <t>その他の削減対策</t>
    <phoneticPr fontId="22"/>
  </si>
  <si>
    <t>①</t>
    <phoneticPr fontId="22"/>
  </si>
  <si>
    <t>②</t>
    <phoneticPr fontId="22"/>
  </si>
  <si>
    <t>③</t>
    <phoneticPr fontId="22"/>
  </si>
  <si>
    <t>評価</t>
    <rPh sb="0" eb="2">
      <t>ヒョウカ</t>
    </rPh>
    <phoneticPr fontId="22"/>
  </si>
  <si>
    <t>実施</t>
    <rPh sb="0" eb="2">
      <t>ジッシ</t>
    </rPh>
    <phoneticPr fontId="22"/>
  </si>
  <si>
    <t>未実施</t>
    <rPh sb="0" eb="3">
      <t>ミジッシ</t>
    </rPh>
    <phoneticPr fontId="22"/>
  </si>
  <si>
    <t>非該当</t>
    <rPh sb="0" eb="3">
      <t>ヒガイトウ</t>
    </rPh>
    <phoneticPr fontId="22"/>
  </si>
  <si>
    <t>区　分</t>
    <rPh sb="0" eb="1">
      <t>ク</t>
    </rPh>
    <rPh sb="2" eb="3">
      <t>ブン</t>
    </rPh>
    <phoneticPr fontId="22"/>
  </si>
  <si>
    <t>入力</t>
    <rPh sb="0" eb="2">
      <t>ニュウリョク</t>
    </rPh>
    <phoneticPr fontId="22"/>
  </si>
  <si>
    <t>複数</t>
    <rPh sb="0" eb="2">
      <t>フクスウ</t>
    </rPh>
    <phoneticPr fontId="22"/>
  </si>
  <si>
    <t>実施内容</t>
    <rPh sb="0" eb="2">
      <t>ジッシ</t>
    </rPh>
    <rPh sb="2" eb="4">
      <t>ナイヨウ</t>
    </rPh>
    <phoneticPr fontId="22"/>
  </si>
  <si>
    <t>削減効果を
記述できない理由</t>
    <phoneticPr fontId="22"/>
  </si>
  <si>
    <r>
      <t>※ 事業者全体の資本金</t>
    </r>
    <r>
      <rPr>
        <b/>
        <sz val="9"/>
        <rFont val="ＭＳ Ｐゴシック"/>
        <family val="3"/>
        <charset val="128"/>
      </rPr>
      <t>（単位に注意）</t>
    </r>
    <rPh sb="2" eb="5">
      <t>ジギョウシャ</t>
    </rPh>
    <rPh sb="5" eb="7">
      <t>ゼンタイ</t>
    </rPh>
    <rPh sb="8" eb="11">
      <t>シホンキン</t>
    </rPh>
    <rPh sb="12" eb="14">
      <t>タンイ</t>
    </rPh>
    <rPh sb="15" eb="17">
      <t>チュウイ</t>
    </rPh>
    <phoneticPr fontId="22"/>
  </si>
  <si>
    <r>
      <rPr>
        <sz val="9"/>
        <rFont val="ＭＳ 明朝"/>
        <family val="1"/>
        <charset val="128"/>
      </rPr>
      <t>※ 例：052-111-2222、</t>
    </r>
    <r>
      <rPr>
        <b/>
        <sz val="9"/>
        <rFont val="ＭＳ Ｐゴシック"/>
        <family val="3"/>
        <charset val="128"/>
      </rPr>
      <t>"-（ﾊｲﾌﾝ）"付き</t>
    </r>
    <r>
      <rPr>
        <sz val="9"/>
        <rFont val="ＭＳ 明朝"/>
        <family val="1"/>
        <charset val="128"/>
      </rPr>
      <t>の半角数字で記入</t>
    </r>
    <rPh sb="26" eb="27">
      <t>ツ</t>
    </rPh>
    <rPh sb="29" eb="31">
      <t>ハンカク</t>
    </rPh>
    <rPh sb="31" eb="33">
      <t>スウジ</t>
    </rPh>
    <rPh sb="34" eb="36">
      <t>キニュウ</t>
    </rPh>
    <phoneticPr fontId="22"/>
  </si>
  <si>
    <r>
      <rPr>
        <sz val="9"/>
        <rFont val="ＭＳ 明朝"/>
        <family val="1"/>
        <charset val="128"/>
      </rPr>
      <t>※ 例：052-111-3333</t>
    </r>
    <r>
      <rPr>
        <sz val="9"/>
        <rFont val="ＭＳ Ｐゴシック"/>
        <family val="3"/>
        <charset val="128"/>
      </rPr>
      <t>、</t>
    </r>
    <r>
      <rPr>
        <b/>
        <sz val="9"/>
        <rFont val="ＭＳ Ｐゴシック"/>
        <family val="3"/>
        <charset val="128"/>
      </rPr>
      <t>"-（ﾊｲﾌﾝ）"付き</t>
    </r>
    <r>
      <rPr>
        <sz val="9"/>
        <rFont val="ＭＳ 明朝"/>
        <family val="1"/>
        <charset val="128"/>
      </rPr>
      <t>の半角数字で記入</t>
    </r>
    <rPh sb="34" eb="36">
      <t>キニュウ</t>
    </rPh>
    <phoneticPr fontId="22"/>
  </si>
  <si>
    <r>
      <t>※ 例：052-111-2123、代表電話番号を</t>
    </r>
    <r>
      <rPr>
        <b/>
        <sz val="9"/>
        <rFont val="ＭＳ Ｐゴシック"/>
        <family val="3"/>
        <charset val="128"/>
      </rPr>
      <t>"-（ﾊｲﾌﾝ）"付きの半角数字で記入</t>
    </r>
    <rPh sb="17" eb="19">
      <t>ダイヒョウ</t>
    </rPh>
    <rPh sb="19" eb="21">
      <t>デンワ</t>
    </rPh>
    <rPh sb="21" eb="23">
      <t>バンゴウ</t>
    </rPh>
    <rPh sb="33" eb="34">
      <t>ツ</t>
    </rPh>
    <rPh sb="36" eb="38">
      <t>ハンカク</t>
    </rPh>
    <rPh sb="38" eb="40">
      <t>スウジ</t>
    </rPh>
    <phoneticPr fontId="22"/>
  </si>
  <si>
    <r>
      <t>※ 排出量は</t>
    </r>
    <r>
      <rPr>
        <b/>
        <sz val="9"/>
        <rFont val="ＭＳ Ｐゴシック"/>
        <family val="3"/>
        <charset val="128"/>
      </rPr>
      <t>小数点以下切捨の整数値を記入</t>
    </r>
    <phoneticPr fontId="22"/>
  </si>
  <si>
    <t>※ 年度は西暦</t>
    <rPh sb="2" eb="4">
      <t>ネンド</t>
    </rPh>
    <rPh sb="5" eb="7">
      <t>セイレキ</t>
    </rPh>
    <phoneticPr fontId="22"/>
  </si>
  <si>
    <t>規則第３条第１項第１号該当事業者</t>
    <rPh sb="5" eb="6">
      <t>ダイ</t>
    </rPh>
    <rPh sb="7" eb="8">
      <t>コウ</t>
    </rPh>
    <rPh sb="10" eb="11">
      <t>ゴウ</t>
    </rPh>
    <phoneticPr fontId="22"/>
  </si>
  <si>
    <t>規則第３条第１項第２号該当事業者</t>
    <rPh sb="5" eb="6">
      <t>ダイ</t>
    </rPh>
    <rPh sb="7" eb="8">
      <t>コウ</t>
    </rPh>
    <phoneticPr fontId="22"/>
  </si>
  <si>
    <t>規則第３条第２項該当事業者</t>
    <rPh sb="7" eb="8">
      <t>コウ</t>
    </rPh>
    <phoneticPr fontId="22"/>
  </si>
  <si>
    <r>
      <t>　 第3条1-2　6.5ガス排出量3,000t-CO</t>
    </r>
    <r>
      <rPr>
        <vertAlign val="subscript"/>
        <sz val="9"/>
        <rFont val="ＭＳ 明朝"/>
        <family val="1"/>
        <charset val="128"/>
      </rPr>
      <t>2</t>
    </r>
    <r>
      <rPr>
        <sz val="9"/>
        <rFont val="ＭＳ 明朝"/>
        <family val="1"/>
        <charset val="128"/>
      </rPr>
      <t>以上、かつ21人以上</t>
    </r>
    <rPh sb="2" eb="3">
      <t>ダイ</t>
    </rPh>
    <rPh sb="4" eb="5">
      <t>ジョウ</t>
    </rPh>
    <rPh sb="34" eb="35">
      <t>ニン</t>
    </rPh>
    <rPh sb="35" eb="37">
      <t>イジョウ</t>
    </rPh>
    <phoneticPr fontId="22"/>
  </si>
  <si>
    <t>　 第3条2　　フランチャイズチェーン事業者（連鎖化事業者）</t>
    <rPh sb="2" eb="3">
      <t>ダイ</t>
    </rPh>
    <rPh sb="4" eb="5">
      <t>ジョウ</t>
    </rPh>
    <rPh sb="23" eb="26">
      <t>レンサカ</t>
    </rPh>
    <rPh sb="26" eb="29">
      <t>ジギョウシャ</t>
    </rPh>
    <phoneticPr fontId="22"/>
  </si>
  <si>
    <t>１　地球温暖化対策の推進に関する方針</t>
    <rPh sb="2" eb="4">
      <t>チキュウ</t>
    </rPh>
    <rPh sb="4" eb="7">
      <t>オンダンカ</t>
    </rPh>
    <rPh sb="7" eb="9">
      <t>タイサク</t>
    </rPh>
    <rPh sb="10" eb="12">
      <t>スイシン</t>
    </rPh>
    <rPh sb="13" eb="14">
      <t>カン</t>
    </rPh>
    <rPh sb="16" eb="18">
      <t>ホウシン</t>
    </rPh>
    <phoneticPr fontId="22"/>
  </si>
  <si>
    <t>２　地球温暖化対策の推進体制</t>
    <rPh sb="2" eb="4">
      <t>チキュウ</t>
    </rPh>
    <rPh sb="4" eb="7">
      <t>オンダンカ</t>
    </rPh>
    <rPh sb="7" eb="9">
      <t>タイサク</t>
    </rPh>
    <rPh sb="10" eb="12">
      <t>スイシン</t>
    </rPh>
    <rPh sb="12" eb="14">
      <t>タイセイ</t>
    </rPh>
    <phoneticPr fontId="22"/>
  </si>
  <si>
    <t>※ 排出係数は、発電又は熱の発生に伴い発生したCO2排出量を、発電量又は発生熱量で除して算出、
　　熱供給で他人から供給された電気を使う場合は、基礎排出係数と調整後排出係数を使用した二つの排出係数を算出し上下に記入</t>
    <rPh sb="2" eb="4">
      <t>ハイシュツ</t>
    </rPh>
    <rPh sb="4" eb="6">
      <t>ケイスウ</t>
    </rPh>
    <rPh sb="8" eb="10">
      <t>ハツデン</t>
    </rPh>
    <rPh sb="10" eb="11">
      <t>マタ</t>
    </rPh>
    <rPh sb="12" eb="13">
      <t>ネツ</t>
    </rPh>
    <rPh sb="14" eb="16">
      <t>ハッセイ</t>
    </rPh>
    <rPh sb="17" eb="18">
      <t>トモナ</t>
    </rPh>
    <rPh sb="19" eb="21">
      <t>ハッセイ</t>
    </rPh>
    <rPh sb="26" eb="29">
      <t>ハイシュツリョウ</t>
    </rPh>
    <rPh sb="31" eb="34">
      <t>ハツデンリョウ</t>
    </rPh>
    <rPh sb="34" eb="35">
      <t>マタ</t>
    </rPh>
    <rPh sb="36" eb="38">
      <t>ハッセイ</t>
    </rPh>
    <rPh sb="38" eb="40">
      <t>ネツリョウ</t>
    </rPh>
    <rPh sb="41" eb="42">
      <t>ジョ</t>
    </rPh>
    <rPh sb="44" eb="46">
      <t>サンシュツ</t>
    </rPh>
    <rPh sb="50" eb="53">
      <t>ネツキョウキュウ</t>
    </rPh>
    <rPh sb="54" eb="56">
      <t>タニン</t>
    </rPh>
    <rPh sb="58" eb="60">
      <t>キョウキュウ</t>
    </rPh>
    <rPh sb="63" eb="65">
      <t>デンキ</t>
    </rPh>
    <rPh sb="66" eb="67">
      <t>ツカ</t>
    </rPh>
    <rPh sb="68" eb="70">
      <t>バアイ</t>
    </rPh>
    <rPh sb="79" eb="82">
      <t>チョウセイゴ</t>
    </rPh>
    <rPh sb="82" eb="84">
      <t>ハイシュツ</t>
    </rPh>
    <rPh sb="84" eb="86">
      <t>ケイスウ</t>
    </rPh>
    <rPh sb="87" eb="89">
      <t>シヨウ</t>
    </rPh>
    <rPh sb="91" eb="92">
      <t>フタ</t>
    </rPh>
    <rPh sb="94" eb="96">
      <t>ハイシュツ</t>
    </rPh>
    <rPh sb="96" eb="98">
      <t>ケイスウ</t>
    </rPh>
    <rPh sb="99" eb="101">
      <t>サンシュツ</t>
    </rPh>
    <rPh sb="102" eb="104">
      <t>ジョウゲ</t>
    </rPh>
    <rPh sb="105" eb="107">
      <t>キニュウ</t>
    </rPh>
    <phoneticPr fontId="22"/>
  </si>
  <si>
    <t>※ 全ての事業者が、基礎排出係数使用時と調整後排出係数使用時のCO2排出量を記入</t>
    <rPh sb="2" eb="3">
      <t>スベ</t>
    </rPh>
    <rPh sb="5" eb="8">
      <t>ジギョウシャ</t>
    </rPh>
    <rPh sb="16" eb="18">
      <t>シヨウ</t>
    </rPh>
    <rPh sb="18" eb="19">
      <t>ジ</t>
    </rPh>
    <rPh sb="20" eb="23">
      <t>チョウセイゴ</t>
    </rPh>
    <rPh sb="23" eb="25">
      <t>ハイシュツ</t>
    </rPh>
    <rPh sb="25" eb="27">
      <t>ケイスウ</t>
    </rPh>
    <rPh sb="27" eb="30">
      <t>シヨウジ</t>
    </rPh>
    <rPh sb="34" eb="36">
      <t>ハイシュツ</t>
    </rPh>
    <rPh sb="36" eb="37">
      <t>リョウ</t>
    </rPh>
    <rPh sb="38" eb="40">
      <t>キニュウ</t>
    </rPh>
    <phoneticPr fontId="22"/>
  </si>
  <si>
    <t>⑧=②×⑥
(基礎排出係数使用時)</t>
    <rPh sb="13" eb="15">
      <t>シヨウ</t>
    </rPh>
    <rPh sb="15" eb="16">
      <t>ジ</t>
    </rPh>
    <phoneticPr fontId="22"/>
  </si>
  <si>
    <t>基礎排出係数</t>
    <phoneticPr fontId="22"/>
  </si>
  <si>
    <t>「供給した熱」の排出係数については、熱を発生させるために電気を使用した場合は、その電気量には基礎排出係数及び調整後排出係数を乗じそれぞれ算出し、上欄及び下欄に記入すること。熱を発生させるために電気を使用していない場合は、排出係数は同じ値となる。</t>
  </si>
  <si>
    <t>別紙５</t>
    <rPh sb="0" eb="2">
      <t>ベッシ</t>
    </rPh>
    <phoneticPr fontId="22"/>
  </si>
  <si>
    <t>ベンチマーク管理
（規則第3条第2項該当事業者のみに適用する。）</t>
    <phoneticPr fontId="22"/>
  </si>
  <si>
    <t>事務用機器、厨房設備、自動販売機等の従業員等が日常的に使用する電気を消費する設備（他の対策に該当しないもの）について、利用状況に応じた効率的な運転を行っている。</t>
    <phoneticPr fontId="22"/>
  </si>
  <si>
    <t>燃料使用量（排出量単位）及び走行距離を把握しており、それらから算出される該当年度の燃費が基準年度の値から向上している。</t>
    <rPh sb="36" eb="38">
      <t>ガイトウ</t>
    </rPh>
    <phoneticPr fontId="22"/>
  </si>
  <si>
    <t>大項目</t>
    <rPh sb="0" eb="1">
      <t>ダイ</t>
    </rPh>
    <rPh sb="1" eb="3">
      <t>コウモク</t>
    </rPh>
    <phoneticPr fontId="22"/>
  </si>
  <si>
    <t>小項目</t>
    <rPh sb="0" eb="3">
      <t>ショウコウモク</t>
    </rPh>
    <phoneticPr fontId="22"/>
  </si>
  <si>
    <t>別紙７</t>
    <rPh sb="0" eb="2">
      <t>ベッシ</t>
    </rPh>
    <phoneticPr fontId="22"/>
  </si>
  <si>
    <t xml:space="preserve"> (３) 補整後の温室効果ガス排出量の算出に用いるクレジット等の利用</t>
    <rPh sb="5" eb="7">
      <t>ホセイ</t>
    </rPh>
    <rPh sb="7" eb="8">
      <t>ゴ</t>
    </rPh>
    <rPh sb="9" eb="11">
      <t>オンシツ</t>
    </rPh>
    <rPh sb="11" eb="13">
      <t>コウカ</t>
    </rPh>
    <rPh sb="15" eb="18">
      <t>ハイシュツリョウ</t>
    </rPh>
    <rPh sb="19" eb="21">
      <t>サンシュツ</t>
    </rPh>
    <rPh sb="22" eb="23">
      <t>モチ</t>
    </rPh>
    <rPh sb="30" eb="31">
      <t>トウ</t>
    </rPh>
    <rPh sb="32" eb="34">
      <t>リヨウ</t>
    </rPh>
    <phoneticPr fontId="22"/>
  </si>
  <si>
    <t>（４）クレジット等に関する温室効果ガス換算量の算定方法及び考え方</t>
    <rPh sb="8" eb="9">
      <t>トウ</t>
    </rPh>
    <rPh sb="10" eb="11">
      <t>カン</t>
    </rPh>
    <rPh sb="13" eb="15">
      <t>オンシツ</t>
    </rPh>
    <rPh sb="15" eb="17">
      <t>コウカ</t>
    </rPh>
    <rPh sb="19" eb="22">
      <t>カンサンリョウ</t>
    </rPh>
    <rPh sb="23" eb="25">
      <t>サンテイ</t>
    </rPh>
    <rPh sb="25" eb="27">
      <t>ホウホウ</t>
    </rPh>
    <rPh sb="27" eb="28">
      <t>オヨ</t>
    </rPh>
    <rPh sb="29" eb="30">
      <t>カンガ</t>
    </rPh>
    <rPh sb="31" eb="32">
      <t>カタ</t>
    </rPh>
    <phoneticPr fontId="22"/>
  </si>
  <si>
    <t>計　画　状　況</t>
    <phoneticPr fontId="22"/>
  </si>
  <si>
    <r>
      <t>削減効果
(ｔ-CO</t>
    </r>
    <r>
      <rPr>
        <vertAlign val="subscript"/>
        <sz val="12"/>
        <rFont val="ＭＳ Ｐ明朝"/>
        <family val="1"/>
        <charset val="128"/>
      </rPr>
      <t>2</t>
    </r>
    <r>
      <rPr>
        <sz val="12"/>
        <rFont val="ＭＳ Ｐ明朝"/>
        <family val="1"/>
        <charset val="128"/>
      </rPr>
      <t>/年)</t>
    </r>
    <phoneticPr fontId="22"/>
  </si>
  <si>
    <r>
      <t>削減効果
(t-CO</t>
    </r>
    <r>
      <rPr>
        <vertAlign val="subscript"/>
        <sz val="12"/>
        <rFont val="ＭＳ Ｐ明朝"/>
        <family val="1"/>
        <charset val="128"/>
      </rPr>
      <t>2</t>
    </r>
    <r>
      <rPr>
        <sz val="12"/>
        <rFont val="ＭＳ Ｐ明朝"/>
        <family val="1"/>
        <charset val="128"/>
      </rPr>
      <t>/年)</t>
    </r>
    <rPh sb="0" eb="2">
      <t>サクゲン</t>
    </rPh>
    <rPh sb="2" eb="4">
      <t>コウカ</t>
    </rPh>
    <rPh sb="12" eb="13">
      <t>ネン</t>
    </rPh>
    <phoneticPr fontId="22"/>
  </si>
  <si>
    <t>必須実施率</t>
    <rPh sb="0" eb="2">
      <t>ヒッス</t>
    </rPh>
    <rPh sb="2" eb="4">
      <t>ジッシ</t>
    </rPh>
    <rPh sb="4" eb="5">
      <t>リツ</t>
    </rPh>
    <phoneticPr fontId="22"/>
  </si>
  <si>
    <t>基盤対策</t>
    <rPh sb="0" eb="2">
      <t>キバン</t>
    </rPh>
    <rPh sb="2" eb="4">
      <t>タイサク</t>
    </rPh>
    <phoneticPr fontId="22"/>
  </si>
  <si>
    <t>実施率計算</t>
    <rPh sb="0" eb="2">
      <t>ジッシ</t>
    </rPh>
    <rPh sb="2" eb="3">
      <t>リツ</t>
    </rPh>
    <rPh sb="3" eb="5">
      <t>ケイサン</t>
    </rPh>
    <phoneticPr fontId="22"/>
  </si>
  <si>
    <t>※　排出原単位の場合</t>
    <rPh sb="4" eb="7">
      <t>ゲンタンイ</t>
    </rPh>
    <phoneticPr fontId="22"/>
  </si>
  <si>
    <t>【評価対象の排出原単位】</t>
    <rPh sb="1" eb="3">
      <t>ヒョウカ</t>
    </rPh>
    <rPh sb="3" eb="5">
      <t>タイショウ</t>
    </rPh>
    <rPh sb="6" eb="8">
      <t>ハイシュツ</t>
    </rPh>
    <rPh sb="8" eb="11">
      <t>ゲンタンイ</t>
    </rPh>
    <phoneticPr fontId="22"/>
  </si>
  <si>
    <t>【評価対象外の排出原単位】</t>
    <rPh sb="1" eb="3">
      <t>ヒョウカ</t>
    </rPh>
    <rPh sb="3" eb="6">
      <t>タイショウガイ</t>
    </rPh>
    <rPh sb="7" eb="9">
      <t>ハイシュツ</t>
    </rPh>
    <rPh sb="9" eb="12">
      <t>ゲンタンイ</t>
    </rPh>
    <phoneticPr fontId="22"/>
  </si>
  <si>
    <t>排出原単位の指標と単位</t>
    <rPh sb="0" eb="2">
      <t>ハイシュツ</t>
    </rPh>
    <rPh sb="2" eb="5">
      <t>ゲンタンイ</t>
    </rPh>
    <rPh sb="6" eb="8">
      <t>シヒョウ</t>
    </rPh>
    <rPh sb="9" eb="11">
      <t>タンイ</t>
    </rPh>
    <phoneticPr fontId="22"/>
  </si>
  <si>
    <t>排出原単位</t>
    <rPh sb="0" eb="2">
      <t>ハイシュツ</t>
    </rPh>
    <rPh sb="2" eb="5">
      <t>ゲンタンイ</t>
    </rPh>
    <phoneticPr fontId="22"/>
  </si>
  <si>
    <t>排出原単位</t>
    <phoneticPr fontId="22"/>
  </si>
  <si>
    <t>※ 総排出量は小数点以下切捨で記入</t>
    <rPh sb="2" eb="3">
      <t>ソウ</t>
    </rPh>
    <rPh sb="3" eb="6">
      <t>ハイシュツリョウ</t>
    </rPh>
    <rPh sb="7" eb="10">
      <t>ショウスウテン</t>
    </rPh>
    <rPh sb="10" eb="12">
      <t>イカ</t>
    </rPh>
    <rPh sb="12" eb="14">
      <t>キリス</t>
    </rPh>
    <rPh sb="15" eb="17">
      <t>キニュウ</t>
    </rPh>
    <phoneticPr fontId="22"/>
  </si>
  <si>
    <t>※ 排出原単位は有効数字4桁で記入</t>
    <rPh sb="2" eb="4">
      <t>ハイシュツ</t>
    </rPh>
    <rPh sb="4" eb="7">
      <t>ゲンタンイ</t>
    </rPh>
    <phoneticPr fontId="22"/>
  </si>
  <si>
    <t>②調達時の配慮・工夫等によって、サプライチェーン（調達先）の温室効果ガス削減につながる取組</t>
    <rPh sb="1" eb="3">
      <t>チョウタツ</t>
    </rPh>
    <rPh sb="3" eb="4">
      <t>ジ</t>
    </rPh>
    <rPh sb="5" eb="7">
      <t>ハイリョ</t>
    </rPh>
    <rPh sb="8" eb="10">
      <t>クフウ</t>
    </rPh>
    <rPh sb="10" eb="11">
      <t>トウ</t>
    </rPh>
    <rPh sb="25" eb="28">
      <t>チョウタツサキ</t>
    </rPh>
    <rPh sb="30" eb="32">
      <t>オンシツ</t>
    </rPh>
    <rPh sb="32" eb="34">
      <t>コウカ</t>
    </rPh>
    <rPh sb="36" eb="38">
      <t>サクゲン</t>
    </rPh>
    <rPh sb="43" eb="45">
      <t>トリクミ</t>
    </rPh>
    <phoneticPr fontId="22"/>
  </si>
  <si>
    <t>※　排出量の場合</t>
    <phoneticPr fontId="22"/>
  </si>
  <si>
    <t>※ 小売電気事業者以外から電力を供給されている場合は、この欄に記入</t>
    <rPh sb="2" eb="4">
      <t>コウリ</t>
    </rPh>
    <rPh sb="4" eb="6">
      <t>デンキ</t>
    </rPh>
    <rPh sb="6" eb="9">
      <t>ジギョウシャ</t>
    </rPh>
    <rPh sb="9" eb="11">
      <t>イガイ</t>
    </rPh>
    <rPh sb="13" eb="15">
      <t>デンリョク</t>
    </rPh>
    <rPh sb="16" eb="18">
      <t>キョウキュウ</t>
    </rPh>
    <rPh sb="23" eb="25">
      <t>バアイ</t>
    </rPh>
    <rPh sb="29" eb="30">
      <t>ラン</t>
    </rPh>
    <rPh sb="31" eb="33">
      <t>キニュウ</t>
    </rPh>
    <phoneticPr fontId="22"/>
  </si>
  <si>
    <t>次の事業毎にベンチマーク指標を把握し、該当年度の値が基準年度の値から減少している。
　 ・ コンビニエンスストア業　　 ・ ホテル業
 　・ 百貨店業                  　　・ 食料品スーパー業
   ・ ショッピングセンター業</t>
    <rPh sb="19" eb="21">
      <t>ガイトウ</t>
    </rPh>
    <rPh sb="98" eb="99">
      <t>リョウ</t>
    </rPh>
    <phoneticPr fontId="22"/>
  </si>
  <si>
    <t xml:space="preserve">※ 画像データの貼り付けや、テキストボックス、図形等により作成
</t>
    <rPh sb="2" eb="4">
      <t>ガゾウ</t>
    </rPh>
    <rPh sb="8" eb="9">
      <t>ハ</t>
    </rPh>
    <rPh sb="10" eb="11">
      <t>ツ</t>
    </rPh>
    <rPh sb="23" eb="25">
      <t>ズケイ</t>
    </rPh>
    <rPh sb="25" eb="26">
      <t>トウ</t>
    </rPh>
    <rPh sb="29" eb="31">
      <t>サクセイ</t>
    </rPh>
    <phoneticPr fontId="22"/>
  </si>
  <si>
    <t>自主対策1</t>
    <rPh sb="0" eb="2">
      <t>ジシュ</t>
    </rPh>
    <rPh sb="2" eb="4">
      <t>タイサク</t>
    </rPh>
    <phoneticPr fontId="22"/>
  </si>
  <si>
    <t>自主対策2</t>
    <rPh sb="0" eb="2">
      <t>ジシュ</t>
    </rPh>
    <rPh sb="2" eb="4">
      <t>タイサク</t>
    </rPh>
    <phoneticPr fontId="22"/>
  </si>
  <si>
    <t>自主対策3</t>
    <rPh sb="0" eb="2">
      <t>ジシュ</t>
    </rPh>
    <rPh sb="2" eb="4">
      <t>タイサク</t>
    </rPh>
    <phoneticPr fontId="22"/>
  </si>
  <si>
    <t>3 その他の先進的・先導的対策</t>
    <phoneticPr fontId="22"/>
  </si>
  <si>
    <t>②提供時の配慮・工夫等によって、サプライチェーン（供給先）の温室効果ガス削減につながる取組</t>
    <phoneticPr fontId="22"/>
  </si>
  <si>
    <t>　２　用紙の大きさは、日本産業規格Ａ４とすること。</t>
    <rPh sb="3" eb="5">
      <t>ヨウシ</t>
    </rPh>
    <rPh sb="6" eb="7">
      <t>オオ</t>
    </rPh>
    <rPh sb="11" eb="13">
      <t>ニホン</t>
    </rPh>
    <rPh sb="13" eb="15">
      <t>サンギョウ</t>
    </rPh>
    <rPh sb="15" eb="17">
      <t>キカク</t>
    </rPh>
    <phoneticPr fontId="22"/>
  </si>
  <si>
    <t>　　・一覧の末尾に記載されている「一般送配電事業者」の値は、離島等特殊な契約のものなので、その場合以外は使用しない。</t>
    <rPh sb="3" eb="5">
      <t>イチラン</t>
    </rPh>
    <rPh sb="47" eb="49">
      <t>バアイ</t>
    </rPh>
    <rPh sb="49" eb="51">
      <t>イガイ</t>
    </rPh>
    <phoneticPr fontId="22"/>
  </si>
  <si>
    <t>　　　（「小売電気事業者」としての関西電力等の値を使用する。）</t>
    <phoneticPr fontId="22"/>
  </si>
  <si>
    <t>※ 大規模工場等に該当する場合は、別紙３も記入</t>
    <rPh sb="9" eb="11">
      <t>ガイトウ</t>
    </rPh>
    <rPh sb="13" eb="15">
      <t>バアイ</t>
    </rPh>
    <rPh sb="17" eb="19">
      <t>ベッシ</t>
    </rPh>
    <rPh sb="21" eb="23">
      <t>キニュウ</t>
    </rPh>
    <phoneticPr fontId="22"/>
  </si>
  <si>
    <t>　 大規模工場等とは「原油換算エネルギー使用量1,500kl以上</t>
    <rPh sb="2" eb="5">
      <t>ダイキボ</t>
    </rPh>
    <rPh sb="5" eb="7">
      <t>コウジョウ</t>
    </rPh>
    <rPh sb="7" eb="8">
      <t>トウ</t>
    </rPh>
    <phoneticPr fontId="22"/>
  </si>
  <si>
    <r>
      <t>　　又はエネルギー起源ＣＯ</t>
    </r>
    <r>
      <rPr>
        <vertAlign val="subscript"/>
        <sz val="9"/>
        <color rgb="FFFF0000"/>
        <rFont val="ＭＳ 明朝"/>
        <family val="1"/>
        <charset val="128"/>
      </rPr>
      <t>２</t>
    </r>
    <r>
      <rPr>
        <sz val="9"/>
        <color rgb="FFFF0000"/>
        <rFont val="ＭＳ 明朝"/>
        <family val="1"/>
        <charset val="128"/>
      </rPr>
      <t>以外の温室効果ガス排出量3,000ｔ-ＣＯ</t>
    </r>
    <r>
      <rPr>
        <vertAlign val="subscript"/>
        <sz val="9"/>
        <color rgb="FFFF0000"/>
        <rFont val="ＭＳ 明朝"/>
        <family val="1"/>
        <charset val="128"/>
      </rPr>
      <t>２</t>
    </r>
    <r>
      <rPr>
        <sz val="9"/>
        <color rgb="FFFF0000"/>
        <rFont val="ＭＳ 明朝"/>
        <family val="1"/>
        <charset val="128"/>
      </rPr>
      <t>以上の工場等」をいう。</t>
    </r>
    <phoneticPr fontId="22"/>
  </si>
  <si>
    <t>５　温室効果ガスの排出の量の削減等に係る措置</t>
    <rPh sb="12" eb="13">
      <t>リョウ</t>
    </rPh>
    <rPh sb="14" eb="16">
      <t>サクゲン</t>
    </rPh>
    <rPh sb="16" eb="17">
      <t>ナド</t>
    </rPh>
    <rPh sb="18" eb="19">
      <t>カカ</t>
    </rPh>
    <phoneticPr fontId="22"/>
  </si>
  <si>
    <t>電気事業者名</t>
    <rPh sb="0" eb="2">
      <t>デンキ</t>
    </rPh>
    <rPh sb="2" eb="5">
      <t>ジギョウシャ</t>
    </rPh>
    <rPh sb="5" eb="6">
      <t>メイ</t>
    </rPh>
    <phoneticPr fontId="100"/>
  </si>
  <si>
    <t>メニュー</t>
    <phoneticPr fontId="100"/>
  </si>
  <si>
    <t>基礎排出係数</t>
    <rPh sb="0" eb="2">
      <t>キソ</t>
    </rPh>
    <rPh sb="2" eb="6">
      <t>ハイシュツケイスウ</t>
    </rPh>
    <phoneticPr fontId="100"/>
  </si>
  <si>
    <t>調整後排出係数</t>
    <rPh sb="0" eb="3">
      <t>チョウセイゴ</t>
    </rPh>
    <rPh sb="3" eb="5">
      <t>ハイシュツ</t>
    </rPh>
    <rPh sb="5" eb="7">
      <t>ケイスウ</t>
    </rPh>
    <phoneticPr fontId="100"/>
  </si>
  <si>
    <t>一般社団法人グリーンコープでんき</t>
  </si>
  <si>
    <t>一般社団法人東松島みらいとし機構</t>
  </si>
  <si>
    <t>合同会社北上新電力</t>
  </si>
  <si>
    <t>サントラベラーズサービス有限会社</t>
  </si>
  <si>
    <t>生活協同組合コープこうべ</t>
  </si>
  <si>
    <t>生活協同組合ひろしまメニューA</t>
  </si>
  <si>
    <t>生活協同組合ひろしまメニューB(残差)</t>
  </si>
  <si>
    <t>生活協同組合ひろしま(参考値)事業者全体</t>
  </si>
  <si>
    <t>ティーダッシュ合同会社</t>
  </si>
  <si>
    <t>バンプーパワートレーディング合同会社</t>
  </si>
  <si>
    <t>フィンテックラボ協同組合</t>
  </si>
  <si>
    <r>
      <t>t-CO</t>
    </r>
    <r>
      <rPr>
        <vertAlign val="subscript"/>
        <sz val="18"/>
        <rFont val="ＭＳ 明朝"/>
        <family val="1"/>
        <charset val="128"/>
      </rPr>
      <t>2</t>
    </r>
    <r>
      <rPr>
        <sz val="18"/>
        <rFont val="ＭＳ 明朝"/>
        <family val="1"/>
        <charset val="128"/>
      </rPr>
      <t>/千kWh</t>
    </r>
    <rPh sb="6" eb="7">
      <t>セン</t>
    </rPh>
    <phoneticPr fontId="22"/>
  </si>
  <si>
    <t>CO₂排出量
(基礎排出係数使用時)</t>
    <rPh sb="3" eb="6">
      <t>ハイシュツリョウ</t>
    </rPh>
    <rPh sb="14" eb="16">
      <t>シヨウ</t>
    </rPh>
    <rPh sb="16" eb="17">
      <t>ジ</t>
    </rPh>
    <phoneticPr fontId="22"/>
  </si>
  <si>
    <r>
      <t>t-CO</t>
    </r>
    <r>
      <rPr>
        <vertAlign val="subscript"/>
        <sz val="18"/>
        <rFont val="ＭＳ 明朝"/>
        <family val="1"/>
        <charset val="128"/>
      </rPr>
      <t>2</t>
    </r>
    <r>
      <rPr>
        <sz val="18"/>
        <rFont val="ＭＳ 明朝"/>
        <family val="1"/>
        <charset val="128"/>
      </rPr>
      <t>/GJ</t>
    </r>
    <phoneticPr fontId="22"/>
  </si>
  <si>
    <r>
      <t>t-CO</t>
    </r>
    <r>
      <rPr>
        <vertAlign val="subscript"/>
        <sz val="20"/>
        <rFont val="ＭＳ 明朝"/>
        <family val="1"/>
        <charset val="128"/>
      </rPr>
      <t>2</t>
    </r>
    <r>
      <rPr>
        <sz val="20"/>
        <rFont val="ＭＳ 明朝"/>
        <family val="1"/>
        <charset val="128"/>
      </rPr>
      <t>/GJ</t>
    </r>
    <phoneticPr fontId="22"/>
  </si>
  <si>
    <t>※ 自らが創出した国内認証排出削減量のうち他者への移転量を選択した場合は、負の数を記入</t>
    <phoneticPr fontId="22"/>
  </si>
  <si>
    <t>kL</t>
  </si>
  <si>
    <t>ジェット燃料油</t>
    <rPh sb="4" eb="6">
      <t>ネンリョウ</t>
    </rPh>
    <rPh sb="6" eb="7">
      <t>アブラ</t>
    </rPh>
    <phoneticPr fontId="22"/>
  </si>
  <si>
    <t>廃タイヤ</t>
    <rPh sb="0" eb="1">
      <t>ハイ</t>
    </rPh>
    <phoneticPr fontId="22"/>
  </si>
  <si>
    <t>廃プラスチック（一般廃棄物）</t>
    <rPh sb="0" eb="1">
      <t>ハイ</t>
    </rPh>
    <rPh sb="8" eb="10">
      <t>イッパン</t>
    </rPh>
    <rPh sb="10" eb="13">
      <t>ハイキブツ</t>
    </rPh>
    <phoneticPr fontId="22"/>
  </si>
  <si>
    <t>廃プラスチック（産業廃棄物）</t>
    <rPh sb="0" eb="1">
      <t>ハイ</t>
    </rPh>
    <rPh sb="8" eb="13">
      <t>サンギョウハイキブツ</t>
    </rPh>
    <phoneticPr fontId="22"/>
  </si>
  <si>
    <t>（電気事業者名）</t>
    <rPh sb="1" eb="6">
      <t>デンキジギョウシャ</t>
    </rPh>
    <rPh sb="6" eb="7">
      <t>メイ</t>
    </rPh>
    <phoneticPr fontId="22"/>
  </si>
  <si>
    <t>（事業者名）</t>
    <rPh sb="1" eb="4">
      <t>ジギョウシャ</t>
    </rPh>
    <rPh sb="4" eb="5">
      <t>メイ</t>
    </rPh>
    <phoneticPr fontId="22"/>
  </si>
  <si>
    <t>自己託送</t>
    <rPh sb="0" eb="4">
      <t>ジコタクソウ</t>
    </rPh>
    <phoneticPr fontId="22"/>
  </si>
  <si>
    <t>ごみ固形燃料（ＲＰＦ）</t>
    <phoneticPr fontId="22"/>
  </si>
  <si>
    <t>ごみ固形燃料（ＲＤＦ）</t>
    <phoneticPr fontId="22"/>
  </si>
  <si>
    <t>ソーダ灰（国内産）</t>
    <rPh sb="3" eb="4">
      <t>ハイ</t>
    </rPh>
    <rPh sb="5" eb="8">
      <t>コクナイサン</t>
    </rPh>
    <phoneticPr fontId="22"/>
  </si>
  <si>
    <t>t</t>
    <phoneticPr fontId="22"/>
  </si>
  <si>
    <t>炭酸バリウム</t>
    <rPh sb="0" eb="2">
      <t>タンサン</t>
    </rPh>
    <phoneticPr fontId="22"/>
  </si>
  <si>
    <t>炭酸カリウム</t>
    <rPh sb="0" eb="2">
      <t>タンサン</t>
    </rPh>
    <phoneticPr fontId="22"/>
  </si>
  <si>
    <t>炭酸ストロンチウム</t>
    <rPh sb="0" eb="2">
      <t>タンサン</t>
    </rPh>
    <phoneticPr fontId="22"/>
  </si>
  <si>
    <t>炭酸リチウム</t>
    <rPh sb="0" eb="2">
      <t>タンサン</t>
    </rPh>
    <phoneticPr fontId="22"/>
  </si>
  <si>
    <t>二酸化チタンの製造</t>
    <rPh sb="0" eb="3">
      <t>ニサンカ</t>
    </rPh>
    <rPh sb="7" eb="9">
      <t>セイゾウ</t>
    </rPh>
    <phoneticPr fontId="22"/>
  </si>
  <si>
    <t>エチレン（ナフサからの製造）</t>
    <rPh sb="11" eb="13">
      <t>セイゾウ</t>
    </rPh>
    <phoneticPr fontId="22"/>
  </si>
  <si>
    <t>エチレン（軽油からの製造）</t>
    <rPh sb="5" eb="7">
      <t>ケイユ</t>
    </rPh>
    <rPh sb="10" eb="12">
      <t>セイゾウ</t>
    </rPh>
    <phoneticPr fontId="22"/>
  </si>
  <si>
    <t>エチレン（エタンからの製造）</t>
    <rPh sb="11" eb="13">
      <t>セイゾウ</t>
    </rPh>
    <phoneticPr fontId="22"/>
  </si>
  <si>
    <t>エチレン（プロパンからの製造）</t>
    <rPh sb="12" eb="14">
      <t>セイゾウ</t>
    </rPh>
    <phoneticPr fontId="22"/>
  </si>
  <si>
    <t>エチレン（ブタンからの製造）</t>
    <rPh sb="11" eb="13">
      <t>セイゾウ</t>
    </rPh>
    <phoneticPr fontId="22"/>
  </si>
  <si>
    <t>エチレン（その他原料からの製造）</t>
    <rPh sb="7" eb="8">
      <t>タ</t>
    </rPh>
    <rPh sb="8" eb="10">
      <t>ゲンリョウ</t>
    </rPh>
    <rPh sb="13" eb="15">
      <t>セイゾウ</t>
    </rPh>
    <phoneticPr fontId="22"/>
  </si>
  <si>
    <t>クロロエチレン</t>
    <phoneticPr fontId="22"/>
  </si>
  <si>
    <t>酸化エチレン</t>
    <rPh sb="0" eb="2">
      <t>サンカ</t>
    </rPh>
    <phoneticPr fontId="22"/>
  </si>
  <si>
    <t>アクリロニトリル</t>
    <phoneticPr fontId="22"/>
  </si>
  <si>
    <t>カーボンブラック</t>
    <phoneticPr fontId="22"/>
  </si>
  <si>
    <t>無水フタル酸</t>
    <rPh sb="0" eb="2">
      <t>ムスイ</t>
    </rPh>
    <rPh sb="5" eb="6">
      <t>サン</t>
    </rPh>
    <phoneticPr fontId="22"/>
  </si>
  <si>
    <t>無水マレイン酸</t>
    <rPh sb="0" eb="2">
      <t>ムスイ</t>
    </rPh>
    <rPh sb="6" eb="7">
      <t>サン</t>
    </rPh>
    <phoneticPr fontId="22"/>
  </si>
  <si>
    <t>電気炉における炭素電極の使用</t>
    <rPh sb="0" eb="3">
      <t>デンキロ</t>
    </rPh>
    <rPh sb="7" eb="11">
      <t>タンソデンキョク</t>
    </rPh>
    <rPh sb="12" eb="14">
      <t>シヨウ</t>
    </rPh>
    <phoneticPr fontId="22"/>
  </si>
  <si>
    <t>潤滑油等の使用</t>
    <rPh sb="0" eb="3">
      <t>ジュンカツユ</t>
    </rPh>
    <rPh sb="3" eb="4">
      <t>トウ</t>
    </rPh>
    <rPh sb="5" eb="7">
      <t>シヨウ</t>
    </rPh>
    <phoneticPr fontId="22"/>
  </si>
  <si>
    <t>非メタン揮発性有機化合物（ＮＭＶＯＣ）を含む溶剤の焼却</t>
    <rPh sb="0" eb="1">
      <t>ヒ</t>
    </rPh>
    <rPh sb="4" eb="7">
      <t>キハツセイ</t>
    </rPh>
    <rPh sb="7" eb="12">
      <t>ユウキカゴウブツ</t>
    </rPh>
    <rPh sb="20" eb="21">
      <t>フク</t>
    </rPh>
    <rPh sb="22" eb="24">
      <t>ヨウザイ</t>
    </rPh>
    <rPh sb="25" eb="27">
      <t>ショウキャク</t>
    </rPh>
    <phoneticPr fontId="22"/>
  </si>
  <si>
    <t>耕地における肥料の使用</t>
    <rPh sb="0" eb="2">
      <t>コウチ</t>
    </rPh>
    <rPh sb="6" eb="8">
      <t>ヒリョウ</t>
    </rPh>
    <rPh sb="9" eb="11">
      <t>シヨウ</t>
    </rPh>
    <phoneticPr fontId="22"/>
  </si>
  <si>
    <t>潤滑油</t>
    <rPh sb="0" eb="3">
      <t>ジュンカツユ</t>
    </rPh>
    <phoneticPr fontId="22"/>
  </si>
  <si>
    <t>グリース</t>
    <phoneticPr fontId="22"/>
  </si>
  <si>
    <t>パラフィンろう</t>
    <phoneticPr fontId="22"/>
  </si>
  <si>
    <t>t</t>
    <phoneticPr fontId="22"/>
  </si>
  <si>
    <t>t</t>
    <phoneticPr fontId="22"/>
  </si>
  <si>
    <t>紙くず</t>
    <rPh sb="0" eb="1">
      <t>カミ</t>
    </rPh>
    <phoneticPr fontId="22"/>
  </si>
  <si>
    <t>紙おむつ</t>
    <rPh sb="0" eb="1">
      <t>カミ</t>
    </rPh>
    <phoneticPr fontId="22"/>
  </si>
  <si>
    <t>上記以外の買電</t>
    <rPh sb="0" eb="2">
      <t>ジョウキ</t>
    </rPh>
    <rPh sb="2" eb="4">
      <t>イガイ</t>
    </rPh>
    <rPh sb="5" eb="6">
      <t>カ</t>
    </rPh>
    <phoneticPr fontId="22"/>
  </si>
  <si>
    <t>上記以外非化石分</t>
    <rPh sb="0" eb="2">
      <t>ジョウキ</t>
    </rPh>
    <rPh sb="2" eb="4">
      <t>イガイ</t>
    </rPh>
    <rPh sb="4" eb="5">
      <t>ヒ</t>
    </rPh>
    <rPh sb="5" eb="8">
      <t>カセキブン</t>
    </rPh>
    <phoneticPr fontId="22"/>
  </si>
  <si>
    <t>太陽光</t>
    <rPh sb="0" eb="3">
      <t>タイヨウコウ</t>
    </rPh>
    <phoneticPr fontId="22"/>
  </si>
  <si>
    <t>風力</t>
    <rPh sb="0" eb="2">
      <t>フウリョク</t>
    </rPh>
    <phoneticPr fontId="22"/>
  </si>
  <si>
    <t>地熱</t>
    <rPh sb="0" eb="2">
      <t>チネツ</t>
    </rPh>
    <phoneticPr fontId="22"/>
  </si>
  <si>
    <t>水力</t>
    <rPh sb="0" eb="2">
      <t>スイリョク</t>
    </rPh>
    <phoneticPr fontId="22"/>
  </si>
  <si>
    <t>その他
（非燃料由来の非化石）</t>
    <rPh sb="2" eb="3">
      <t>タ</t>
    </rPh>
    <rPh sb="5" eb="10">
      <t>ヒネンリョウユライ</t>
    </rPh>
    <rPh sb="11" eb="12">
      <t>ヒ</t>
    </rPh>
    <rPh sb="12" eb="14">
      <t>カセキ</t>
    </rPh>
    <phoneticPr fontId="22"/>
  </si>
  <si>
    <t>t</t>
    <phoneticPr fontId="22"/>
  </si>
  <si>
    <t>別紙８</t>
    <rPh sb="0" eb="2">
      <t>ベッシ</t>
    </rPh>
    <phoneticPr fontId="22"/>
  </si>
  <si>
    <t>目標年度</t>
    <rPh sb="0" eb="4">
      <t>モクヒョウネンド</t>
    </rPh>
    <phoneticPr fontId="22"/>
  </si>
  <si>
    <t>目標</t>
    <rPh sb="0" eb="2">
      <t>モクヒョウ</t>
    </rPh>
    <phoneticPr fontId="22"/>
  </si>
  <si>
    <t>指標の範囲全体のエネルギー使用量
(原油換算kl)</t>
    <rPh sb="0" eb="2">
      <t>シヒョウ</t>
    </rPh>
    <rPh sb="3" eb="5">
      <t>ハンイ</t>
    </rPh>
    <rPh sb="5" eb="7">
      <t>ゼンタイ</t>
    </rPh>
    <rPh sb="13" eb="16">
      <t>シヨウリョウ</t>
    </rPh>
    <rPh sb="18" eb="20">
      <t>ゲンユ</t>
    </rPh>
    <rPh sb="20" eb="22">
      <t>カンサン</t>
    </rPh>
    <phoneticPr fontId="22"/>
  </si>
  <si>
    <t>別紙９</t>
    <rPh sb="0" eb="2">
      <t>ベッシ</t>
    </rPh>
    <phoneticPr fontId="22"/>
  </si>
  <si>
    <t>鉄鋼の製造における鉱物の使用</t>
    <rPh sb="0" eb="2">
      <t>テッコウ</t>
    </rPh>
    <rPh sb="3" eb="5">
      <t>セイゾウ</t>
    </rPh>
    <rPh sb="9" eb="11">
      <t>コウブツ</t>
    </rPh>
    <rPh sb="12" eb="14">
      <t>シヨウ</t>
    </rPh>
    <phoneticPr fontId="22"/>
  </si>
  <si>
    <t>ソーダ灰（輸入）</t>
    <rPh sb="3" eb="4">
      <t>ハイ</t>
    </rPh>
    <rPh sb="5" eb="7">
      <t>ユニュウ</t>
    </rPh>
    <phoneticPr fontId="22"/>
  </si>
  <si>
    <t>黒液</t>
    <rPh sb="0" eb="2">
      <t>コクエキ</t>
    </rPh>
    <phoneticPr fontId="22"/>
  </si>
  <si>
    <t>木材</t>
    <rPh sb="0" eb="2">
      <t>モクザイ</t>
    </rPh>
    <phoneticPr fontId="22"/>
  </si>
  <si>
    <t>木質廃材</t>
    <rPh sb="0" eb="2">
      <t>モクシツ</t>
    </rPh>
    <rPh sb="2" eb="4">
      <t>ハイザイ</t>
    </rPh>
    <phoneticPr fontId="22"/>
  </si>
  <si>
    <t>バイオエタノール</t>
    <phoneticPr fontId="22"/>
  </si>
  <si>
    <t>バイオディーゼル</t>
    <phoneticPr fontId="22"/>
  </si>
  <si>
    <t>バイオガス</t>
    <phoneticPr fontId="22"/>
  </si>
  <si>
    <t>その他バイオマス</t>
    <phoneticPr fontId="22"/>
  </si>
  <si>
    <t>水素</t>
    <rPh sb="0" eb="2">
      <t>スイソ</t>
    </rPh>
    <phoneticPr fontId="22"/>
  </si>
  <si>
    <t>アンモニア</t>
    <phoneticPr fontId="22"/>
  </si>
  <si>
    <t>混合廃材</t>
    <rPh sb="0" eb="2">
      <t>コンゴウ</t>
    </rPh>
    <rPh sb="2" eb="4">
      <t>ハイザイ</t>
    </rPh>
    <phoneticPr fontId="22"/>
  </si>
  <si>
    <t>GJ/kL</t>
  </si>
  <si>
    <t>廃棄物ガス</t>
    <rPh sb="0" eb="3">
      <t>ハイキブツ</t>
    </rPh>
    <phoneticPr fontId="22"/>
  </si>
  <si>
    <t>発電用高炉ガス</t>
    <rPh sb="0" eb="3">
      <t>ハツデンヨウ</t>
    </rPh>
    <rPh sb="3" eb="5">
      <t>コウロ</t>
    </rPh>
    <phoneticPr fontId="22"/>
  </si>
  <si>
    <t>燃料</t>
    <phoneticPr fontId="22"/>
  </si>
  <si>
    <t>熱</t>
    <rPh sb="0" eb="1">
      <t>ネツ</t>
    </rPh>
    <phoneticPr fontId="22"/>
  </si>
  <si>
    <t>その他の熱
・
その他の単位発熱量･排出係数</t>
    <rPh sb="4" eb="5">
      <t>ネツ</t>
    </rPh>
    <phoneticPr fontId="22"/>
  </si>
  <si>
    <t>温泉熱</t>
    <rPh sb="0" eb="3">
      <t>オンセンネツ</t>
    </rPh>
    <phoneticPr fontId="22"/>
  </si>
  <si>
    <t>太陽熱</t>
    <rPh sb="0" eb="3">
      <t>タイヨウネツ</t>
    </rPh>
    <phoneticPr fontId="22"/>
  </si>
  <si>
    <t>目標の位置づけ※</t>
    <rPh sb="0" eb="2">
      <t>モクヒョウ</t>
    </rPh>
    <rPh sb="3" eb="5">
      <t>イチ</t>
    </rPh>
    <phoneticPr fontId="22"/>
  </si>
  <si>
    <t>※目標の位置づけの欄は、社内目標やRE100の参加状況など位置づけがある場合に記載</t>
    <rPh sb="1" eb="3">
      <t>モクヒョウ</t>
    </rPh>
    <rPh sb="4" eb="6">
      <t>イチ</t>
    </rPh>
    <rPh sb="9" eb="10">
      <t>ラン</t>
    </rPh>
    <rPh sb="12" eb="14">
      <t>シャナイ</t>
    </rPh>
    <rPh sb="14" eb="16">
      <t>モクヒョウ</t>
    </rPh>
    <rPh sb="23" eb="25">
      <t>サンカ</t>
    </rPh>
    <rPh sb="25" eb="27">
      <t>ジョウキョウ</t>
    </rPh>
    <rPh sb="29" eb="31">
      <t>イチ</t>
    </rPh>
    <rPh sb="36" eb="38">
      <t>バアイ</t>
    </rPh>
    <rPh sb="39" eb="41">
      <t>キサイ</t>
    </rPh>
    <phoneticPr fontId="22"/>
  </si>
  <si>
    <r>
      <t>t-CO</t>
    </r>
    <r>
      <rPr>
        <vertAlign val="subscript"/>
        <sz val="11"/>
        <rFont val="ＭＳ 明朝"/>
        <family val="1"/>
        <charset val="128"/>
      </rPr>
      <t>2</t>
    </r>
    <r>
      <rPr>
        <sz val="11"/>
        <rFont val="ＭＳ 明朝"/>
        <family val="1"/>
        <charset val="128"/>
      </rPr>
      <t>/kL</t>
    </r>
    <phoneticPr fontId="22"/>
  </si>
  <si>
    <r>
      <t>Nm</t>
    </r>
    <r>
      <rPr>
        <vertAlign val="superscript"/>
        <sz val="11"/>
        <rFont val="ＭＳ 明朝"/>
        <family val="1"/>
        <charset val="128"/>
      </rPr>
      <t>3</t>
    </r>
    <phoneticPr fontId="22"/>
  </si>
  <si>
    <r>
      <t>t-CO</t>
    </r>
    <r>
      <rPr>
        <vertAlign val="subscript"/>
        <sz val="11"/>
        <rFont val="ＭＳ 明朝"/>
        <family val="1"/>
        <charset val="128"/>
      </rPr>
      <t>2</t>
    </r>
    <r>
      <rPr>
        <sz val="11"/>
        <rFont val="ＭＳ 明朝"/>
        <family val="1"/>
        <charset val="128"/>
      </rPr>
      <t>/Nm</t>
    </r>
    <r>
      <rPr>
        <vertAlign val="superscript"/>
        <sz val="11"/>
        <rFont val="ＭＳ 明朝"/>
        <family val="1"/>
        <charset val="128"/>
      </rPr>
      <t>3</t>
    </r>
    <phoneticPr fontId="22"/>
  </si>
  <si>
    <t>％</t>
    <phoneticPr fontId="22"/>
  </si>
  <si>
    <r>
      <t>①ｴﾈﾙｷﾞｰ起源ＣＯ</t>
    </r>
    <r>
      <rPr>
        <vertAlign val="subscript"/>
        <sz val="10.5"/>
        <rFont val="ＭＳ 明朝"/>
        <family val="1"/>
        <charset val="128"/>
      </rPr>
      <t>２</t>
    </r>
    <r>
      <rPr>
        <sz val="10.5"/>
        <rFont val="ＭＳ 明朝"/>
        <family val="1"/>
        <charset val="128"/>
      </rPr>
      <t xml:space="preserve">
（②を除く。）</t>
    </r>
    <phoneticPr fontId="22"/>
  </si>
  <si>
    <r>
      <t>③非ｴﾈﾙｷﾞｰ起源ＣＯ</t>
    </r>
    <r>
      <rPr>
        <vertAlign val="subscript"/>
        <sz val="10.5"/>
        <rFont val="ＭＳ 明朝"/>
        <family val="1"/>
        <charset val="128"/>
      </rPr>
      <t>２</t>
    </r>
    <r>
      <rPr>
        <sz val="10.5"/>
        <rFont val="ＭＳ 明朝"/>
        <family val="1"/>
        <charset val="128"/>
      </rPr>
      <t xml:space="preserve">
（④を除く。）</t>
    </r>
    <rPh sb="1" eb="2">
      <t>ヒ</t>
    </rPh>
    <phoneticPr fontId="22"/>
  </si>
  <si>
    <r>
      <t>⑥Ｎ</t>
    </r>
    <r>
      <rPr>
        <vertAlign val="subscript"/>
        <sz val="10.5"/>
        <rFont val="ＭＳ 明朝"/>
        <family val="1"/>
        <charset val="128"/>
      </rPr>
      <t>２</t>
    </r>
    <r>
      <rPr>
        <sz val="10.5"/>
        <rFont val="ＭＳ 明朝"/>
        <family val="1"/>
        <charset val="128"/>
      </rPr>
      <t>Ｏ</t>
    </r>
    <phoneticPr fontId="22"/>
  </si>
  <si>
    <r>
      <t>②廃棄物の原燃料
使用に伴うｴﾈﾙｷﾞｰ
起源ＣＯ</t>
    </r>
    <r>
      <rPr>
        <vertAlign val="subscript"/>
        <sz val="11"/>
        <rFont val="ＭＳ 明朝"/>
        <family val="1"/>
        <charset val="128"/>
      </rPr>
      <t>２</t>
    </r>
    <phoneticPr fontId="22"/>
  </si>
  <si>
    <r>
      <t>④廃棄物の原燃料
使用に伴う非ｴﾈﾙｷﾞｰ
起源ＣＯ</t>
    </r>
    <r>
      <rPr>
        <vertAlign val="subscript"/>
        <sz val="11"/>
        <rFont val="ＭＳ 明朝"/>
        <family val="1"/>
        <charset val="128"/>
      </rPr>
      <t>２</t>
    </r>
    <rPh sb="14" eb="15">
      <t>ヒ</t>
    </rPh>
    <phoneticPr fontId="22"/>
  </si>
  <si>
    <r>
      <t>⑤ＣＨ</t>
    </r>
    <r>
      <rPr>
        <vertAlign val="subscript"/>
        <sz val="10.5"/>
        <rFont val="ＭＳ 明朝"/>
        <family val="1"/>
        <charset val="128"/>
      </rPr>
      <t>４</t>
    </r>
    <phoneticPr fontId="22"/>
  </si>
  <si>
    <t>⑦ＨＦＣ</t>
    <phoneticPr fontId="22"/>
  </si>
  <si>
    <t>⑧ＰＦＣ</t>
    <phoneticPr fontId="22"/>
  </si>
  <si>
    <r>
      <t>⑨ＳＦ</t>
    </r>
    <r>
      <rPr>
        <vertAlign val="subscript"/>
        <sz val="10.5"/>
        <rFont val="ＭＳ 明朝"/>
        <family val="1"/>
        <charset val="128"/>
      </rPr>
      <t>６</t>
    </r>
    <phoneticPr fontId="22"/>
  </si>
  <si>
    <r>
      <t>⑩ＮＦ</t>
    </r>
    <r>
      <rPr>
        <vertAlign val="subscript"/>
        <sz val="10.5"/>
        <rFont val="ＭＳ 明朝"/>
        <family val="1"/>
        <charset val="128"/>
      </rPr>
      <t>３</t>
    </r>
    <phoneticPr fontId="22"/>
  </si>
  <si>
    <r>
      <t>⑪ｴﾈﾙｷﾞｰ起源ＣＯ</t>
    </r>
    <r>
      <rPr>
        <vertAlign val="subscript"/>
        <sz val="10.5"/>
        <rFont val="ＭＳ 明朝"/>
        <family val="1"/>
        <charset val="128"/>
      </rPr>
      <t xml:space="preserve">２
 </t>
    </r>
    <r>
      <rPr>
        <sz val="10.5"/>
        <rFont val="ＭＳ 明朝"/>
        <family val="1"/>
        <charset val="128"/>
      </rPr>
      <t>(発電所等配分前)</t>
    </r>
    <rPh sb="7" eb="9">
      <t>キゲン</t>
    </rPh>
    <rPh sb="15" eb="18">
      <t>ハツデンショ</t>
    </rPh>
    <rPh sb="18" eb="19">
      <t>トウ</t>
    </rPh>
    <rPh sb="19" eb="21">
      <t>ハイブン</t>
    </rPh>
    <rPh sb="21" eb="22">
      <t>マエ</t>
    </rPh>
    <phoneticPr fontId="22"/>
  </si>
  <si>
    <t>合計（①～⑩）</t>
    <rPh sb="0" eb="2">
      <t>ゴウケイ</t>
    </rPh>
    <phoneticPr fontId="22"/>
  </si>
  <si>
    <t>※ ⑪は、電気事業・熱供給業を行っている場合は記入</t>
    <rPh sb="20" eb="22">
      <t>バアイ</t>
    </rPh>
    <phoneticPr fontId="22"/>
  </si>
  <si>
    <t>７　再生可能エネルギー等の優先的な使用に係る措置</t>
    <phoneticPr fontId="22"/>
  </si>
  <si>
    <t>対策の内容</t>
    <phoneticPr fontId="22"/>
  </si>
  <si>
    <t>着手時期</t>
    <rPh sb="0" eb="4">
      <t>チャクシュジキ</t>
    </rPh>
    <phoneticPr fontId="22"/>
  </si>
  <si>
    <t>完了時期</t>
    <phoneticPr fontId="22"/>
  </si>
  <si>
    <t>その他用途・プロセスでの炭酸塩の使用</t>
    <rPh sb="2" eb="3">
      <t>タ</t>
    </rPh>
    <rPh sb="3" eb="5">
      <t>ヨウト</t>
    </rPh>
    <rPh sb="12" eb="15">
      <t>タンサンエン</t>
    </rPh>
    <rPh sb="16" eb="18">
      <t>シヨウ</t>
    </rPh>
    <phoneticPr fontId="22"/>
  </si>
  <si>
    <t>シリコンカーバイド（炭化けい素）の製造</t>
    <rPh sb="10" eb="12">
      <t>タンカ</t>
    </rPh>
    <rPh sb="14" eb="15">
      <t>ソ</t>
    </rPh>
    <rPh sb="17" eb="19">
      <t>セイゾウ</t>
    </rPh>
    <phoneticPr fontId="22"/>
  </si>
  <si>
    <t>カルシウムカーバイド（炭化カルシウム）の製造</t>
    <rPh sb="11" eb="13">
      <t>タンカ</t>
    </rPh>
    <rPh sb="20" eb="22">
      <t>セイゾウ</t>
    </rPh>
    <phoneticPr fontId="22"/>
  </si>
  <si>
    <t>炭化カルシウムの製造</t>
    <rPh sb="0" eb="2">
      <t>タンカ</t>
    </rPh>
    <rPh sb="8" eb="10">
      <t>セイゾウ</t>
    </rPh>
    <phoneticPr fontId="22"/>
  </si>
  <si>
    <t>製造された生石灰を炭化カルシウムの原料として使用した場合の生石灰の製造</t>
    <rPh sb="0" eb="2">
      <t>セイゾウ</t>
    </rPh>
    <rPh sb="5" eb="8">
      <t>セイセッカイ</t>
    </rPh>
    <rPh sb="9" eb="11">
      <t>タンカ</t>
    </rPh>
    <rPh sb="17" eb="19">
      <t>ゲンリョウ</t>
    </rPh>
    <rPh sb="22" eb="24">
      <t>シヨウ</t>
    </rPh>
    <rPh sb="26" eb="28">
      <t>バアイ</t>
    </rPh>
    <rPh sb="29" eb="32">
      <t>セイセッカイ</t>
    </rPh>
    <rPh sb="33" eb="35">
      <t>セイゾウ</t>
    </rPh>
    <phoneticPr fontId="22"/>
  </si>
  <si>
    <t>塩化チタンと酸素を化学反応させる方法</t>
    <rPh sb="0" eb="2">
      <t>エンカ</t>
    </rPh>
    <rPh sb="6" eb="8">
      <t>サンソ</t>
    </rPh>
    <rPh sb="9" eb="11">
      <t>カガク</t>
    </rPh>
    <rPh sb="11" eb="13">
      <t>ハンノウ</t>
    </rPh>
    <rPh sb="16" eb="18">
      <t>ホウホウ</t>
    </rPh>
    <phoneticPr fontId="22"/>
  </si>
  <si>
    <t>尿素</t>
    <rPh sb="0" eb="2">
      <t>ニョウソ</t>
    </rPh>
    <phoneticPr fontId="22"/>
  </si>
  <si>
    <t>セメント（セメントクリンカー）製造</t>
    <rPh sb="15" eb="17">
      <t>セイゾウ</t>
    </rPh>
    <phoneticPr fontId="22"/>
  </si>
  <si>
    <t>原油の輸送</t>
    <rPh sb="0" eb="2">
      <t>ゲンユ</t>
    </rPh>
    <rPh sb="3" eb="5">
      <t>ユソウ</t>
    </rPh>
    <phoneticPr fontId="22"/>
  </si>
  <si>
    <t>原油（コンデンセートを除く。）（パイプラインにより輸送している場合）</t>
    <rPh sb="0" eb="2">
      <t>ゲンユ</t>
    </rPh>
    <rPh sb="11" eb="12">
      <t>ノゾ</t>
    </rPh>
    <rPh sb="25" eb="27">
      <t>ユソウ</t>
    </rPh>
    <rPh sb="31" eb="33">
      <t>バアイ</t>
    </rPh>
    <phoneticPr fontId="22"/>
  </si>
  <si>
    <t>原油（コンデンセートを除く。）（パイプライン以外により輸送している場合）</t>
    <rPh sb="0" eb="2">
      <t>ゲンユ</t>
    </rPh>
    <rPh sb="11" eb="12">
      <t>ノゾ</t>
    </rPh>
    <rPh sb="22" eb="24">
      <t>イガイ</t>
    </rPh>
    <rPh sb="27" eb="29">
      <t>ユソウ</t>
    </rPh>
    <rPh sb="33" eb="35">
      <t>バアイ</t>
    </rPh>
    <phoneticPr fontId="22"/>
  </si>
  <si>
    <t>コンデンセート</t>
    <phoneticPr fontId="22"/>
  </si>
  <si>
    <r>
      <t>t-CO</t>
    </r>
    <r>
      <rPr>
        <vertAlign val="subscript"/>
        <sz val="11"/>
        <rFont val="ＭＳ 明朝"/>
        <family val="1"/>
        <charset val="128"/>
      </rPr>
      <t>2</t>
    </r>
    <r>
      <rPr>
        <sz val="11"/>
        <rFont val="ＭＳ 明朝"/>
        <family val="1"/>
        <charset val="128"/>
      </rPr>
      <t>/kl</t>
    </r>
    <phoneticPr fontId="22"/>
  </si>
  <si>
    <t>kl</t>
    <phoneticPr fontId="22"/>
  </si>
  <si>
    <t>ソーダ石灰ガラスの製造</t>
    <rPh sb="3" eb="5">
      <t>セッカイ</t>
    </rPh>
    <rPh sb="9" eb="11">
      <t>セイゾウ</t>
    </rPh>
    <phoneticPr fontId="22"/>
  </si>
  <si>
    <r>
      <t>ソーダ灰の製造によるCO</t>
    </r>
    <r>
      <rPr>
        <vertAlign val="subscript"/>
        <sz val="14"/>
        <rFont val="ＭＳ 明朝"/>
        <family val="1"/>
        <charset val="128"/>
      </rPr>
      <t>2</t>
    </r>
    <r>
      <rPr>
        <sz val="14"/>
        <rFont val="ＭＳ 明朝"/>
        <family val="1"/>
        <charset val="128"/>
      </rPr>
      <t>使用量</t>
    </r>
    <rPh sb="3" eb="4">
      <t>ハイ</t>
    </rPh>
    <rPh sb="5" eb="7">
      <t>セイゾウ</t>
    </rPh>
    <rPh sb="13" eb="16">
      <t>シヨウリョウ</t>
    </rPh>
    <phoneticPr fontId="22"/>
  </si>
  <si>
    <t>鉄鋼の製造において生じるガスの燃焼（フレアリング）</t>
    <rPh sb="0" eb="2">
      <t>テッコウ</t>
    </rPh>
    <rPh sb="3" eb="5">
      <t>セイゾウ</t>
    </rPh>
    <rPh sb="9" eb="10">
      <t>ショウ</t>
    </rPh>
    <rPh sb="15" eb="17">
      <t>ネンショウ</t>
    </rPh>
    <phoneticPr fontId="22"/>
  </si>
  <si>
    <t>炭酸ガスのボンベへの封入（ﾎﾞﾝﾍﾞへの封入のための炭酸ガス使用量-
ボンベに封入された炭酸ガスの量）</t>
    <rPh sb="0" eb="2">
      <t>タンサン</t>
    </rPh>
    <rPh sb="10" eb="12">
      <t>フウニュウ</t>
    </rPh>
    <rPh sb="20" eb="22">
      <t>フウニュウ</t>
    </rPh>
    <rPh sb="26" eb="28">
      <t>タンサン</t>
    </rPh>
    <rPh sb="30" eb="33">
      <t>シヨウリョウ</t>
    </rPh>
    <rPh sb="39" eb="41">
      <t>フウニュウ</t>
    </rPh>
    <rPh sb="44" eb="46">
      <t>タンサン</t>
    </rPh>
    <rPh sb="49" eb="50">
      <t>リョウ</t>
    </rPh>
    <phoneticPr fontId="22"/>
  </si>
  <si>
    <r>
      <t>千m</t>
    </r>
    <r>
      <rPr>
        <vertAlign val="superscript"/>
        <sz val="11"/>
        <rFont val="ＭＳ 明朝"/>
        <family val="1"/>
        <charset val="128"/>
      </rPr>
      <t>3</t>
    </r>
    <rPh sb="0" eb="1">
      <t>セン</t>
    </rPh>
    <phoneticPr fontId="22"/>
  </si>
  <si>
    <r>
      <t>t-CO</t>
    </r>
    <r>
      <rPr>
        <vertAlign val="subscript"/>
        <sz val="11"/>
        <rFont val="ＭＳ 明朝"/>
        <family val="1"/>
        <charset val="128"/>
      </rPr>
      <t>2</t>
    </r>
    <r>
      <rPr>
        <sz val="11"/>
        <rFont val="ＭＳ 明朝"/>
        <family val="1"/>
        <charset val="128"/>
      </rPr>
      <t>/千m</t>
    </r>
    <r>
      <rPr>
        <vertAlign val="superscript"/>
        <sz val="11"/>
        <rFont val="ＭＳ 明朝"/>
        <family val="1"/>
        <charset val="128"/>
      </rPr>
      <t>3</t>
    </r>
    <rPh sb="6" eb="7">
      <t>セン</t>
    </rPh>
    <phoneticPr fontId="22"/>
  </si>
  <si>
    <t>ポリエチレンテレフタレート製の容器</t>
    <rPh sb="13" eb="14">
      <t>セイ</t>
    </rPh>
    <rPh sb="15" eb="17">
      <t>ヨウキ</t>
    </rPh>
    <phoneticPr fontId="22"/>
  </si>
  <si>
    <t>廃プラスチック類</t>
    <rPh sb="0" eb="1">
      <t>ハイ</t>
    </rPh>
    <rPh sb="7" eb="8">
      <t>ルイ</t>
    </rPh>
    <phoneticPr fontId="22"/>
  </si>
  <si>
    <t>廃棄物の焼却
（単純焼却）</t>
    <rPh sb="0" eb="3">
      <t>ハイキブツ</t>
    </rPh>
    <rPh sb="4" eb="6">
      <t>ショウキャク</t>
    </rPh>
    <phoneticPr fontId="22"/>
  </si>
  <si>
    <t>廃棄物の焼却
（熱回収を
伴うもの）</t>
    <rPh sb="0" eb="3">
      <t>ハイキブツ</t>
    </rPh>
    <rPh sb="4" eb="6">
      <t>ショウキャク</t>
    </rPh>
    <rPh sb="8" eb="11">
      <t>ネツカイシュウ</t>
    </rPh>
    <rPh sb="13" eb="14">
      <t>トモナ</t>
    </rPh>
    <phoneticPr fontId="22"/>
  </si>
  <si>
    <t>雪氷熱</t>
    <rPh sb="0" eb="2">
      <t>セッピョウ</t>
    </rPh>
    <rPh sb="2" eb="3">
      <t>ネツ</t>
    </rPh>
    <phoneticPr fontId="22"/>
  </si>
  <si>
    <t>電気事業者からの買電</t>
    <rPh sb="0" eb="5">
      <t>デンキジギョウシャ</t>
    </rPh>
    <rPh sb="8" eb="10">
      <t>バイデン</t>
    </rPh>
    <phoneticPr fontId="22"/>
  </si>
  <si>
    <t>電気事業者</t>
    <rPh sb="0" eb="4">
      <t>デンキジギョウ</t>
    </rPh>
    <rPh sb="4" eb="5">
      <t>シャ</t>
    </rPh>
    <phoneticPr fontId="22"/>
  </si>
  <si>
    <t>廃油（植物性のもの及び動物性のものを除く）</t>
    <rPh sb="0" eb="2">
      <t>ハイユ</t>
    </rPh>
    <phoneticPr fontId="22"/>
  </si>
  <si>
    <t>廃棄物原燃料使用分</t>
    <rPh sb="0" eb="3">
      <t>ハイキブツ</t>
    </rPh>
    <rPh sb="3" eb="6">
      <t>ゲンネンリョウ</t>
    </rPh>
    <rPh sb="6" eb="9">
      <t>シヨウブン</t>
    </rPh>
    <phoneticPr fontId="22"/>
  </si>
  <si>
    <t>廃棄物原燃料使用分を除く</t>
    <rPh sb="0" eb="3">
      <t>ハイキブツ</t>
    </rPh>
    <rPh sb="3" eb="6">
      <t>ゲンネンリョウ</t>
    </rPh>
    <rPh sb="6" eb="8">
      <t>シヨウ</t>
    </rPh>
    <rPh sb="8" eb="9">
      <t>ブン</t>
    </rPh>
    <rPh sb="10" eb="11">
      <t>ノゾ</t>
    </rPh>
    <phoneticPr fontId="22"/>
  </si>
  <si>
    <t>その他
（非燃料由来の非化石）</t>
    <rPh sb="2" eb="3">
      <t>タ</t>
    </rPh>
    <rPh sb="5" eb="10">
      <t>ヒネンリョウユライ</t>
    </rPh>
    <rPh sb="11" eb="14">
      <t>ヒカセキ</t>
    </rPh>
    <phoneticPr fontId="22"/>
  </si>
  <si>
    <t>2 脱炭素型の技術・製品・サービスの提供における対策</t>
    <rPh sb="2" eb="3">
      <t>ダツ</t>
    </rPh>
    <phoneticPr fontId="22"/>
  </si>
  <si>
    <t>1 脱炭素型の技術・製品・サービスの調達に関する対策</t>
    <rPh sb="2" eb="3">
      <t>ダツ</t>
    </rPh>
    <phoneticPr fontId="22"/>
  </si>
  <si>
    <t xml:space="preserve">①脱炭素型社会の構築につながる技術・製品・サービスの調達 </t>
    <rPh sb="1" eb="2">
      <t>ダツ</t>
    </rPh>
    <phoneticPr fontId="22"/>
  </si>
  <si>
    <t>①脱炭素型社会の構築につながる技術・製品・サービスの提供</t>
    <rPh sb="1" eb="2">
      <t>ダツ</t>
    </rPh>
    <rPh sb="2" eb="4">
      <t>タンソ</t>
    </rPh>
    <rPh sb="4" eb="5">
      <t>ガタ</t>
    </rPh>
    <rPh sb="5" eb="7">
      <t>シャカイ</t>
    </rPh>
    <rPh sb="8" eb="10">
      <t>コウチク</t>
    </rPh>
    <rPh sb="15" eb="17">
      <t>ギジュツ</t>
    </rPh>
    <rPh sb="18" eb="20">
      <t>セイヒン</t>
    </rPh>
    <rPh sb="26" eb="28">
      <t>テイキョウ</t>
    </rPh>
    <phoneticPr fontId="22"/>
  </si>
  <si>
    <t>②地球温暖化対策の実施状況や温室効果ガス排出量の情報開示</t>
    <phoneticPr fontId="22"/>
  </si>
  <si>
    <t>③従業員に対する脱炭素行動の促進（特定事業者からの排出に関わらないもの）</t>
    <rPh sb="8" eb="9">
      <t>ダツ</t>
    </rPh>
    <phoneticPr fontId="22"/>
  </si>
  <si>
    <t>④二酸化炭素の吸収源整備</t>
    <phoneticPr fontId="22"/>
  </si>
  <si>
    <t>⑤地球温暖化対策に関わる人材の育成や技術の伝承</t>
    <phoneticPr fontId="22"/>
  </si>
  <si>
    <t>➅地球温暖化対策に関わる技術の研究開発の推進</t>
    <phoneticPr fontId="22"/>
  </si>
  <si>
    <t>⑦その他温室効果ガスの削減に間接的に寄与する対策</t>
    <phoneticPr fontId="22"/>
  </si>
  <si>
    <t>①サプライチェーン全体の排出量の見える化につながる取組</t>
    <phoneticPr fontId="22"/>
  </si>
  <si>
    <r>
      <t>補整後温室効果ガス
排出量
（ｔ-ＣＯ</t>
    </r>
    <r>
      <rPr>
        <vertAlign val="subscript"/>
        <sz val="10.5"/>
        <rFont val="ＭＳ 明朝"/>
        <family val="1"/>
        <charset val="128"/>
      </rPr>
      <t>２</t>
    </r>
    <r>
      <rPr>
        <sz val="10.5"/>
        <rFont val="ＭＳ 明朝"/>
        <family val="1"/>
        <charset val="128"/>
      </rPr>
      <t>）</t>
    </r>
    <rPh sb="0" eb="2">
      <t>ホセイ</t>
    </rPh>
    <phoneticPr fontId="22"/>
  </si>
  <si>
    <t>実施工場等</t>
    <rPh sb="0" eb="2">
      <t>ジッシ</t>
    </rPh>
    <rPh sb="2" eb="5">
      <t>コウジョウトウ</t>
    </rPh>
    <phoneticPr fontId="22"/>
  </si>
  <si>
    <t>非エネルギー起源CO2（廃棄物原燃料使用分を除く）</t>
    <rPh sb="12" eb="15">
      <t>ハイキブツ</t>
    </rPh>
    <rPh sb="15" eb="18">
      <t>ゲンネンリョウ</t>
    </rPh>
    <rPh sb="18" eb="21">
      <t>シヨウブン</t>
    </rPh>
    <rPh sb="22" eb="23">
      <t>ノゾ</t>
    </rPh>
    <phoneticPr fontId="22"/>
  </si>
  <si>
    <t>非エネルギー起源CO2
（廃棄物原燃料使用分）</t>
    <phoneticPr fontId="22"/>
  </si>
  <si>
    <t>合計（廃棄物原燃料使用分を除く）</t>
    <rPh sb="0" eb="2">
      <t>ゴウケイ</t>
    </rPh>
    <rPh sb="3" eb="6">
      <t>ハイキブツ</t>
    </rPh>
    <rPh sb="6" eb="9">
      <t>ゲンネンリョウ</t>
    </rPh>
    <rPh sb="9" eb="11">
      <t>シヨウ</t>
    </rPh>
    <rPh sb="11" eb="12">
      <t>ブン</t>
    </rPh>
    <rPh sb="13" eb="14">
      <t>ノゾ</t>
    </rPh>
    <phoneticPr fontId="22"/>
  </si>
  <si>
    <t>合計（廃棄物原燃料使用分）</t>
    <rPh sb="0" eb="2">
      <t>ゴウケイ</t>
    </rPh>
    <rPh sb="3" eb="6">
      <t>ハイキブツ</t>
    </rPh>
    <rPh sb="6" eb="9">
      <t>ゲンネンリョウ</t>
    </rPh>
    <rPh sb="9" eb="11">
      <t>シヨウ</t>
    </rPh>
    <rPh sb="11" eb="12">
      <t>ブン</t>
    </rPh>
    <phoneticPr fontId="22"/>
  </si>
  <si>
    <r>
      <t>非エネルギー起源CO</t>
    </r>
    <r>
      <rPr>
        <b/>
        <vertAlign val="subscript"/>
        <sz val="14"/>
        <rFont val="ＭＳ ゴシック"/>
        <family val="3"/>
        <charset val="128"/>
      </rPr>
      <t>2</t>
    </r>
    <r>
      <rPr>
        <b/>
        <sz val="14"/>
        <rFont val="ＭＳ ゴシック"/>
        <family val="3"/>
        <charset val="128"/>
      </rPr>
      <t xml:space="preserve"> 総合計</t>
    </r>
    <rPh sb="0" eb="1">
      <t>ヒ</t>
    </rPh>
    <rPh sb="6" eb="8">
      <t>キゲン</t>
    </rPh>
    <rPh sb="12" eb="15">
      <t>ソウゴウケイ</t>
    </rPh>
    <phoneticPr fontId="22"/>
  </si>
  <si>
    <t>都市ガス</t>
    <rPh sb="0" eb="2">
      <t>トシ</t>
    </rPh>
    <phoneticPr fontId="22"/>
  </si>
  <si>
    <t>（ガス事業者名）</t>
    <rPh sb="3" eb="7">
      <t>ジギョウシャメイ</t>
    </rPh>
    <phoneticPr fontId="22"/>
  </si>
  <si>
    <t>エネルギー起源CO2</t>
    <phoneticPr fontId="22"/>
  </si>
  <si>
    <t>原油（コンデンセート（ＮＧＬ）を除く）</t>
    <rPh sb="0" eb="2">
      <t>ゲンユ</t>
    </rPh>
    <rPh sb="16" eb="17">
      <t>ノゾ</t>
    </rPh>
    <phoneticPr fontId="22"/>
  </si>
  <si>
    <t>可燃性天然
ガス</t>
    <rPh sb="0" eb="3">
      <t>カネンセイ</t>
    </rPh>
    <rPh sb="3" eb="5">
      <t>テンネン</t>
    </rPh>
    <phoneticPr fontId="22"/>
  </si>
  <si>
    <t>GJ/千ｍ3</t>
  </si>
  <si>
    <t>GJ/千ｍ3</t>
    <phoneticPr fontId="22"/>
  </si>
  <si>
    <r>
      <t>GJ/千ｍ</t>
    </r>
    <r>
      <rPr>
        <vertAlign val="superscript"/>
        <sz val="14"/>
        <rFont val="ＭＳ 明朝"/>
        <family val="1"/>
        <charset val="128"/>
      </rPr>
      <t>3</t>
    </r>
    <phoneticPr fontId="22"/>
  </si>
  <si>
    <t>千ｍ3</t>
    <rPh sb="0" eb="1">
      <t>セン</t>
    </rPh>
    <phoneticPr fontId="22"/>
  </si>
  <si>
    <t>二酸化チタンをルチルから分離させる方法</t>
    <rPh sb="0" eb="3">
      <t>ニサンカ</t>
    </rPh>
    <rPh sb="12" eb="14">
      <t>ブンリ</t>
    </rPh>
    <rPh sb="17" eb="19">
      <t>ホウホウ</t>
    </rPh>
    <phoneticPr fontId="22"/>
  </si>
  <si>
    <t>炭酸カルシウム</t>
    <rPh sb="0" eb="2">
      <t>タンサン</t>
    </rPh>
    <phoneticPr fontId="22"/>
  </si>
  <si>
    <t>廃油（特定有害産業廃棄物に限る）</t>
    <rPh sb="3" eb="5">
      <t>トクテイ</t>
    </rPh>
    <rPh sb="5" eb="7">
      <t>ユウガイ</t>
    </rPh>
    <rPh sb="7" eb="9">
      <t>サンギョウ</t>
    </rPh>
    <rPh sb="9" eb="12">
      <t>ハイキブツ</t>
    </rPh>
    <rPh sb="13" eb="14">
      <t>カギ</t>
    </rPh>
    <phoneticPr fontId="22"/>
  </si>
  <si>
    <t>合成繊維及び廃ﾀｲﾔ以外の廃ﾌﾟﾗｽﾁｯｸ類（産業廃棄物に限る）</t>
    <rPh sb="0" eb="2">
      <t>ゴウセイ</t>
    </rPh>
    <rPh sb="2" eb="4">
      <t>センイ</t>
    </rPh>
    <rPh sb="4" eb="5">
      <t>オヨ</t>
    </rPh>
    <rPh sb="6" eb="7">
      <t>ハイ</t>
    </rPh>
    <rPh sb="10" eb="12">
      <t>イガイ</t>
    </rPh>
    <rPh sb="13" eb="14">
      <t>ハイ</t>
    </rPh>
    <rPh sb="21" eb="22">
      <t>ルイ</t>
    </rPh>
    <rPh sb="23" eb="25">
      <t>サンギョウ</t>
    </rPh>
    <rPh sb="25" eb="28">
      <t>ハイキブツ</t>
    </rPh>
    <rPh sb="29" eb="30">
      <t>カギ</t>
    </rPh>
    <phoneticPr fontId="22"/>
  </si>
  <si>
    <t>「自家発電」の燃料・熱の単位発熱量については、投入した燃料・熱でカウント（非化石燃料は0.8倍）すること。</t>
    <rPh sb="1" eb="3">
      <t>ジカ</t>
    </rPh>
    <rPh sb="3" eb="5">
      <t>ハツデン</t>
    </rPh>
    <rPh sb="7" eb="9">
      <t>ネンリョウ</t>
    </rPh>
    <rPh sb="10" eb="11">
      <t>ネツ</t>
    </rPh>
    <rPh sb="12" eb="17">
      <t>タンイハツネツリョウ</t>
    </rPh>
    <rPh sb="23" eb="25">
      <t>トウニュウ</t>
    </rPh>
    <rPh sb="27" eb="29">
      <t>ネンリョウ</t>
    </rPh>
    <rPh sb="30" eb="31">
      <t>ネツ</t>
    </rPh>
    <rPh sb="37" eb="42">
      <t>ヒカセキネンリョウ</t>
    </rPh>
    <rPh sb="46" eb="47">
      <t>バイ</t>
    </rPh>
    <phoneticPr fontId="22"/>
  </si>
  <si>
    <t>オフサイト型ＰＰＡ</t>
    <rPh sb="5" eb="6">
      <t>ガタ</t>
    </rPh>
    <phoneticPr fontId="22"/>
  </si>
  <si>
    <t>非燃料由来の非化石電気</t>
    <rPh sb="0" eb="1">
      <t>ヒ</t>
    </rPh>
    <rPh sb="1" eb="3">
      <t>ネンリョウ</t>
    </rPh>
    <rPh sb="3" eb="5">
      <t>ユライ</t>
    </rPh>
    <rPh sb="6" eb="9">
      <t>ヒカセキ</t>
    </rPh>
    <rPh sb="9" eb="11">
      <t>デンキ</t>
    </rPh>
    <phoneticPr fontId="22"/>
  </si>
  <si>
    <t>その他</t>
    <rPh sb="2" eb="3">
      <t>タ</t>
    </rPh>
    <phoneticPr fontId="22"/>
  </si>
  <si>
    <t>その他（燃料）</t>
    <rPh sb="2" eb="3">
      <t>タ</t>
    </rPh>
    <rPh sb="4" eb="6">
      <t>ネンリョウ</t>
    </rPh>
    <phoneticPr fontId="22"/>
  </si>
  <si>
    <t>その他（熱）</t>
    <rPh sb="2" eb="3">
      <t>タ</t>
    </rPh>
    <rPh sb="4" eb="5">
      <t>ネツ</t>
    </rPh>
    <phoneticPr fontId="22"/>
  </si>
  <si>
    <t>エチレン等の製造</t>
    <rPh sb="4" eb="5">
      <t>トウ</t>
    </rPh>
    <rPh sb="6" eb="8">
      <t>セイゾウ</t>
    </rPh>
    <phoneticPr fontId="22"/>
  </si>
  <si>
    <r>
      <t>ドライアイスの製造（ﾄﾞﾗｲｱｲｽの製造のために使用したCO</t>
    </r>
    <r>
      <rPr>
        <vertAlign val="subscript"/>
        <sz val="14"/>
        <rFont val="ＭＳ 明朝"/>
        <family val="1"/>
        <charset val="128"/>
      </rPr>
      <t>2</t>
    </r>
    <r>
      <rPr>
        <sz val="14"/>
        <rFont val="ＭＳ 明朝"/>
        <family val="1"/>
        <charset val="128"/>
      </rPr>
      <t>の量-ﾄﾞﾗｲｱｲｽ出荷量）</t>
    </r>
    <rPh sb="7" eb="9">
      <t>セイゾウ</t>
    </rPh>
    <rPh sb="18" eb="20">
      <t>セイゾウ</t>
    </rPh>
    <rPh sb="24" eb="26">
      <t>シヨウ</t>
    </rPh>
    <rPh sb="32" eb="33">
      <t>リョウ</t>
    </rPh>
    <rPh sb="41" eb="43">
      <t>シュッカ</t>
    </rPh>
    <rPh sb="43" eb="44">
      <t>リョウ</t>
    </rPh>
    <phoneticPr fontId="22"/>
  </si>
  <si>
    <r>
      <t>ドライアイスの使用（ﾄﾞﾗｲｱｲｽとしてのCO</t>
    </r>
    <r>
      <rPr>
        <vertAlign val="subscript"/>
        <sz val="14"/>
        <rFont val="ＭＳ 明朝"/>
        <family val="1"/>
        <charset val="128"/>
      </rPr>
      <t>2</t>
    </r>
    <r>
      <rPr>
        <sz val="14"/>
        <rFont val="ＭＳ 明朝"/>
        <family val="1"/>
        <charset val="128"/>
      </rPr>
      <t>使用量）</t>
    </r>
    <rPh sb="7" eb="9">
      <t>シヨウ</t>
    </rPh>
    <rPh sb="24" eb="27">
      <t>シヨウリョウ</t>
    </rPh>
    <phoneticPr fontId="22"/>
  </si>
  <si>
    <r>
      <t>炭酸ガスの使用（炭酸ガスの使用に伴い排出されたCO</t>
    </r>
    <r>
      <rPr>
        <vertAlign val="subscript"/>
        <sz val="14"/>
        <rFont val="ＭＳ 明朝"/>
        <family val="1"/>
        <charset val="128"/>
      </rPr>
      <t>2</t>
    </r>
    <r>
      <rPr>
        <sz val="14"/>
        <rFont val="ＭＳ 明朝"/>
        <family val="1"/>
        <charset val="128"/>
      </rPr>
      <t>の量）</t>
    </r>
    <rPh sb="0" eb="2">
      <t>タンサン</t>
    </rPh>
    <rPh sb="5" eb="7">
      <t>シヨウ</t>
    </rPh>
    <rPh sb="8" eb="10">
      <t>タンサン</t>
    </rPh>
    <rPh sb="13" eb="15">
      <t>シヨウ</t>
    </rPh>
    <rPh sb="16" eb="17">
      <t>トモナ</t>
    </rPh>
    <rPh sb="18" eb="20">
      <t>ハイシュツ</t>
    </rPh>
    <rPh sb="27" eb="28">
      <t>リョウ</t>
    </rPh>
    <phoneticPr fontId="22"/>
  </si>
  <si>
    <r>
      <t>廃油</t>
    </r>
    <r>
      <rPr>
        <i/>
        <sz val="14"/>
        <rFont val="ＭＳ 明朝"/>
        <family val="1"/>
        <charset val="128"/>
      </rPr>
      <t>（</t>
    </r>
    <r>
      <rPr>
        <sz val="14"/>
        <rFont val="ＭＳ 明朝"/>
        <family val="1"/>
        <charset val="128"/>
      </rPr>
      <t>植物性のもの及び動物性のもの並びに特定有害産業廃棄物を除く）</t>
    </r>
    <rPh sb="0" eb="2">
      <t>ハイユ</t>
    </rPh>
    <rPh sb="3" eb="6">
      <t>ショクブツセイ</t>
    </rPh>
    <rPh sb="9" eb="10">
      <t>オヨ</t>
    </rPh>
    <rPh sb="11" eb="14">
      <t>ドウブツセイ</t>
    </rPh>
    <rPh sb="17" eb="18">
      <t>ナラ</t>
    </rPh>
    <rPh sb="20" eb="22">
      <t>トクテイ</t>
    </rPh>
    <rPh sb="22" eb="24">
      <t>ユウガイ</t>
    </rPh>
    <rPh sb="24" eb="26">
      <t>サンギョウ</t>
    </rPh>
    <rPh sb="26" eb="29">
      <t>ハイキブツ</t>
    </rPh>
    <rPh sb="30" eb="31">
      <t>ノゾ</t>
    </rPh>
    <phoneticPr fontId="22"/>
  </si>
  <si>
    <t>石油コークス又はＦＣＣコーク</t>
    <rPh sb="0" eb="2">
      <t>セキユ</t>
    </rPh>
    <rPh sb="6" eb="7">
      <t>マタ</t>
    </rPh>
    <phoneticPr fontId="22"/>
  </si>
  <si>
    <t>輸入原料炭</t>
    <rPh sb="0" eb="2">
      <t>ユニュウ</t>
    </rPh>
    <rPh sb="2" eb="4">
      <t>ゲンリョウ</t>
    </rPh>
    <rPh sb="4" eb="5">
      <t>タン</t>
    </rPh>
    <phoneticPr fontId="22"/>
  </si>
  <si>
    <t>コークス用原料炭</t>
    <rPh sb="4" eb="5">
      <t>ヨウ</t>
    </rPh>
    <rPh sb="5" eb="8">
      <t>ゲンリョウタン</t>
    </rPh>
    <phoneticPr fontId="22"/>
  </si>
  <si>
    <t>吹込用原料炭</t>
    <rPh sb="0" eb="2">
      <t>フキコ</t>
    </rPh>
    <rPh sb="2" eb="3">
      <t>ヨウ</t>
    </rPh>
    <rPh sb="3" eb="6">
      <t>ゲンリョウタン</t>
    </rPh>
    <phoneticPr fontId="22"/>
  </si>
  <si>
    <t>輸入一般炭</t>
    <rPh sb="0" eb="2">
      <t>ユニュウ</t>
    </rPh>
    <rPh sb="2" eb="4">
      <t>イッパン</t>
    </rPh>
    <rPh sb="4" eb="5">
      <t>タン</t>
    </rPh>
    <phoneticPr fontId="22"/>
  </si>
  <si>
    <t>国産一般炭</t>
    <rPh sb="0" eb="2">
      <t>コクサン</t>
    </rPh>
    <rPh sb="2" eb="4">
      <t>イッパン</t>
    </rPh>
    <rPh sb="4" eb="5">
      <t>タン</t>
    </rPh>
    <phoneticPr fontId="22"/>
  </si>
  <si>
    <t>輸入無煙炭</t>
    <rPh sb="0" eb="2">
      <t>ユニュウ</t>
    </rPh>
    <rPh sb="2" eb="5">
      <t>ムエンタン</t>
    </rPh>
    <phoneticPr fontId="22"/>
  </si>
  <si>
    <t>※燃料を投じて発電された非化石電気（バイオマス発電等）を除く非化石電気</t>
    <phoneticPr fontId="22"/>
  </si>
  <si>
    <t>HFC</t>
    <phoneticPr fontId="22"/>
  </si>
  <si>
    <t>ハイドロフルオロカーボン</t>
    <phoneticPr fontId="22"/>
  </si>
  <si>
    <t>PFC</t>
    <phoneticPr fontId="22"/>
  </si>
  <si>
    <t>パーフルオロカーボン</t>
    <phoneticPr fontId="22"/>
  </si>
  <si>
    <t>C02 コークスの製造</t>
    <rPh sb="9" eb="11">
      <t>セイゾウ</t>
    </rPh>
    <phoneticPr fontId="22"/>
  </si>
  <si>
    <t>C03 電気炉における電気の使用</t>
    <rPh sb="15" eb="16">
      <t>ヨウ</t>
    </rPh>
    <phoneticPr fontId="22"/>
  </si>
  <si>
    <t>C04 石炭の生産</t>
    <phoneticPr fontId="22"/>
  </si>
  <si>
    <t>C06 原油又は天然ガスの試掘</t>
    <rPh sb="13" eb="15">
      <t>シクツ</t>
    </rPh>
    <phoneticPr fontId="22"/>
  </si>
  <si>
    <t>C07 原油又は天然ガスの性状に関する試験の実施</t>
    <phoneticPr fontId="22"/>
  </si>
  <si>
    <t>C08 原油又は天然ガスの生産</t>
    <phoneticPr fontId="22"/>
  </si>
  <si>
    <t>C09 原油の輸送</t>
    <rPh sb="7" eb="9">
      <t>ユソウ</t>
    </rPh>
    <phoneticPr fontId="22"/>
  </si>
  <si>
    <t>C10 原油の精製</t>
    <phoneticPr fontId="22"/>
  </si>
  <si>
    <t>C11 天然ガスの輸送</t>
    <rPh sb="10" eb="11">
      <t>オク</t>
    </rPh>
    <phoneticPr fontId="22"/>
  </si>
  <si>
    <t>C12 都市ガスの製造</t>
    <rPh sb="4" eb="6">
      <t>トシ</t>
    </rPh>
    <rPh sb="9" eb="11">
      <t>セイゾウ</t>
    </rPh>
    <phoneticPr fontId="22"/>
  </si>
  <si>
    <t>C13 都市ガスの供給</t>
    <rPh sb="4" eb="6">
      <t>トシ</t>
    </rPh>
    <rPh sb="9" eb="11">
      <t>キョウキュウ</t>
    </rPh>
    <phoneticPr fontId="22"/>
  </si>
  <si>
    <t>C14 地熱発電施設における蒸気の生産</t>
  </si>
  <si>
    <t>C14 地熱発電施設における蒸気の生産</t>
    <phoneticPr fontId="22"/>
  </si>
  <si>
    <t>C15 エチレン等の製造</t>
  </si>
  <si>
    <t>C15 エチレン等の製造</t>
    <phoneticPr fontId="22"/>
  </si>
  <si>
    <t>C16 家畜の飼養（消化管内発酵）</t>
  </si>
  <si>
    <t>C16 家畜の飼養（消化管内発酵）</t>
    <phoneticPr fontId="22"/>
  </si>
  <si>
    <t>C17 家畜の排せつ物の管理</t>
  </si>
  <si>
    <t>C17 家畜の排せつ物の管理</t>
    <phoneticPr fontId="22"/>
  </si>
  <si>
    <t>C18 稲作</t>
    <phoneticPr fontId="22"/>
  </si>
  <si>
    <t>C19 農業廃棄物の焼却</t>
  </si>
  <si>
    <t>C19 農業廃棄物の焼却</t>
    <phoneticPr fontId="22"/>
  </si>
  <si>
    <t>C21 堆肥の生産</t>
  </si>
  <si>
    <t>C21 堆肥の生産</t>
    <phoneticPr fontId="22"/>
  </si>
  <si>
    <t>N03 原油又は天然ガスの性状に関する試験</t>
    <phoneticPr fontId="22"/>
  </si>
  <si>
    <t>N04 原油又は天然ガスの生産</t>
    <phoneticPr fontId="22"/>
  </si>
  <si>
    <t>N07 半導体素子等の製造</t>
    <phoneticPr fontId="22"/>
  </si>
  <si>
    <t>N08 家畜の排せつ物の管理</t>
    <phoneticPr fontId="22"/>
  </si>
  <si>
    <t>N12 農業廃棄物の焼却</t>
    <phoneticPr fontId="22"/>
  </si>
  <si>
    <t>N13 堆肥の生産</t>
    <rPh sb="4" eb="6">
      <t>タイヒ</t>
    </rPh>
    <rPh sb="7" eb="9">
      <t>セイサン</t>
    </rPh>
    <phoneticPr fontId="22"/>
  </si>
  <si>
    <t>N14 廃棄物の焼却</t>
    <phoneticPr fontId="22"/>
  </si>
  <si>
    <t>H10 噴霧器の製造におけるHFCの封入</t>
    <phoneticPr fontId="22"/>
  </si>
  <si>
    <t>P01 パーフルオロカーボン〔PFC〕の製造</t>
    <phoneticPr fontId="22"/>
  </si>
  <si>
    <t>S06 変圧器等電気機械器具の点検におけるSF6の回収</t>
    <phoneticPr fontId="22"/>
  </si>
  <si>
    <t>S07 変圧器等電気機械器具の廃棄におけるSF6の回収</t>
    <phoneticPr fontId="22"/>
  </si>
  <si>
    <t>T01 三ふっ化窒素(NF3)の製造</t>
    <phoneticPr fontId="22"/>
  </si>
  <si>
    <t>T02 半導体素子等の製造</t>
    <phoneticPr fontId="22"/>
  </si>
  <si>
    <t>C0101 ボイラー（固体化石燃料、RDF、RPF、廃タイヤ、廃プラスチック類）</t>
    <phoneticPr fontId="22"/>
  </si>
  <si>
    <t>0.00000013</t>
  </si>
  <si>
    <t>C0102 ボイラー（原油、B・C重油）</t>
    <phoneticPr fontId="22"/>
  </si>
  <si>
    <t>0.00000010</t>
  </si>
  <si>
    <t>C0103 ボイラー（液体化石燃料（原油及びB・C 重油を除く。）、廃油、油化された廃プラスチック類）</t>
    <phoneticPr fontId="22"/>
  </si>
  <si>
    <t>0.00000026</t>
  </si>
  <si>
    <t>C0104 ボイラー（気体化石燃料）</t>
    <phoneticPr fontId="22"/>
  </si>
  <si>
    <t>0.00000023</t>
  </si>
  <si>
    <t>0.00000020</t>
  </si>
  <si>
    <t>0.000016</t>
  </si>
  <si>
    <t>0.000075</t>
  </si>
  <si>
    <t>0.0000043</t>
  </si>
  <si>
    <t>0.00000090</t>
  </si>
  <si>
    <t>0.000031</t>
  </si>
  <si>
    <t>0.0000017</t>
  </si>
  <si>
    <t>0.000013</t>
  </si>
  <si>
    <t>0.00000043</t>
  </si>
  <si>
    <t>0.00000016</t>
  </si>
  <si>
    <t>0.000000054</t>
  </si>
  <si>
    <t>0.0000015</t>
  </si>
  <si>
    <t>0.000029</t>
  </si>
  <si>
    <t>0.0000066</t>
  </si>
  <si>
    <t>0.00000083</t>
  </si>
  <si>
    <t>0.0000023</t>
  </si>
  <si>
    <t>0.00000081</t>
  </si>
  <si>
    <t>0.00000070</t>
  </si>
  <si>
    <t>0.000054</t>
  </si>
  <si>
    <t>0.00029</t>
  </si>
  <si>
    <t>0.0000095</t>
  </si>
  <si>
    <t>0.0000045</t>
  </si>
  <si>
    <t>C0109 ボイラー（バイオガス）</t>
    <phoneticPr fontId="22"/>
  </si>
  <si>
    <t>C0110 ボイラー（その他バイオマス燃料）</t>
    <phoneticPr fontId="22"/>
  </si>
  <si>
    <t>C0117 触媒再生塔（石炭を除く固体化石燃料）</t>
    <phoneticPr fontId="22"/>
  </si>
  <si>
    <t>C0119 セメント原料乾燥炉、れんが原料乾燥炉、骨材又は鋳型の乾燥炉（化石燃料）</t>
    <phoneticPr fontId="22"/>
  </si>
  <si>
    <t>C0120 その他乾燥炉（化石燃料）</t>
    <phoneticPr fontId="22"/>
  </si>
  <si>
    <t>C0121 その他工業炉（固体化石燃料、RPF、廃タイヤ、廃プラスチック類）</t>
    <phoneticPr fontId="22"/>
  </si>
  <si>
    <t>C0122 その他工業炉（液体化石燃料）</t>
    <phoneticPr fontId="22"/>
  </si>
  <si>
    <t>C0123 その他工業炉（気体化石燃料）</t>
    <phoneticPr fontId="22"/>
  </si>
  <si>
    <t>C02 コークスの製造</t>
    <phoneticPr fontId="22"/>
  </si>
  <si>
    <t>0.00012</t>
  </si>
  <si>
    <t>kWh</t>
    <phoneticPr fontId="22"/>
  </si>
  <si>
    <t>0.0015</t>
  </si>
  <si>
    <t>0.0017</t>
  </si>
  <si>
    <t>0.00080</t>
  </si>
  <si>
    <t>0.000067</t>
  </si>
  <si>
    <t>0.040</t>
  </si>
  <si>
    <t>0.00043</t>
  </si>
  <si>
    <t>0.27</t>
  </si>
  <si>
    <t>0.00072</t>
  </si>
  <si>
    <t>0.0018</t>
  </si>
  <si>
    <t>0.00000059</t>
  </si>
  <si>
    <t>0.000025</t>
  </si>
  <si>
    <t>0.00000038</t>
  </si>
  <si>
    <t>0.00000076</t>
  </si>
  <si>
    <t>0.064</t>
  </si>
  <si>
    <t>0.0000054</t>
  </si>
  <si>
    <t>0.00011</t>
  </si>
  <si>
    <t>t-CH4/GJ</t>
    <phoneticPr fontId="22"/>
  </si>
  <si>
    <t>C04 石炭の生産</t>
  </si>
  <si>
    <t>C07 原油又は天然ガスの性状に関する試験の実施</t>
  </si>
  <si>
    <t>C08 原油又は天然ガスの生産</t>
  </si>
  <si>
    <t>C10 原油の精製</t>
  </si>
  <si>
    <t>C20 廃棄物の埋⽴処分</t>
  </si>
  <si>
    <t>C0401 石炭坑での採掘における採掘時</t>
    <phoneticPr fontId="22"/>
  </si>
  <si>
    <t>C0402 石炭坑での採掘における採掘後の工程時</t>
    <phoneticPr fontId="22"/>
  </si>
  <si>
    <t>C0403 露天掘による採掘における採掘時</t>
    <phoneticPr fontId="22"/>
  </si>
  <si>
    <t>C04_C0403</t>
  </si>
  <si>
    <t>C04_C0404</t>
  </si>
  <si>
    <t>C05_C0501</t>
    <phoneticPr fontId="22"/>
  </si>
  <si>
    <t>C0501 ―</t>
    <phoneticPr fontId="22"/>
  </si>
  <si>
    <t>C06_C0601</t>
    <phoneticPr fontId="22"/>
  </si>
  <si>
    <t>C0601 ―</t>
    <phoneticPr fontId="22"/>
  </si>
  <si>
    <t>C0701 ―</t>
    <phoneticPr fontId="22"/>
  </si>
  <si>
    <t>C0801 生産に係る坑井における通気弁</t>
    <phoneticPr fontId="22"/>
  </si>
  <si>
    <t>C0802 生産に伴い陸上の坑井における施設からの生産に係る排出</t>
    <phoneticPr fontId="22"/>
  </si>
  <si>
    <t>C08_C0801</t>
    <phoneticPr fontId="22"/>
  </si>
  <si>
    <t>C08_C0803</t>
  </si>
  <si>
    <t>C08_C0804</t>
  </si>
  <si>
    <t>C08_C0805</t>
  </si>
  <si>
    <t>C08_C0806</t>
  </si>
  <si>
    <t>C08_C0807</t>
  </si>
  <si>
    <t>C08_C0808</t>
  </si>
  <si>
    <t>C08_C0809</t>
  </si>
  <si>
    <t>C08_C0810</t>
  </si>
  <si>
    <t>C0804 生産に付随して発生するガスの焼却</t>
    <phoneticPr fontId="22"/>
  </si>
  <si>
    <t>C0803 生産に伴い海上の坑井における施設からの生産に係る排出</t>
    <phoneticPr fontId="22"/>
  </si>
  <si>
    <t>C0805 生産に係る陸上の坑井における施設からの生産に係る排出</t>
    <phoneticPr fontId="22"/>
  </si>
  <si>
    <t>C0806 生産に係る海上の坑井における施設からの生産に係る排出</t>
    <phoneticPr fontId="22"/>
  </si>
  <si>
    <t>C0807 生産に伴い処理に係る施設からの排出</t>
    <phoneticPr fontId="22"/>
  </si>
  <si>
    <t>C0808 採掘に付随して発生するガスの焼却</t>
    <phoneticPr fontId="22"/>
  </si>
  <si>
    <t>C0809 処理に付随して発生するガスの焼却</t>
    <phoneticPr fontId="22"/>
  </si>
  <si>
    <t>C0810 ―</t>
    <phoneticPr fontId="22"/>
  </si>
  <si>
    <t>C0901 原油（パイプラインによる輸送）</t>
    <phoneticPr fontId="22"/>
  </si>
  <si>
    <t>C0902 原油（パイプライン以外による輸送）</t>
    <phoneticPr fontId="22"/>
  </si>
  <si>
    <t>C09_C0901</t>
    <phoneticPr fontId="22"/>
  </si>
  <si>
    <t>C09_C0902</t>
  </si>
  <si>
    <t>C09_C0903</t>
  </si>
  <si>
    <t>a</t>
    <phoneticPr fontId="22"/>
  </si>
  <si>
    <t>N02 ⽊炭の製造</t>
  </si>
  <si>
    <t>　３　連鎖化事業者にあっては、「主たる事業の業種」の欄及び「主たる事業の内容」</t>
    <rPh sb="3" eb="5">
      <t>レンサ</t>
    </rPh>
    <rPh sb="5" eb="6">
      <t>カ</t>
    </rPh>
    <rPh sb="6" eb="8">
      <t>ジギョウ</t>
    </rPh>
    <rPh sb="8" eb="9">
      <t>シャ</t>
    </rPh>
    <rPh sb="16" eb="17">
      <t>シュ</t>
    </rPh>
    <rPh sb="19" eb="21">
      <t>ジギョウ</t>
    </rPh>
    <rPh sb="22" eb="24">
      <t>ギョウシュ</t>
    </rPh>
    <rPh sb="26" eb="27">
      <t>ラン</t>
    </rPh>
    <rPh sb="27" eb="28">
      <t>オヨ</t>
    </rPh>
    <rPh sb="30" eb="31">
      <t>シュ</t>
    </rPh>
    <rPh sb="33" eb="35">
      <t>ジギョウ</t>
    </rPh>
    <rPh sb="36" eb="38">
      <t>ナイヨウ</t>
    </rPh>
    <phoneticPr fontId="22"/>
  </si>
  <si>
    <t>　　の欄には、連鎖化事業の業種又は内容を記載すること。</t>
    <phoneticPr fontId="22"/>
  </si>
  <si>
    <t>化石</t>
    <rPh sb="0" eb="2">
      <t>カセキ</t>
    </rPh>
    <phoneticPr fontId="22"/>
  </si>
  <si>
    <t>非化石</t>
    <rPh sb="0" eb="3">
      <t>ヒカセキ</t>
    </rPh>
    <phoneticPr fontId="22"/>
  </si>
  <si>
    <t>電気</t>
    <phoneticPr fontId="22"/>
  </si>
  <si>
    <t>※2</t>
    <phoneticPr fontId="22"/>
  </si>
  <si>
    <t>※ その他の熱については、エネルギー使用量の算出では対象ですが、二酸化炭素排出量の算出では対象外
    （排出係数を空欄とする。）</t>
    <rPh sb="4" eb="5">
      <t>タ</t>
    </rPh>
    <rPh sb="6" eb="7">
      <t>ネツ</t>
    </rPh>
    <rPh sb="18" eb="21">
      <t>シヨウリョウ</t>
    </rPh>
    <rPh sb="22" eb="24">
      <t>サンシュツ</t>
    </rPh>
    <rPh sb="26" eb="28">
      <t>タイショウ</t>
    </rPh>
    <rPh sb="32" eb="35">
      <t>ニサンカ</t>
    </rPh>
    <rPh sb="35" eb="37">
      <t>タンソ</t>
    </rPh>
    <rPh sb="37" eb="40">
      <t>ハイシュツリョウ</t>
    </rPh>
    <rPh sb="41" eb="43">
      <t>サンシュツ</t>
    </rPh>
    <rPh sb="45" eb="47">
      <t>タイショウ</t>
    </rPh>
    <rPh sb="47" eb="48">
      <t>ガイ</t>
    </rPh>
    <rPh sb="54" eb="56">
      <t>ハイシュツ</t>
    </rPh>
    <rPh sb="56" eb="58">
      <t>ケイスウ</t>
    </rPh>
    <rPh sb="59" eb="61">
      <t>クウラン</t>
    </rPh>
    <phoneticPr fontId="22"/>
  </si>
  <si>
    <t xml:space="preserve">自家発電 </t>
    <rPh sb="0" eb="1">
      <t>ジ</t>
    </rPh>
    <rPh sb="1" eb="2">
      <t>イエ</t>
    </rPh>
    <rPh sb="2" eb="3">
      <t>ハッ</t>
    </rPh>
    <rPh sb="3" eb="4">
      <t>デン</t>
    </rPh>
    <phoneticPr fontId="22"/>
  </si>
  <si>
    <r>
      <t>電気事業・熱供給業による供給</t>
    </r>
    <r>
      <rPr>
        <b/>
        <sz val="24"/>
        <rFont val="ＭＳ ゴシック"/>
        <family val="3"/>
        <charset val="128"/>
      </rPr>
      <t>※1</t>
    </r>
    <rPh sb="5" eb="6">
      <t>ネツ</t>
    </rPh>
    <rPh sb="6" eb="8">
      <t>キョウキュウ</t>
    </rPh>
    <rPh sb="8" eb="9">
      <t>ギョウ</t>
    </rPh>
    <rPh sb="12" eb="14">
      <t>キョウキュウ</t>
    </rPh>
    <phoneticPr fontId="22"/>
  </si>
  <si>
    <r>
      <t xml:space="preserve">排出係数 </t>
    </r>
    <r>
      <rPr>
        <b/>
        <sz val="18"/>
        <rFont val="ＭＳ ゴシック"/>
        <family val="3"/>
        <charset val="128"/>
      </rPr>
      <t>※2</t>
    </r>
    <rPh sb="0" eb="2">
      <t>ハイシュツ</t>
    </rPh>
    <rPh sb="2" eb="4">
      <t>ケイスウ</t>
    </rPh>
    <phoneticPr fontId="22"/>
  </si>
  <si>
    <t>※ 自家発電に係る排出係数は、「販売した副生エネルギーの量」に記載がある場合に、発電に伴い発生したCO2排出量を発電量で除して算出し記入</t>
    <phoneticPr fontId="22"/>
  </si>
  <si>
    <t>地球温暖化対策実施状況書提出書</t>
    <rPh sb="0" eb="2">
      <t>チキュウ</t>
    </rPh>
    <rPh sb="2" eb="5">
      <t>オンダンカ</t>
    </rPh>
    <rPh sb="5" eb="7">
      <t>タイサク</t>
    </rPh>
    <rPh sb="7" eb="9">
      <t>ジッシ</t>
    </rPh>
    <rPh sb="9" eb="12">
      <t>ジョウキョウショ</t>
    </rPh>
    <rPh sb="12" eb="14">
      <t>テイシュツ</t>
    </rPh>
    <rPh sb="14" eb="15">
      <t>ショ</t>
    </rPh>
    <phoneticPr fontId="22"/>
  </si>
  <si>
    <t>地球温暖化対策
実施状況書</t>
    <rPh sb="0" eb="2">
      <t>チキュウ</t>
    </rPh>
    <rPh sb="2" eb="5">
      <t>オンダンカ</t>
    </rPh>
    <rPh sb="5" eb="7">
      <t>タイサク</t>
    </rPh>
    <rPh sb="8" eb="10">
      <t>ジッシ</t>
    </rPh>
    <rPh sb="10" eb="13">
      <t>ジョウキョウショ</t>
    </rPh>
    <phoneticPr fontId="22"/>
  </si>
  <si>
    <t>（１）温室効果ガス別の排出量（実績年度）</t>
    <rPh sb="3" eb="5">
      <t>オンシツ</t>
    </rPh>
    <rPh sb="5" eb="7">
      <t>コウカ</t>
    </rPh>
    <rPh sb="9" eb="10">
      <t>ベツ</t>
    </rPh>
    <rPh sb="11" eb="14">
      <t>ハイシュツリョウ</t>
    </rPh>
    <rPh sb="15" eb="17">
      <t>ジッセキ</t>
    </rPh>
    <rPh sb="17" eb="19">
      <t>ネンド</t>
    </rPh>
    <phoneticPr fontId="22"/>
  </si>
  <si>
    <t>（２）補整後の温室効果ガス排出量（実績年度）</t>
    <rPh sb="3" eb="5">
      <t>ホセイ</t>
    </rPh>
    <rPh sb="5" eb="6">
      <t>ゴ</t>
    </rPh>
    <rPh sb="7" eb="9">
      <t>オンシツ</t>
    </rPh>
    <rPh sb="9" eb="11">
      <t>コウカ</t>
    </rPh>
    <rPh sb="13" eb="16">
      <t>ハイシュツリョウ</t>
    </rPh>
    <rPh sb="17" eb="19">
      <t>ジッセキ</t>
    </rPh>
    <rPh sb="19" eb="21">
      <t>ネンド</t>
    </rPh>
    <phoneticPr fontId="22"/>
  </si>
  <si>
    <t>（３）大規模工場等の温室効果ガス排出量（実績年度）</t>
    <rPh sb="3" eb="6">
      <t>ダイキボ</t>
    </rPh>
    <rPh sb="6" eb="8">
      <t>コウジョウ</t>
    </rPh>
    <rPh sb="8" eb="9">
      <t>トウ</t>
    </rPh>
    <rPh sb="10" eb="12">
      <t>オンシツ</t>
    </rPh>
    <rPh sb="12" eb="14">
      <t>コウカ</t>
    </rPh>
    <rPh sb="16" eb="19">
      <t>ハイシュツリョウ</t>
    </rPh>
    <rPh sb="20" eb="22">
      <t>ジッセキ</t>
    </rPh>
    <rPh sb="22" eb="24">
      <t>ネンド</t>
    </rPh>
    <phoneticPr fontId="22"/>
  </si>
  <si>
    <r>
      <t>②廃棄物の原燃料
使用に伴うｴﾈﾙｷﾞｰ
起源ＣＯ</t>
    </r>
    <r>
      <rPr>
        <vertAlign val="subscript"/>
        <sz val="11"/>
        <color theme="1"/>
        <rFont val="ＭＳ 明朝"/>
        <family val="1"/>
        <charset val="128"/>
      </rPr>
      <t>２</t>
    </r>
    <phoneticPr fontId="22"/>
  </si>
  <si>
    <r>
      <t>③非ｴﾈﾙｷﾞｰ起源ＣＯ</t>
    </r>
    <r>
      <rPr>
        <vertAlign val="subscript"/>
        <sz val="10.5"/>
        <color theme="1"/>
        <rFont val="ＭＳ 明朝"/>
        <family val="1"/>
        <charset val="128"/>
      </rPr>
      <t>２</t>
    </r>
    <r>
      <rPr>
        <sz val="10.5"/>
        <color theme="1"/>
        <rFont val="ＭＳ 明朝"/>
        <family val="1"/>
        <charset val="128"/>
      </rPr>
      <t xml:space="preserve">
（④を除く。）</t>
    </r>
    <rPh sb="1" eb="2">
      <t>ヒ</t>
    </rPh>
    <phoneticPr fontId="22"/>
  </si>
  <si>
    <r>
      <t>④廃棄物の原燃料
使用に伴う非ｴﾈﾙｷﾞｰ
起源ＣＯ</t>
    </r>
    <r>
      <rPr>
        <vertAlign val="subscript"/>
        <sz val="11"/>
        <color theme="1"/>
        <rFont val="ＭＳ 明朝"/>
        <family val="1"/>
        <charset val="128"/>
      </rPr>
      <t>２</t>
    </r>
    <rPh sb="14" eb="15">
      <t>ヒ</t>
    </rPh>
    <phoneticPr fontId="22"/>
  </si>
  <si>
    <r>
      <t>⑤ＣＨ</t>
    </r>
    <r>
      <rPr>
        <vertAlign val="subscript"/>
        <sz val="10.5"/>
        <color theme="1"/>
        <rFont val="ＭＳ 明朝"/>
        <family val="1"/>
        <charset val="128"/>
      </rPr>
      <t>４</t>
    </r>
    <phoneticPr fontId="22"/>
  </si>
  <si>
    <r>
      <t>⑥Ｎ</t>
    </r>
    <r>
      <rPr>
        <vertAlign val="subscript"/>
        <sz val="10.5"/>
        <color theme="1"/>
        <rFont val="ＭＳ 明朝"/>
        <family val="1"/>
        <charset val="128"/>
      </rPr>
      <t>２</t>
    </r>
    <r>
      <rPr>
        <sz val="10.5"/>
        <color theme="1"/>
        <rFont val="ＭＳ 明朝"/>
        <family val="1"/>
        <charset val="128"/>
      </rPr>
      <t>Ｏ</t>
    </r>
    <phoneticPr fontId="22"/>
  </si>
  <si>
    <r>
      <t>⑨ＳＦ</t>
    </r>
    <r>
      <rPr>
        <vertAlign val="subscript"/>
        <sz val="10.5"/>
        <color theme="1"/>
        <rFont val="ＭＳ 明朝"/>
        <family val="1"/>
        <charset val="128"/>
      </rPr>
      <t>６</t>
    </r>
    <phoneticPr fontId="22"/>
  </si>
  <si>
    <r>
      <t>⑩ＮＦ</t>
    </r>
    <r>
      <rPr>
        <vertAlign val="subscript"/>
        <sz val="10.5"/>
        <color theme="1"/>
        <rFont val="ＭＳ 明朝"/>
        <family val="1"/>
        <charset val="128"/>
      </rPr>
      <t>３</t>
    </r>
    <phoneticPr fontId="22"/>
  </si>
  <si>
    <r>
      <t>⑪ｴﾈﾙｷﾞｰ起源ＣＯ</t>
    </r>
    <r>
      <rPr>
        <vertAlign val="subscript"/>
        <sz val="10.5"/>
        <color theme="1"/>
        <rFont val="ＭＳ 明朝"/>
        <family val="1"/>
        <charset val="128"/>
      </rPr>
      <t xml:space="preserve">２
 </t>
    </r>
    <r>
      <rPr>
        <sz val="10.5"/>
        <color theme="1"/>
        <rFont val="ＭＳ 明朝"/>
        <family val="1"/>
        <charset val="128"/>
      </rPr>
      <t>(発電所等配分前)</t>
    </r>
    <rPh sb="7" eb="9">
      <t>キゲン</t>
    </rPh>
    <rPh sb="15" eb="18">
      <t>ハツデンショ</t>
    </rPh>
    <rPh sb="18" eb="19">
      <t>トウ</t>
    </rPh>
    <rPh sb="19" eb="21">
      <t>ハイブン</t>
    </rPh>
    <rPh sb="21" eb="22">
      <t>マエ</t>
    </rPh>
    <phoneticPr fontId="22"/>
  </si>
  <si>
    <t>（１）実績年度、基準年度及び計画期間</t>
    <rPh sb="3" eb="5">
      <t>ジッセキ</t>
    </rPh>
    <rPh sb="8" eb="10">
      <t>キジュン</t>
    </rPh>
    <rPh sb="10" eb="12">
      <t>ネンド</t>
    </rPh>
    <rPh sb="14" eb="16">
      <t>ケイカク</t>
    </rPh>
    <rPh sb="16" eb="18">
      <t>キカン</t>
    </rPh>
    <phoneticPr fontId="22"/>
  </si>
  <si>
    <t>実績年度</t>
    <rPh sb="0" eb="2">
      <t>ジッセキ</t>
    </rPh>
    <rPh sb="2" eb="4">
      <t>ネンド</t>
    </rPh>
    <phoneticPr fontId="22"/>
  </si>
  <si>
    <t>４　温室効果ガスの排出の量の削減等に係る目標の達成状況</t>
    <rPh sb="12" eb="13">
      <t>リョウ</t>
    </rPh>
    <rPh sb="14" eb="16">
      <t>サクゲン</t>
    </rPh>
    <rPh sb="16" eb="17">
      <t>ナド</t>
    </rPh>
    <rPh sb="20" eb="22">
      <t>モクヒョウ</t>
    </rPh>
    <rPh sb="23" eb="25">
      <t>タッセイ</t>
    </rPh>
    <rPh sb="25" eb="27">
      <t>ジョウキョウ</t>
    </rPh>
    <phoneticPr fontId="22"/>
  </si>
  <si>
    <t>（２）排出の量の削減等に係る目標の達成状況</t>
    <rPh sb="6" eb="7">
      <t>リョウ</t>
    </rPh>
    <rPh sb="8" eb="10">
      <t>サクゲン</t>
    </rPh>
    <rPh sb="10" eb="11">
      <t>トウ</t>
    </rPh>
    <rPh sb="14" eb="16">
      <t>モクヒョウ</t>
    </rPh>
    <rPh sb="17" eb="19">
      <t>タッセイ</t>
    </rPh>
    <rPh sb="19" eb="21">
      <t>ジョウキョウ</t>
    </rPh>
    <phoneticPr fontId="22"/>
  </si>
  <si>
    <t xml:space="preserve">基準年度比
削減率(％)
</t>
    <rPh sb="0" eb="2">
      <t>キジュン</t>
    </rPh>
    <rPh sb="2" eb="4">
      <t>ネンド</t>
    </rPh>
    <rPh sb="4" eb="5">
      <t>ヒ</t>
    </rPh>
    <rPh sb="6" eb="9">
      <t>サクゲンリツ</t>
    </rPh>
    <phoneticPr fontId="22"/>
  </si>
  <si>
    <t>【実績】</t>
    <rPh sb="1" eb="3">
      <t>ジッセキ</t>
    </rPh>
    <phoneticPr fontId="22"/>
  </si>
  <si>
    <t>【目標】</t>
    <rPh sb="1" eb="3">
      <t>モクヒョウ</t>
    </rPh>
    <phoneticPr fontId="22"/>
  </si>
  <si>
    <t>（３）達成状況とその主な要因</t>
    <rPh sb="3" eb="5">
      <t>タッセイ</t>
    </rPh>
    <rPh sb="5" eb="7">
      <t>ジョウキョウ</t>
    </rPh>
    <rPh sb="10" eb="11">
      <t>オモ</t>
    </rPh>
    <rPh sb="12" eb="14">
      <t>ヨウイン</t>
    </rPh>
    <phoneticPr fontId="22"/>
  </si>
  <si>
    <t>　 (１)  削減対策の実施状況</t>
    <rPh sb="7" eb="9">
      <t>サクゲン</t>
    </rPh>
    <rPh sb="9" eb="11">
      <t>タイサク</t>
    </rPh>
    <rPh sb="12" eb="14">
      <t>ジッシ</t>
    </rPh>
    <rPh sb="14" eb="16">
      <t>ジョウキョウ</t>
    </rPh>
    <phoneticPr fontId="22"/>
  </si>
  <si>
    <t>参考評価</t>
    <phoneticPr fontId="22"/>
  </si>
  <si>
    <t>対策の
計画状況</t>
    <rPh sb="0" eb="2">
      <t>タイサク</t>
    </rPh>
    <rPh sb="4" eb="6">
      <t>ケイカク</t>
    </rPh>
    <rPh sb="6" eb="8">
      <t>ジョウキョウ</t>
    </rPh>
    <phoneticPr fontId="22"/>
  </si>
  <si>
    <t>実施状況</t>
    <rPh sb="0" eb="2">
      <t>ジッシ</t>
    </rPh>
    <phoneticPr fontId="22"/>
  </si>
  <si>
    <t>実施内容又は未実施の場合における課題</t>
    <rPh sb="0" eb="2">
      <t>ジッシ</t>
    </rPh>
    <rPh sb="2" eb="4">
      <t>ナイヨウ</t>
    </rPh>
    <rPh sb="4" eb="5">
      <t>マタ</t>
    </rPh>
    <rPh sb="6" eb="9">
      <t>ミジッシ</t>
    </rPh>
    <rPh sb="10" eb="12">
      <t>バアイ</t>
    </rPh>
    <rPh sb="16" eb="18">
      <t>カダイ</t>
    </rPh>
    <phoneticPr fontId="22"/>
  </si>
  <si>
    <t>※正式な評価は第3年度</t>
    <rPh sb="1" eb="3">
      <t>セイシキ</t>
    </rPh>
    <rPh sb="4" eb="6">
      <t>ヒョウカ</t>
    </rPh>
    <rPh sb="7" eb="8">
      <t>ダイ</t>
    </rPh>
    <rPh sb="9" eb="11">
      <t>ネンド</t>
    </rPh>
    <phoneticPr fontId="22"/>
  </si>
  <si>
    <t xml:space="preserve"> 　(２) 温室効果ガスの排出の量の削減等に向けた先進的・先導的対策の実施状況</t>
    <rPh sb="6" eb="8">
      <t>オンシツ</t>
    </rPh>
    <rPh sb="8" eb="10">
      <t>コウカ</t>
    </rPh>
    <rPh sb="13" eb="15">
      <t>ハイシュツ</t>
    </rPh>
    <rPh sb="16" eb="17">
      <t>リョウ</t>
    </rPh>
    <rPh sb="18" eb="20">
      <t>サクゲン</t>
    </rPh>
    <rPh sb="20" eb="21">
      <t>トウ</t>
    </rPh>
    <rPh sb="22" eb="23">
      <t>ム</t>
    </rPh>
    <rPh sb="25" eb="28">
      <t>センシンテキ</t>
    </rPh>
    <rPh sb="29" eb="32">
      <t>センドウテキ</t>
    </rPh>
    <rPh sb="32" eb="34">
      <t>タイサク</t>
    </rPh>
    <rPh sb="35" eb="37">
      <t>ジッシ</t>
    </rPh>
    <rPh sb="37" eb="39">
      <t>ジョウキョウ</t>
    </rPh>
    <phoneticPr fontId="22"/>
  </si>
  <si>
    <t xml:space="preserve">　　再生可能エネルギー等の優先的な使用に係る対策の実施状況 </t>
    <rPh sb="25" eb="27">
      <t>ジッシ</t>
    </rPh>
    <phoneticPr fontId="22"/>
  </si>
  <si>
    <t>実施状況</t>
    <rPh sb="0" eb="2">
      <t>ジッシ</t>
    </rPh>
    <rPh sb="2" eb="4">
      <t>ジョウキョウ</t>
    </rPh>
    <phoneticPr fontId="22"/>
  </si>
  <si>
    <t>６　再生可能エネルギー等の優先的な使用に係る目標の達成状況</t>
    <rPh sb="2" eb="4">
      <t>サイセイ</t>
    </rPh>
    <rPh sb="4" eb="6">
      <t>カノウ</t>
    </rPh>
    <rPh sb="11" eb="12">
      <t>トウ</t>
    </rPh>
    <rPh sb="13" eb="15">
      <t>ユウセン</t>
    </rPh>
    <rPh sb="15" eb="16">
      <t>テキ</t>
    </rPh>
    <rPh sb="17" eb="19">
      <t>シヨウ</t>
    </rPh>
    <rPh sb="20" eb="21">
      <t>カカ</t>
    </rPh>
    <rPh sb="22" eb="24">
      <t>モクヒョウ</t>
    </rPh>
    <rPh sb="25" eb="27">
      <t>タッセイ</t>
    </rPh>
    <rPh sb="27" eb="29">
      <t>ジョウキョウ</t>
    </rPh>
    <phoneticPr fontId="22"/>
  </si>
  <si>
    <t>（１）実績年度及び目標年度</t>
    <rPh sb="3" eb="5">
      <t>ジッセキ</t>
    </rPh>
    <rPh sb="5" eb="7">
      <t>ネンド</t>
    </rPh>
    <rPh sb="7" eb="8">
      <t>オヨ</t>
    </rPh>
    <rPh sb="9" eb="11">
      <t>モクヒョウ</t>
    </rPh>
    <rPh sb="11" eb="13">
      <t>ネンド</t>
    </rPh>
    <phoneticPr fontId="22"/>
  </si>
  <si>
    <t>（２）使用電気全体に占める再生可能エネルギー等由来の電気の比率に係る目標の達成状況</t>
    <rPh sb="37" eb="39">
      <t>タッセイ</t>
    </rPh>
    <rPh sb="39" eb="41">
      <t>ジョウキョウ</t>
    </rPh>
    <phoneticPr fontId="22"/>
  </si>
  <si>
    <t xml:space="preserve"> (３)その他の目標の達成状況</t>
    <rPh sb="11" eb="13">
      <t>タッセイ</t>
    </rPh>
    <rPh sb="13" eb="15">
      <t>ジョウキョウ</t>
    </rPh>
    <phoneticPr fontId="22"/>
  </si>
  <si>
    <t>(４)　達成状況とその主な要因</t>
    <rPh sb="4" eb="6">
      <t>タッセイ</t>
    </rPh>
    <rPh sb="6" eb="8">
      <t>ジョウキョウ</t>
    </rPh>
    <rPh sb="11" eb="12">
      <t>オモ</t>
    </rPh>
    <rPh sb="13" eb="15">
      <t>ヨウイン</t>
    </rPh>
    <phoneticPr fontId="22"/>
  </si>
  <si>
    <t>C22 廃棄物の焼却</t>
    <phoneticPr fontId="22"/>
  </si>
  <si>
    <t>N05 アジピン酸、硝酸又はカプロラクタムの製造</t>
    <rPh sb="10" eb="12">
      <t>ショウサン</t>
    </rPh>
    <rPh sb="12" eb="13">
      <t>マタ</t>
    </rPh>
    <phoneticPr fontId="22"/>
  </si>
  <si>
    <t>H01 クロロジフルオロメタン〔HCFC-22〕の製造</t>
    <phoneticPr fontId="22"/>
  </si>
  <si>
    <t>輸入原料炭</t>
    <rPh sb="0" eb="2">
      <t>ユニュウ</t>
    </rPh>
    <phoneticPr fontId="22"/>
  </si>
  <si>
    <t>28.7</t>
    <phoneticPr fontId="22"/>
  </si>
  <si>
    <t>コークス用原料炭</t>
    <rPh sb="4" eb="5">
      <t>ヨウ</t>
    </rPh>
    <rPh sb="5" eb="7">
      <t>ゲンリョウ</t>
    </rPh>
    <rPh sb="7" eb="8">
      <t>スミ</t>
    </rPh>
    <phoneticPr fontId="22"/>
  </si>
  <si>
    <t>吹込用原料炭</t>
    <rPh sb="0" eb="1">
      <t>フ</t>
    </rPh>
    <rPh sb="1" eb="2">
      <t>コ</t>
    </rPh>
    <rPh sb="2" eb="3">
      <t>ヨウ</t>
    </rPh>
    <rPh sb="3" eb="5">
      <t>ゲンリョウ</t>
    </rPh>
    <rPh sb="5" eb="6">
      <t>スミ</t>
    </rPh>
    <phoneticPr fontId="22"/>
  </si>
  <si>
    <t>輸入一般炭</t>
    <rPh sb="0" eb="2">
      <t>ユニュウ</t>
    </rPh>
    <rPh sb="2" eb="4">
      <t>イッパン</t>
    </rPh>
    <rPh sb="4" eb="5">
      <t>スミ</t>
    </rPh>
    <phoneticPr fontId="22"/>
  </si>
  <si>
    <t>国産一般炭</t>
    <rPh sb="0" eb="2">
      <t>コクサン</t>
    </rPh>
    <phoneticPr fontId="22"/>
  </si>
  <si>
    <t>輸入無煙炭</t>
    <rPh sb="0" eb="2">
      <t>ユニュウ</t>
    </rPh>
    <phoneticPr fontId="22"/>
  </si>
  <si>
    <t>石油コークス又はFCC</t>
    <rPh sb="6" eb="7">
      <t>マタ</t>
    </rPh>
    <phoneticPr fontId="22"/>
  </si>
  <si>
    <t>02</t>
    <phoneticPr fontId="22"/>
  </si>
  <si>
    <t>03</t>
    <phoneticPr fontId="22"/>
  </si>
  <si>
    <t>04</t>
    <phoneticPr fontId="22"/>
  </si>
  <si>
    <t>05</t>
    <phoneticPr fontId="22"/>
  </si>
  <si>
    <t>06</t>
    <phoneticPr fontId="22"/>
  </si>
  <si>
    <t>07</t>
    <phoneticPr fontId="22"/>
  </si>
  <si>
    <t>08</t>
    <phoneticPr fontId="22"/>
  </si>
  <si>
    <t>09</t>
    <phoneticPr fontId="22"/>
  </si>
  <si>
    <t>10</t>
    <phoneticPr fontId="22"/>
  </si>
  <si>
    <t>28.9</t>
    <phoneticPr fontId="22"/>
  </si>
  <si>
    <t>28.3</t>
    <phoneticPr fontId="22"/>
  </si>
  <si>
    <t>26.1</t>
    <phoneticPr fontId="22"/>
  </si>
  <si>
    <t>24.2</t>
    <phoneticPr fontId="22"/>
  </si>
  <si>
    <t>27.8</t>
    <phoneticPr fontId="22"/>
  </si>
  <si>
    <t>29.0</t>
    <phoneticPr fontId="22"/>
  </si>
  <si>
    <t>34.1</t>
    <phoneticPr fontId="22"/>
  </si>
  <si>
    <t>37.3</t>
    <phoneticPr fontId="22"/>
  </si>
  <si>
    <t>40.0</t>
    <phoneticPr fontId="22"/>
  </si>
  <si>
    <t>11</t>
    <phoneticPr fontId="22"/>
  </si>
  <si>
    <t>12</t>
    <phoneticPr fontId="22"/>
  </si>
  <si>
    <t>13</t>
    <phoneticPr fontId="22"/>
  </si>
  <si>
    <t>14</t>
    <phoneticPr fontId="22"/>
  </si>
  <si>
    <t>15</t>
    <phoneticPr fontId="22"/>
  </si>
  <si>
    <t>16</t>
    <phoneticPr fontId="22"/>
  </si>
  <si>
    <t>17</t>
    <phoneticPr fontId="22"/>
  </si>
  <si>
    <t>18</t>
    <phoneticPr fontId="22"/>
  </si>
  <si>
    <t>19</t>
    <phoneticPr fontId="22"/>
  </si>
  <si>
    <t>20</t>
    <phoneticPr fontId="22"/>
  </si>
  <si>
    <t>34.8</t>
    <phoneticPr fontId="22"/>
  </si>
  <si>
    <t>38.3</t>
    <phoneticPr fontId="22"/>
  </si>
  <si>
    <t>33.4</t>
    <phoneticPr fontId="22"/>
  </si>
  <si>
    <t>33.3</t>
    <phoneticPr fontId="22"/>
  </si>
  <si>
    <t>36.3</t>
    <phoneticPr fontId="22"/>
  </si>
  <si>
    <t>36.5</t>
    <phoneticPr fontId="22"/>
  </si>
  <si>
    <t>38.0</t>
    <phoneticPr fontId="22"/>
  </si>
  <si>
    <t>38.9</t>
    <phoneticPr fontId="22"/>
  </si>
  <si>
    <t>41.8</t>
    <phoneticPr fontId="22"/>
  </si>
  <si>
    <t>40.2</t>
    <phoneticPr fontId="22"/>
  </si>
  <si>
    <t>21</t>
    <phoneticPr fontId="22"/>
  </si>
  <si>
    <t>22</t>
    <phoneticPr fontId="22"/>
  </si>
  <si>
    <t>23</t>
    <phoneticPr fontId="22"/>
  </si>
  <si>
    <t>24</t>
    <phoneticPr fontId="22"/>
  </si>
  <si>
    <t>25</t>
    <phoneticPr fontId="22"/>
  </si>
  <si>
    <t>26</t>
    <phoneticPr fontId="22"/>
  </si>
  <si>
    <t>27</t>
    <phoneticPr fontId="22"/>
  </si>
  <si>
    <t>28</t>
    <phoneticPr fontId="22"/>
  </si>
  <si>
    <t>29</t>
    <phoneticPr fontId="22"/>
  </si>
  <si>
    <t>50.1</t>
    <phoneticPr fontId="22"/>
  </si>
  <si>
    <t>46.1</t>
    <phoneticPr fontId="22"/>
  </si>
  <si>
    <t>54.7</t>
    <phoneticPr fontId="22"/>
  </si>
  <si>
    <t>38.4</t>
    <phoneticPr fontId="22"/>
  </si>
  <si>
    <t>18.4</t>
    <phoneticPr fontId="22"/>
  </si>
  <si>
    <t>3.23</t>
    <phoneticPr fontId="22"/>
  </si>
  <si>
    <t>3.45</t>
    <phoneticPr fontId="22"/>
  </si>
  <si>
    <t>7.53</t>
    <phoneticPr fontId="22"/>
  </si>
  <si>
    <t>GJ/千m3</t>
    <rPh sb="3" eb="4">
      <t>セン</t>
    </rPh>
    <phoneticPr fontId="22"/>
  </si>
  <si>
    <t>30</t>
    <phoneticPr fontId="22"/>
  </si>
  <si>
    <t>31</t>
    <phoneticPr fontId="22"/>
  </si>
  <si>
    <t>32</t>
    <phoneticPr fontId="22"/>
  </si>
  <si>
    <t>33</t>
    <phoneticPr fontId="22"/>
  </si>
  <si>
    <t>34</t>
    <phoneticPr fontId="22"/>
  </si>
  <si>
    <t>35</t>
    <phoneticPr fontId="22"/>
  </si>
  <si>
    <t>36</t>
    <phoneticPr fontId="22"/>
  </si>
  <si>
    <t>RDF</t>
    <phoneticPr fontId="22"/>
  </si>
  <si>
    <t>RPF</t>
    <phoneticPr fontId="22"/>
  </si>
  <si>
    <t>廃プラスチック類（一般廃棄物）</t>
    <rPh sb="0" eb="1">
      <t>ハイ</t>
    </rPh>
    <rPh sb="7" eb="8">
      <t>ルイ</t>
    </rPh>
    <rPh sb="9" eb="11">
      <t>イッパン</t>
    </rPh>
    <rPh sb="11" eb="14">
      <t>ハイキブツ</t>
    </rPh>
    <phoneticPr fontId="22"/>
  </si>
  <si>
    <t>廃プラスチック類（産業廃棄物）</t>
    <rPh sb="0" eb="1">
      <t>ハイ</t>
    </rPh>
    <rPh sb="7" eb="8">
      <t>ルイ</t>
    </rPh>
    <rPh sb="9" eb="11">
      <t>サンギョウ</t>
    </rPh>
    <rPh sb="11" eb="14">
      <t>ハイキブツ</t>
    </rPh>
    <phoneticPr fontId="22"/>
  </si>
  <si>
    <t>廃油（植物性のもの及び動物性のものを除く。）、廃油（植物性のもの及び動物性のものを除く。）から製造された燃料炭化水素油</t>
    <rPh sb="0" eb="2">
      <t>ハイユ</t>
    </rPh>
    <rPh sb="3" eb="5">
      <t>ショクブツ</t>
    </rPh>
    <rPh sb="5" eb="6">
      <t>セイ</t>
    </rPh>
    <rPh sb="9" eb="10">
      <t>オヨ</t>
    </rPh>
    <rPh sb="11" eb="14">
      <t>ドウブツセイ</t>
    </rPh>
    <rPh sb="18" eb="19">
      <t>ノゾ</t>
    </rPh>
    <rPh sb="47" eb="49">
      <t>セイゾウ</t>
    </rPh>
    <rPh sb="52" eb="54">
      <t>ネンリョウ</t>
    </rPh>
    <rPh sb="54" eb="56">
      <t>タンカ</t>
    </rPh>
    <rPh sb="56" eb="58">
      <t>スイソ</t>
    </rPh>
    <rPh sb="58" eb="59">
      <t>アブラ</t>
    </rPh>
    <phoneticPr fontId="22"/>
  </si>
  <si>
    <t>廃プラスチック類から製造された燃料炭化水素油</t>
    <rPh sb="0" eb="1">
      <t>ハイ</t>
    </rPh>
    <rPh sb="7" eb="8">
      <t>ルイ</t>
    </rPh>
    <rPh sb="10" eb="12">
      <t>セイゾウ</t>
    </rPh>
    <rPh sb="15" eb="17">
      <t>ネンリョウ</t>
    </rPh>
    <rPh sb="17" eb="19">
      <t>タンカ</t>
    </rPh>
    <rPh sb="19" eb="21">
      <t>スイソ</t>
    </rPh>
    <rPh sb="21" eb="22">
      <t>アブラ</t>
    </rPh>
    <phoneticPr fontId="22"/>
  </si>
  <si>
    <t>18.0</t>
    <phoneticPr fontId="22"/>
  </si>
  <si>
    <t>26.9</t>
    <phoneticPr fontId="22"/>
  </si>
  <si>
    <t>33.2</t>
    <phoneticPr fontId="22"/>
  </si>
  <si>
    <t>29.3</t>
    <phoneticPr fontId="22"/>
  </si>
  <si>
    <t>廃棄物</t>
    <rPh sb="0" eb="3">
      <t>ハイキブツ</t>
    </rPh>
    <phoneticPr fontId="22"/>
  </si>
  <si>
    <t>37</t>
    <phoneticPr fontId="22"/>
  </si>
  <si>
    <t>38</t>
    <phoneticPr fontId="22"/>
  </si>
  <si>
    <t>39</t>
    <phoneticPr fontId="22"/>
  </si>
  <si>
    <t>40</t>
    <phoneticPr fontId="22"/>
  </si>
  <si>
    <t>41</t>
    <phoneticPr fontId="22"/>
  </si>
  <si>
    <t>バイオマス</t>
    <phoneticPr fontId="22"/>
  </si>
  <si>
    <t>黒液</t>
    <rPh sb="0" eb="1">
      <t>クロ</t>
    </rPh>
    <rPh sb="1" eb="2">
      <t>エキ</t>
    </rPh>
    <phoneticPr fontId="22"/>
  </si>
  <si>
    <t>その他のバイオマス燃料</t>
    <rPh sb="2" eb="3">
      <t>タ</t>
    </rPh>
    <rPh sb="9" eb="11">
      <t>ネンリョウ</t>
    </rPh>
    <phoneticPr fontId="22"/>
  </si>
  <si>
    <t>13.2</t>
    <phoneticPr fontId="22"/>
  </si>
  <si>
    <t>17.1</t>
    <phoneticPr fontId="22"/>
  </si>
  <si>
    <t>13.6</t>
    <phoneticPr fontId="22"/>
  </si>
  <si>
    <t>21.2</t>
    <phoneticPr fontId="22"/>
  </si>
  <si>
    <t>t-CH4/t</t>
  </si>
  <si>
    <t>t-CH4/t</t>
    <phoneticPr fontId="22"/>
  </si>
  <si>
    <t>0.000000046</t>
    <phoneticPr fontId="22"/>
  </si>
  <si>
    <r>
      <t>C01 燃料の使</t>
    </r>
    <r>
      <rPr>
        <sz val="11"/>
        <color theme="1"/>
        <rFont val="Microsoft JhengHei UI"/>
        <family val="1"/>
        <charset val="134"/>
      </rPr>
      <t>⽤</t>
    </r>
    <phoneticPr fontId="22"/>
  </si>
  <si>
    <t>t-CH4/kWh</t>
    <phoneticPr fontId="22"/>
  </si>
  <si>
    <r>
      <t>C03 電気炉における電気の使</t>
    </r>
    <r>
      <rPr>
        <sz val="11"/>
        <color theme="1"/>
        <rFont val="Microsoft JhengHei UI"/>
        <family val="1"/>
        <charset val="134"/>
      </rPr>
      <t>⽤</t>
    </r>
    <phoneticPr fontId="22"/>
  </si>
  <si>
    <t>C0404 露天掘による採掘における採掘後の工程時</t>
    <phoneticPr fontId="22"/>
  </si>
  <si>
    <r>
      <t xml:space="preserve">C05 </t>
    </r>
    <r>
      <rPr>
        <sz val="11"/>
        <color theme="1"/>
        <rFont val="Microsoft JhengHei UI"/>
        <family val="1"/>
        <charset val="134"/>
      </rPr>
      <t>⽊</t>
    </r>
    <r>
      <rPr>
        <sz val="11"/>
        <color theme="1"/>
        <rFont val="ＭＳ 明朝"/>
        <family val="1"/>
        <charset val="128"/>
      </rPr>
      <t>炭の製造</t>
    </r>
    <rPh sb="7" eb="9">
      <t>セイゾウ</t>
    </rPh>
    <phoneticPr fontId="22"/>
  </si>
  <si>
    <t>井数</t>
    <phoneticPr fontId="22"/>
  </si>
  <si>
    <t>t-CH4/井数</t>
    <phoneticPr fontId="22"/>
  </si>
  <si>
    <t>t-CH4/kl</t>
    <phoneticPr fontId="22"/>
  </si>
  <si>
    <t>m3</t>
    <phoneticPr fontId="22"/>
  </si>
  <si>
    <t>t-CH4/m3</t>
    <phoneticPr fontId="22"/>
  </si>
  <si>
    <t>0.00000000076</t>
    <phoneticPr fontId="22"/>
  </si>
  <si>
    <t>0.0000000012</t>
    <phoneticPr fontId="22"/>
  </si>
  <si>
    <t>C0903 コンデンセート</t>
    <phoneticPr fontId="22"/>
  </si>
  <si>
    <t>C1004 精製時（原油（コンデンセートを除く。））</t>
    <rPh sb="6" eb="8">
      <t>セイセイ</t>
    </rPh>
    <rPh sb="8" eb="9">
      <t>ジ</t>
    </rPh>
    <rPh sb="10" eb="12">
      <t>ゲンユ</t>
    </rPh>
    <rPh sb="21" eb="22">
      <t>ノゾ</t>
    </rPh>
    <phoneticPr fontId="22"/>
  </si>
  <si>
    <t>C1001 貯蔵時（コンデンセート）</t>
    <phoneticPr fontId="22"/>
  </si>
  <si>
    <t>C1002 精製時（コンデンセート）</t>
    <rPh sb="6" eb="8">
      <t>セイセイ</t>
    </rPh>
    <rPh sb="8" eb="9">
      <t>ジ</t>
    </rPh>
    <phoneticPr fontId="22"/>
  </si>
  <si>
    <t>C1003 貯蔵時（原油（コンデンセートを除く。））</t>
    <rPh sb="10" eb="12">
      <t>ゲンユ</t>
    </rPh>
    <rPh sb="21" eb="22">
      <t>ノゾ</t>
    </rPh>
    <phoneticPr fontId="22"/>
  </si>
  <si>
    <t>C10_C1001</t>
    <phoneticPr fontId="22"/>
  </si>
  <si>
    <t>C10_C1002</t>
    <phoneticPr fontId="22"/>
  </si>
  <si>
    <t>C10_C1003</t>
    <phoneticPr fontId="22"/>
  </si>
  <si>
    <t>C10_C1004</t>
    <phoneticPr fontId="22"/>
  </si>
  <si>
    <t>0.000000026</t>
    <phoneticPr fontId="22"/>
  </si>
  <si>
    <t>0.0000024</t>
    <phoneticPr fontId="22"/>
  </si>
  <si>
    <t>0.000000029</t>
    <phoneticPr fontId="22"/>
  </si>
  <si>
    <t>0.0000026</t>
    <phoneticPr fontId="22"/>
  </si>
  <si>
    <t>C1101 ―</t>
    <phoneticPr fontId="22"/>
  </si>
  <si>
    <t>C11_C1101</t>
    <phoneticPr fontId="22"/>
  </si>
  <si>
    <t>0.00000012</t>
    <phoneticPr fontId="22"/>
  </si>
  <si>
    <t>C1201 液化天然ガス（LNG）</t>
    <rPh sb="6" eb="8">
      <t>エキカ</t>
    </rPh>
    <rPh sb="8" eb="10">
      <t>テンネン</t>
    </rPh>
    <phoneticPr fontId="22"/>
  </si>
  <si>
    <t>C1202 天然ガス（液化天然ガス（LNG）を除く。）</t>
    <rPh sb="6" eb="8">
      <t>テンネン</t>
    </rPh>
    <rPh sb="11" eb="13">
      <t>エキカ</t>
    </rPh>
    <rPh sb="13" eb="15">
      <t>テンネン</t>
    </rPh>
    <rPh sb="23" eb="24">
      <t>ノゾ</t>
    </rPh>
    <phoneticPr fontId="22"/>
  </si>
  <si>
    <t>C12_C1201</t>
    <phoneticPr fontId="22"/>
  </si>
  <si>
    <t>C12_C1202</t>
    <phoneticPr fontId="22"/>
  </si>
  <si>
    <t>0.26</t>
    <phoneticPr fontId="22"/>
  </si>
  <si>
    <t>t-CH4/PJ</t>
    <phoneticPr fontId="22"/>
  </si>
  <si>
    <t>C1301 ―</t>
    <phoneticPr fontId="22"/>
  </si>
  <si>
    <t>千m3</t>
    <rPh sb="0" eb="1">
      <t>セン</t>
    </rPh>
    <phoneticPr fontId="22"/>
  </si>
  <si>
    <t>C13_C1301</t>
    <phoneticPr fontId="22"/>
  </si>
  <si>
    <t>0.0000095</t>
    <phoneticPr fontId="22"/>
  </si>
  <si>
    <t>t-CH4/千m3</t>
    <rPh sb="6" eb="7">
      <t>セン</t>
    </rPh>
    <phoneticPr fontId="22"/>
  </si>
  <si>
    <t>C1401 ―</t>
    <phoneticPr fontId="22"/>
  </si>
  <si>
    <t>C14_C1401</t>
    <phoneticPr fontId="22"/>
  </si>
  <si>
    <t>C1501 エチレン（エタンからの製造）</t>
    <rPh sb="17" eb="19">
      <t>セイゾウ</t>
    </rPh>
    <phoneticPr fontId="22"/>
  </si>
  <si>
    <t>C15_C1501</t>
    <phoneticPr fontId="22"/>
  </si>
  <si>
    <t>0.0060</t>
    <phoneticPr fontId="22"/>
  </si>
  <si>
    <t>C1502 エチレン（エタンからの製造を除く。）</t>
    <rPh sb="17" eb="19">
      <t>セイゾウ</t>
    </rPh>
    <rPh sb="20" eb="21">
      <t>ノゾ</t>
    </rPh>
    <phoneticPr fontId="22"/>
  </si>
  <si>
    <t>C15_C1502</t>
    <phoneticPr fontId="22"/>
  </si>
  <si>
    <t>0.0030</t>
    <phoneticPr fontId="22"/>
  </si>
  <si>
    <t>C1503 酸化エチレン</t>
    <rPh sb="6" eb="8">
      <t>サンカ</t>
    </rPh>
    <phoneticPr fontId="22"/>
  </si>
  <si>
    <t>C15_C1503</t>
    <phoneticPr fontId="22"/>
  </si>
  <si>
    <t>0.0018</t>
    <phoneticPr fontId="22"/>
  </si>
  <si>
    <t>C1504 カーボンブラック</t>
    <phoneticPr fontId="22"/>
  </si>
  <si>
    <t>C15_C1504</t>
    <phoneticPr fontId="22"/>
  </si>
  <si>
    <t>0.029</t>
    <phoneticPr fontId="22"/>
  </si>
  <si>
    <t>C1505 スチレン</t>
    <phoneticPr fontId="22"/>
  </si>
  <si>
    <t>C15_C1505</t>
    <phoneticPr fontId="22"/>
  </si>
  <si>
    <t>0.000031</t>
    <phoneticPr fontId="22"/>
  </si>
  <si>
    <t>C1601 乳用牛</t>
    <rPh sb="6" eb="9">
      <t>ニュウヨウギュウ</t>
    </rPh>
    <phoneticPr fontId="22"/>
  </si>
  <si>
    <t>頭</t>
    <rPh sb="0" eb="1">
      <t>トウ</t>
    </rPh>
    <phoneticPr fontId="22"/>
  </si>
  <si>
    <t>C16_C1601</t>
    <phoneticPr fontId="22"/>
  </si>
  <si>
    <t>t-CH4/頭</t>
  </si>
  <si>
    <t>t-CH4/頭</t>
    <phoneticPr fontId="22"/>
  </si>
  <si>
    <t>C1602 肉用牛</t>
    <rPh sb="6" eb="9">
      <t>ニクヨウギュウ</t>
    </rPh>
    <phoneticPr fontId="22"/>
  </si>
  <si>
    <t>C16_C1602</t>
    <phoneticPr fontId="22"/>
  </si>
  <si>
    <t>0.063</t>
    <phoneticPr fontId="22"/>
  </si>
  <si>
    <t>C1603 馬</t>
    <rPh sb="6" eb="7">
      <t>ウマ</t>
    </rPh>
    <phoneticPr fontId="22"/>
  </si>
  <si>
    <t>C16_C1603</t>
    <phoneticPr fontId="22"/>
  </si>
  <si>
    <t>0.018</t>
    <phoneticPr fontId="22"/>
  </si>
  <si>
    <t>C1604 めん羊</t>
    <rPh sb="8" eb="9">
      <t>ヒツジ</t>
    </rPh>
    <phoneticPr fontId="22"/>
  </si>
  <si>
    <t>C16_C1604</t>
    <phoneticPr fontId="22"/>
  </si>
  <si>
    <t>0.0080</t>
    <phoneticPr fontId="22"/>
  </si>
  <si>
    <t>C1605 山羊</t>
    <rPh sb="6" eb="8">
      <t>ヤギ</t>
    </rPh>
    <phoneticPr fontId="22"/>
  </si>
  <si>
    <t>C16_C1605</t>
    <phoneticPr fontId="22"/>
  </si>
  <si>
    <t>0.0050</t>
    <phoneticPr fontId="22"/>
  </si>
  <si>
    <t>C1606 豚</t>
    <rPh sb="6" eb="7">
      <t>ブタ</t>
    </rPh>
    <phoneticPr fontId="22"/>
  </si>
  <si>
    <t>C16_C1606</t>
    <phoneticPr fontId="22"/>
  </si>
  <si>
    <t>0.0014</t>
    <phoneticPr fontId="22"/>
  </si>
  <si>
    <t>C1607 水牛</t>
    <rPh sb="6" eb="7">
      <t>ミズ</t>
    </rPh>
    <rPh sb="7" eb="8">
      <t>ウシ</t>
    </rPh>
    <phoneticPr fontId="22"/>
  </si>
  <si>
    <t>C16_C1607</t>
    <phoneticPr fontId="22"/>
  </si>
  <si>
    <t>0.055</t>
    <phoneticPr fontId="22"/>
  </si>
  <si>
    <t>C1701 牛のふん尿（天日乾燥）</t>
    <rPh sb="6" eb="7">
      <t>ギュウ</t>
    </rPh>
    <rPh sb="10" eb="11">
      <t>ニョウ</t>
    </rPh>
    <rPh sb="12" eb="14">
      <t>テンピ</t>
    </rPh>
    <rPh sb="14" eb="16">
      <t>カンソウ</t>
    </rPh>
    <phoneticPr fontId="22"/>
  </si>
  <si>
    <t>C17_C1701</t>
    <phoneticPr fontId="22"/>
  </si>
  <si>
    <t>C1702 牛のふん尿（火力乾燥）</t>
    <rPh sb="6" eb="7">
      <t>ギュウ</t>
    </rPh>
    <rPh sb="10" eb="11">
      <t>ニョウ</t>
    </rPh>
    <rPh sb="12" eb="14">
      <t>カリョク</t>
    </rPh>
    <rPh sb="14" eb="16">
      <t>カンソウ</t>
    </rPh>
    <phoneticPr fontId="22"/>
  </si>
  <si>
    <t>C17_C1702</t>
    <phoneticPr fontId="22"/>
  </si>
  <si>
    <t>C1703 乳用牛のふん尿（堆積発酵）</t>
    <rPh sb="6" eb="9">
      <t>ニュウヨウギュウ</t>
    </rPh>
    <rPh sb="12" eb="13">
      <t>ニョウ</t>
    </rPh>
    <rPh sb="14" eb="16">
      <t>タイセキ</t>
    </rPh>
    <rPh sb="16" eb="18">
      <t>ハッコウ</t>
    </rPh>
    <phoneticPr fontId="22"/>
  </si>
  <si>
    <t>C17_C1703</t>
    <phoneticPr fontId="22"/>
  </si>
  <si>
    <t>C1704 肉用牛のふん尿（堆積発酵）</t>
    <rPh sb="6" eb="9">
      <t>ニクヨウギュウ</t>
    </rPh>
    <rPh sb="12" eb="13">
      <t>ニョウ</t>
    </rPh>
    <rPh sb="14" eb="16">
      <t>タイセキ</t>
    </rPh>
    <rPh sb="16" eb="18">
      <t>ハッコウ</t>
    </rPh>
    <phoneticPr fontId="22"/>
  </si>
  <si>
    <t>C17_C1704</t>
    <phoneticPr fontId="22"/>
  </si>
  <si>
    <t>C1705 牛のふん尿（焼却）</t>
    <rPh sb="6" eb="7">
      <t>ウシ</t>
    </rPh>
    <rPh sb="10" eb="11">
      <t>ニョウ</t>
    </rPh>
    <rPh sb="12" eb="14">
      <t>ショウキャク</t>
    </rPh>
    <phoneticPr fontId="22"/>
  </si>
  <si>
    <t>C17_C1705</t>
    <phoneticPr fontId="22"/>
  </si>
  <si>
    <t>0.0040</t>
    <phoneticPr fontId="22"/>
  </si>
  <si>
    <t>C1706 牛のふん尿（浄化）</t>
    <rPh sb="6" eb="7">
      <t>ウシ</t>
    </rPh>
    <rPh sb="10" eb="11">
      <t>ニョウ</t>
    </rPh>
    <rPh sb="12" eb="14">
      <t>ジョウカ</t>
    </rPh>
    <phoneticPr fontId="22"/>
  </si>
  <si>
    <t>C17_C1706</t>
    <phoneticPr fontId="22"/>
  </si>
  <si>
    <t>C1707 乳用牛のふん尿（貯留又は産業廃棄物処理）</t>
    <rPh sb="6" eb="9">
      <t>ニュウヨウギュウ</t>
    </rPh>
    <rPh sb="12" eb="13">
      <t>ニョウ</t>
    </rPh>
    <rPh sb="14" eb="16">
      <t>チョリュウ</t>
    </rPh>
    <rPh sb="16" eb="17">
      <t>マタ</t>
    </rPh>
    <rPh sb="18" eb="20">
      <t>サンギョウ</t>
    </rPh>
    <rPh sb="20" eb="23">
      <t>ハイキブツ</t>
    </rPh>
    <rPh sb="23" eb="25">
      <t>ショリ</t>
    </rPh>
    <phoneticPr fontId="22"/>
  </si>
  <si>
    <t>C17_C1707</t>
    <phoneticPr fontId="22"/>
  </si>
  <si>
    <t>0.023</t>
    <phoneticPr fontId="22"/>
  </si>
  <si>
    <t>C1708 肉用牛のふん尿（貯留又は産業廃棄物処理）</t>
    <rPh sb="6" eb="9">
      <t>ニクヨウギュウ</t>
    </rPh>
    <rPh sb="12" eb="13">
      <t>ニョウ</t>
    </rPh>
    <rPh sb="14" eb="16">
      <t>チョリュウ</t>
    </rPh>
    <rPh sb="16" eb="17">
      <t>マタ</t>
    </rPh>
    <rPh sb="18" eb="20">
      <t>サンギョウ</t>
    </rPh>
    <rPh sb="20" eb="23">
      <t>ハイキブツ</t>
    </rPh>
    <rPh sb="23" eb="25">
      <t>ショリ</t>
    </rPh>
    <phoneticPr fontId="22"/>
  </si>
  <si>
    <t>C17_C1708</t>
    <phoneticPr fontId="22"/>
  </si>
  <si>
    <t>0.034</t>
    <phoneticPr fontId="22"/>
  </si>
  <si>
    <t>C1709 牛のふん（強制発酵）</t>
    <rPh sb="6" eb="7">
      <t>ウシ</t>
    </rPh>
    <rPh sb="11" eb="13">
      <t>キョウセイ</t>
    </rPh>
    <rPh sb="13" eb="15">
      <t>ハッコウ</t>
    </rPh>
    <phoneticPr fontId="22"/>
  </si>
  <si>
    <t>C17_C1709</t>
    <phoneticPr fontId="22"/>
  </si>
  <si>
    <t>C1710 牛の尿（強制発酵）</t>
    <rPh sb="6" eb="7">
      <t>ウシ</t>
    </rPh>
    <rPh sb="8" eb="9">
      <t>ニョウ</t>
    </rPh>
    <rPh sb="10" eb="12">
      <t>キョウセイ</t>
    </rPh>
    <rPh sb="12" eb="14">
      <t>ハッコウ</t>
    </rPh>
    <phoneticPr fontId="22"/>
  </si>
  <si>
    <t>C17_C1710</t>
    <phoneticPr fontId="22"/>
  </si>
  <si>
    <t>C1711 乳用牛のふんと尿の混合物（強制発酵）</t>
    <rPh sb="6" eb="9">
      <t>ニュウヨウギュウ</t>
    </rPh>
    <rPh sb="13" eb="14">
      <t>ニョウ</t>
    </rPh>
    <rPh sb="15" eb="18">
      <t>コンゴウブツ</t>
    </rPh>
    <rPh sb="19" eb="21">
      <t>キョウセイ</t>
    </rPh>
    <rPh sb="21" eb="23">
      <t>ハッコウ</t>
    </rPh>
    <phoneticPr fontId="22"/>
  </si>
  <si>
    <t>C17_C1711</t>
    <phoneticPr fontId="22"/>
  </si>
  <si>
    <t>C1712 肉用牛のふんと尿の混合物（強制発酵）</t>
    <rPh sb="6" eb="7">
      <t>ニク</t>
    </rPh>
    <rPh sb="7" eb="8">
      <t>ヨウ</t>
    </rPh>
    <rPh sb="8" eb="9">
      <t>ウシ</t>
    </rPh>
    <rPh sb="13" eb="14">
      <t>ニョウ</t>
    </rPh>
    <rPh sb="15" eb="18">
      <t>コンゴウブツ</t>
    </rPh>
    <rPh sb="19" eb="21">
      <t>キョウセイ</t>
    </rPh>
    <rPh sb="21" eb="23">
      <t>ハッコウ</t>
    </rPh>
    <phoneticPr fontId="22"/>
  </si>
  <si>
    <t>C17_C1712</t>
    <phoneticPr fontId="22"/>
  </si>
  <si>
    <t>C1713 乳用牛のふん（メタン発酵）</t>
    <rPh sb="6" eb="9">
      <t>ニュウヨウギュウ</t>
    </rPh>
    <rPh sb="16" eb="18">
      <t>ハッコウ</t>
    </rPh>
    <phoneticPr fontId="22"/>
  </si>
  <si>
    <t>C17_C1713</t>
    <phoneticPr fontId="22"/>
  </si>
  <si>
    <t>C1714 肉用牛のふん（メタン発酵）</t>
    <rPh sb="6" eb="9">
      <t>ニクヨウギュウ</t>
    </rPh>
    <rPh sb="16" eb="18">
      <t>ハッコウ</t>
    </rPh>
    <phoneticPr fontId="22"/>
  </si>
  <si>
    <t>C17_C1714</t>
    <phoneticPr fontId="22"/>
  </si>
  <si>
    <t>C1715 乳用牛の尿又はふんと尿の混合物（メタン発酵）</t>
    <rPh sb="6" eb="9">
      <t>ニュウヨウギュウ</t>
    </rPh>
    <rPh sb="10" eb="11">
      <t>ニョウ</t>
    </rPh>
    <rPh sb="11" eb="12">
      <t>マタ</t>
    </rPh>
    <rPh sb="16" eb="17">
      <t>ニョウ</t>
    </rPh>
    <rPh sb="18" eb="21">
      <t>コンゴウブツ</t>
    </rPh>
    <rPh sb="25" eb="27">
      <t>ハッコウ</t>
    </rPh>
    <phoneticPr fontId="22"/>
  </si>
  <si>
    <t>C17_C1715</t>
    <phoneticPr fontId="22"/>
  </si>
  <si>
    <t>0.030</t>
    <phoneticPr fontId="22"/>
  </si>
  <si>
    <t>C1716 肉用牛の尿又はふんと尿の混合物（メタン発酵）</t>
    <rPh sb="6" eb="9">
      <t>ニクヨウギュウ</t>
    </rPh>
    <rPh sb="10" eb="11">
      <t>ニョウ</t>
    </rPh>
    <rPh sb="11" eb="12">
      <t>マタ</t>
    </rPh>
    <rPh sb="16" eb="17">
      <t>ニョウ</t>
    </rPh>
    <rPh sb="18" eb="21">
      <t>コンゴウブツ</t>
    </rPh>
    <rPh sb="25" eb="27">
      <t>ハッコウ</t>
    </rPh>
    <phoneticPr fontId="22"/>
  </si>
  <si>
    <t>C17_C1716</t>
    <phoneticPr fontId="22"/>
  </si>
  <si>
    <t>0.035</t>
    <phoneticPr fontId="22"/>
  </si>
  <si>
    <t>C1717 乳用牛のふん（その他処理）</t>
    <rPh sb="6" eb="9">
      <t>ニュウヨウギュウ</t>
    </rPh>
    <rPh sb="15" eb="16">
      <t>タ</t>
    </rPh>
    <rPh sb="16" eb="18">
      <t>ショリ</t>
    </rPh>
    <phoneticPr fontId="22"/>
  </si>
  <si>
    <t>C17_C1717</t>
    <phoneticPr fontId="22"/>
  </si>
  <si>
    <t>C1718 肉用牛のふん（その他処理）</t>
    <rPh sb="6" eb="9">
      <t>ニクヨウギュウ</t>
    </rPh>
    <rPh sb="15" eb="16">
      <t>タ</t>
    </rPh>
    <rPh sb="16" eb="18">
      <t>ショリ</t>
    </rPh>
    <phoneticPr fontId="22"/>
  </si>
  <si>
    <t>C17_C1718</t>
    <phoneticPr fontId="22"/>
  </si>
  <si>
    <t>C1719 乳用牛の尿又はふんと尿の混合物（その他処理）</t>
    <rPh sb="6" eb="9">
      <t>ニュウヨウギュウ</t>
    </rPh>
    <rPh sb="10" eb="11">
      <t>ニョウ</t>
    </rPh>
    <rPh sb="11" eb="12">
      <t>マタ</t>
    </rPh>
    <rPh sb="16" eb="17">
      <t>ニョウ</t>
    </rPh>
    <rPh sb="18" eb="21">
      <t>コンゴウブツ</t>
    </rPh>
    <rPh sb="24" eb="25">
      <t>タ</t>
    </rPh>
    <rPh sb="25" eb="27">
      <t>ショリ</t>
    </rPh>
    <phoneticPr fontId="22"/>
  </si>
  <si>
    <t>C17_C1719</t>
    <phoneticPr fontId="22"/>
  </si>
  <si>
    <t>C1720 肉用牛の尿又はふんと尿の混合物（その他処理）</t>
    <rPh sb="6" eb="9">
      <t>ニクヨウギュウ</t>
    </rPh>
    <rPh sb="10" eb="11">
      <t>ニョウ</t>
    </rPh>
    <rPh sb="11" eb="12">
      <t>マタ</t>
    </rPh>
    <rPh sb="16" eb="17">
      <t>ニョウ</t>
    </rPh>
    <rPh sb="18" eb="21">
      <t>コンゴウブツ</t>
    </rPh>
    <rPh sb="24" eb="25">
      <t>タ</t>
    </rPh>
    <rPh sb="25" eb="27">
      <t>ショリ</t>
    </rPh>
    <phoneticPr fontId="22"/>
  </si>
  <si>
    <t>C17_C1720</t>
    <phoneticPr fontId="22"/>
  </si>
  <si>
    <t>0.040</t>
    <phoneticPr fontId="22"/>
  </si>
  <si>
    <t>C1721 豚のふん尿（天日乾燥）</t>
    <rPh sb="6" eb="7">
      <t>ブタ</t>
    </rPh>
    <rPh sb="10" eb="11">
      <t>ニョウ</t>
    </rPh>
    <rPh sb="12" eb="14">
      <t>テンピ</t>
    </rPh>
    <rPh sb="14" eb="16">
      <t>カンソウ</t>
    </rPh>
    <phoneticPr fontId="22"/>
  </si>
  <si>
    <t>C17_C1721</t>
    <phoneticPr fontId="22"/>
  </si>
  <si>
    <t>C1722 豚のふん尿（火力乾燥）</t>
    <rPh sb="6" eb="7">
      <t>ブタ</t>
    </rPh>
    <rPh sb="10" eb="11">
      <t>ニョウ</t>
    </rPh>
    <rPh sb="12" eb="14">
      <t>カリョク</t>
    </rPh>
    <rPh sb="14" eb="16">
      <t>カンソウ</t>
    </rPh>
    <phoneticPr fontId="22"/>
  </si>
  <si>
    <t>C17_C1722</t>
    <phoneticPr fontId="22"/>
  </si>
  <si>
    <t>C1723 豚のふん尿（堆積発酵）</t>
    <rPh sb="6" eb="7">
      <t>ブタ</t>
    </rPh>
    <rPh sb="10" eb="11">
      <t>ニョウ</t>
    </rPh>
    <rPh sb="12" eb="14">
      <t>タイセキ</t>
    </rPh>
    <rPh sb="14" eb="16">
      <t>ハッコウ</t>
    </rPh>
    <phoneticPr fontId="22"/>
  </si>
  <si>
    <t>C17_C1723</t>
    <phoneticPr fontId="22"/>
  </si>
  <si>
    <t>C1724 豚のふん尿（焼却）</t>
    <rPh sb="6" eb="7">
      <t>ブタ</t>
    </rPh>
    <rPh sb="10" eb="11">
      <t>ニョウ</t>
    </rPh>
    <rPh sb="12" eb="14">
      <t>ショウキャク</t>
    </rPh>
    <phoneticPr fontId="22"/>
  </si>
  <si>
    <t>C17_C1724</t>
    <phoneticPr fontId="22"/>
  </si>
  <si>
    <t>C1725 豚のふん尿（浄化）</t>
    <rPh sb="6" eb="7">
      <t>ブタ</t>
    </rPh>
    <rPh sb="10" eb="11">
      <t>ニョウ</t>
    </rPh>
    <rPh sb="12" eb="14">
      <t>ジョウカ</t>
    </rPh>
    <phoneticPr fontId="22"/>
  </si>
  <si>
    <t>C17_C1725</t>
    <phoneticPr fontId="22"/>
  </si>
  <si>
    <t>0.0091</t>
    <phoneticPr fontId="22"/>
  </si>
  <si>
    <t>C1726 豚のふん尿（貯留又は産業廃棄物処理）</t>
    <rPh sb="6" eb="7">
      <t>ブタ</t>
    </rPh>
    <rPh sb="10" eb="11">
      <t>ニョウ</t>
    </rPh>
    <rPh sb="12" eb="14">
      <t>チョリュウ</t>
    </rPh>
    <rPh sb="14" eb="15">
      <t>マタ</t>
    </rPh>
    <rPh sb="16" eb="18">
      <t>サンギョウ</t>
    </rPh>
    <rPh sb="18" eb="21">
      <t>ハイキブツ</t>
    </rPh>
    <rPh sb="21" eb="23">
      <t>ショリ</t>
    </rPh>
    <phoneticPr fontId="22"/>
  </si>
  <si>
    <t>C17_C1726</t>
    <phoneticPr fontId="22"/>
  </si>
  <si>
    <t>0.092</t>
    <phoneticPr fontId="22"/>
  </si>
  <si>
    <t>C1727 豚のふん（強制発酵）</t>
    <rPh sb="6" eb="7">
      <t>ブタ</t>
    </rPh>
    <rPh sb="11" eb="13">
      <t>キョウセイ</t>
    </rPh>
    <rPh sb="13" eb="15">
      <t>ハッコウ</t>
    </rPh>
    <phoneticPr fontId="22"/>
  </si>
  <si>
    <t>C17_C1727</t>
    <phoneticPr fontId="22"/>
  </si>
  <si>
    <t>C1728 豚の尿（強制発酵）</t>
    <rPh sb="6" eb="7">
      <t>ブタ</t>
    </rPh>
    <rPh sb="8" eb="9">
      <t>ニョウ</t>
    </rPh>
    <rPh sb="10" eb="12">
      <t>キョウセイ</t>
    </rPh>
    <rPh sb="12" eb="14">
      <t>ハッコウ</t>
    </rPh>
    <phoneticPr fontId="22"/>
  </si>
  <si>
    <t>C17_C1728</t>
    <phoneticPr fontId="22"/>
  </si>
  <si>
    <t>C1729 豚のふんと尿の混合物（強制発酵）</t>
    <rPh sb="6" eb="7">
      <t>ブタ</t>
    </rPh>
    <rPh sb="11" eb="12">
      <t>ニョウ</t>
    </rPh>
    <rPh sb="13" eb="16">
      <t>コンゴウブツ</t>
    </rPh>
    <rPh sb="17" eb="19">
      <t>キョウセイ</t>
    </rPh>
    <rPh sb="19" eb="21">
      <t>ハッコウ</t>
    </rPh>
    <phoneticPr fontId="22"/>
  </si>
  <si>
    <t>C17_C1729</t>
    <phoneticPr fontId="22"/>
  </si>
  <si>
    <t>C1730 豚のふん（メタン発酵）</t>
    <rPh sb="6" eb="7">
      <t>ブタ</t>
    </rPh>
    <rPh sb="14" eb="16">
      <t>ハッコウ</t>
    </rPh>
    <phoneticPr fontId="22"/>
  </si>
  <si>
    <t>C17_C1730</t>
    <phoneticPr fontId="22"/>
  </si>
  <si>
    <t>C1731 豚の尿又はふんと尿の混合物（メタン発酵）</t>
    <rPh sb="6" eb="7">
      <t>ブタ</t>
    </rPh>
    <rPh sb="8" eb="9">
      <t>ニョウ</t>
    </rPh>
    <rPh sb="9" eb="10">
      <t>マタ</t>
    </rPh>
    <rPh sb="14" eb="15">
      <t>ニョウ</t>
    </rPh>
    <rPh sb="16" eb="19">
      <t>コンゴウブツ</t>
    </rPh>
    <rPh sb="23" eb="25">
      <t>ハッコウ</t>
    </rPh>
    <phoneticPr fontId="22"/>
  </si>
  <si>
    <t>C17_C1731</t>
    <phoneticPr fontId="22"/>
  </si>
  <si>
    <t>0.036</t>
    <phoneticPr fontId="22"/>
  </si>
  <si>
    <t>C1732 豚のふん（その他処理）</t>
    <rPh sb="6" eb="7">
      <t>ブタ</t>
    </rPh>
    <rPh sb="13" eb="14">
      <t>タ</t>
    </rPh>
    <rPh sb="14" eb="16">
      <t>ショリ</t>
    </rPh>
    <phoneticPr fontId="22"/>
  </si>
  <si>
    <t>C17_C1732</t>
    <phoneticPr fontId="22"/>
  </si>
  <si>
    <t>C1733 豚の尿又はふんと尿の混合物（その他処理）</t>
    <rPh sb="6" eb="7">
      <t>ブタ</t>
    </rPh>
    <rPh sb="8" eb="9">
      <t>ニョウ</t>
    </rPh>
    <rPh sb="9" eb="10">
      <t>マタ</t>
    </rPh>
    <rPh sb="14" eb="15">
      <t>ニョウ</t>
    </rPh>
    <rPh sb="16" eb="19">
      <t>コンゴウブツ</t>
    </rPh>
    <rPh sb="22" eb="23">
      <t>タ</t>
    </rPh>
    <rPh sb="23" eb="25">
      <t>ショリ</t>
    </rPh>
    <phoneticPr fontId="22"/>
  </si>
  <si>
    <t>C17_C1733</t>
    <phoneticPr fontId="22"/>
  </si>
  <si>
    <t>0.11</t>
    <phoneticPr fontId="22"/>
  </si>
  <si>
    <t>C1734 鶏のふん（天日乾燥）</t>
    <rPh sb="6" eb="7">
      <t>ニワトリ</t>
    </rPh>
    <rPh sb="11" eb="13">
      <t>テンピ</t>
    </rPh>
    <rPh sb="13" eb="15">
      <t>カンソウ</t>
    </rPh>
    <phoneticPr fontId="22"/>
  </si>
  <si>
    <t>C17_C1734</t>
    <phoneticPr fontId="22"/>
  </si>
  <si>
    <t>C1735 鶏のふん（火力乾燥又は炭化処理）</t>
    <rPh sb="6" eb="7">
      <t>ニワトリ</t>
    </rPh>
    <rPh sb="11" eb="13">
      <t>カリョク</t>
    </rPh>
    <rPh sb="13" eb="15">
      <t>カンソウ</t>
    </rPh>
    <rPh sb="15" eb="16">
      <t>マタ</t>
    </rPh>
    <rPh sb="17" eb="19">
      <t>タンカ</t>
    </rPh>
    <rPh sb="19" eb="21">
      <t>ショリ</t>
    </rPh>
    <phoneticPr fontId="22"/>
  </si>
  <si>
    <t>C17_C1735</t>
    <phoneticPr fontId="22"/>
  </si>
  <si>
    <t>C1736 採卵鶏のふん（堆積発酵）</t>
    <rPh sb="6" eb="8">
      <t>サイラン</t>
    </rPh>
    <rPh sb="8" eb="9">
      <t>トリ</t>
    </rPh>
    <rPh sb="13" eb="15">
      <t>タイセキ</t>
    </rPh>
    <rPh sb="15" eb="17">
      <t>ハッコウ</t>
    </rPh>
    <phoneticPr fontId="22"/>
  </si>
  <si>
    <t>C17_C1736</t>
    <phoneticPr fontId="22"/>
  </si>
  <si>
    <t>C1737 ブロイラーのふん</t>
    <phoneticPr fontId="22"/>
  </si>
  <si>
    <t>C17_C1737</t>
    <phoneticPr fontId="22"/>
  </si>
  <si>
    <t>C1738 鶏のふん（焼却）</t>
    <rPh sb="6" eb="7">
      <t>ニワトリ</t>
    </rPh>
    <rPh sb="11" eb="13">
      <t>ショウキャク</t>
    </rPh>
    <phoneticPr fontId="22"/>
  </si>
  <si>
    <t>C17_C1738</t>
    <phoneticPr fontId="22"/>
  </si>
  <si>
    <t>C1739 採卵鶏のふん（貯留又は産業廃棄物処理）</t>
    <rPh sb="6" eb="8">
      <t>サイラン</t>
    </rPh>
    <rPh sb="8" eb="9">
      <t>トリ</t>
    </rPh>
    <rPh sb="13" eb="15">
      <t>チョリュウ</t>
    </rPh>
    <rPh sb="15" eb="16">
      <t>マタ</t>
    </rPh>
    <rPh sb="17" eb="19">
      <t>サンギョウ</t>
    </rPh>
    <rPh sb="19" eb="22">
      <t>ハイキブツ</t>
    </rPh>
    <rPh sb="22" eb="24">
      <t>ショリ</t>
    </rPh>
    <phoneticPr fontId="22"/>
  </si>
  <si>
    <t>C17_C1739</t>
    <phoneticPr fontId="22"/>
  </si>
  <si>
    <t>C1740 ブロイラーのふん（貯留又は産業廃棄物処理）</t>
    <rPh sb="15" eb="17">
      <t>チョリュウ</t>
    </rPh>
    <rPh sb="17" eb="18">
      <t>マタ</t>
    </rPh>
    <rPh sb="19" eb="21">
      <t>サンギョウ</t>
    </rPh>
    <rPh sb="21" eb="24">
      <t>ハイキブツ</t>
    </rPh>
    <rPh sb="24" eb="26">
      <t>ショリ</t>
    </rPh>
    <phoneticPr fontId="22"/>
  </si>
  <si>
    <t>C17_C1740</t>
    <phoneticPr fontId="22"/>
  </si>
  <si>
    <t>C1741 鶏のふん（強制発酵）</t>
    <rPh sb="6" eb="7">
      <t>トリ</t>
    </rPh>
    <rPh sb="11" eb="13">
      <t>キョウセイ</t>
    </rPh>
    <rPh sb="13" eb="15">
      <t>ハッコウ</t>
    </rPh>
    <phoneticPr fontId="22"/>
  </si>
  <si>
    <t>C17_C1741</t>
    <phoneticPr fontId="22"/>
  </si>
  <si>
    <t>C1742 採卵鶏のふん（メタン発酵）</t>
    <rPh sb="6" eb="8">
      <t>サイラン</t>
    </rPh>
    <rPh sb="8" eb="9">
      <t>トリ</t>
    </rPh>
    <rPh sb="16" eb="18">
      <t>ハッコウ</t>
    </rPh>
    <phoneticPr fontId="22"/>
  </si>
  <si>
    <t>C17_C1742</t>
    <phoneticPr fontId="22"/>
  </si>
  <si>
    <t>C1743 ブロイラーのふん（メタン発酵）</t>
    <rPh sb="18" eb="20">
      <t>ハッコウ</t>
    </rPh>
    <phoneticPr fontId="22"/>
  </si>
  <si>
    <t>C17_C1743</t>
    <phoneticPr fontId="22"/>
  </si>
  <si>
    <t>C1744 鶏のふん（その他処理）</t>
    <rPh sb="6" eb="7">
      <t>トリ</t>
    </rPh>
    <rPh sb="13" eb="14">
      <t>タ</t>
    </rPh>
    <rPh sb="14" eb="16">
      <t>ショリ</t>
    </rPh>
    <phoneticPr fontId="22"/>
  </si>
  <si>
    <t>C17_C1744</t>
    <phoneticPr fontId="22"/>
  </si>
  <si>
    <t>C1745 馬</t>
    <rPh sb="6" eb="7">
      <t>ウマ</t>
    </rPh>
    <phoneticPr fontId="22"/>
  </si>
  <si>
    <t>C17_C1745</t>
    <phoneticPr fontId="22"/>
  </si>
  <si>
    <t>0.0023</t>
    <phoneticPr fontId="22"/>
  </si>
  <si>
    <t>t-CH4/頭</t>
    <rPh sb="6" eb="7">
      <t>トウ</t>
    </rPh>
    <phoneticPr fontId="22"/>
  </si>
  <si>
    <t>C1746 めん羊</t>
    <rPh sb="8" eb="9">
      <t>ヒツジ</t>
    </rPh>
    <phoneticPr fontId="22"/>
  </si>
  <si>
    <t>C17_C1746</t>
    <phoneticPr fontId="22"/>
  </si>
  <si>
    <t>0.00028</t>
    <phoneticPr fontId="22"/>
  </si>
  <si>
    <t>C1747 山羊</t>
    <rPh sb="6" eb="8">
      <t>ヤギ</t>
    </rPh>
    <phoneticPr fontId="22"/>
  </si>
  <si>
    <t>C17_C1747</t>
    <phoneticPr fontId="22"/>
  </si>
  <si>
    <t>C1748 水牛</t>
    <rPh sb="6" eb="8">
      <t>スイギュウ</t>
    </rPh>
    <phoneticPr fontId="22"/>
  </si>
  <si>
    <t>C17_C1748</t>
    <phoneticPr fontId="22"/>
  </si>
  <si>
    <t>C1749 うさぎ</t>
    <phoneticPr fontId="22"/>
  </si>
  <si>
    <t>羽</t>
    <rPh sb="0" eb="1">
      <t>ワ</t>
    </rPh>
    <phoneticPr fontId="22"/>
  </si>
  <si>
    <t>C17_C1749</t>
    <phoneticPr fontId="22"/>
  </si>
  <si>
    <t>0.000080</t>
    <phoneticPr fontId="22"/>
  </si>
  <si>
    <t>t-CH4/羽</t>
    <rPh sb="6" eb="7">
      <t>ハネ</t>
    </rPh>
    <phoneticPr fontId="22"/>
  </si>
  <si>
    <t>C1750 ミンク</t>
    <phoneticPr fontId="22"/>
  </si>
  <si>
    <t>C17_C1750</t>
    <phoneticPr fontId="22"/>
  </si>
  <si>
    <t>0.00068</t>
    <phoneticPr fontId="22"/>
  </si>
  <si>
    <t>C1751 牛（放牧）</t>
    <rPh sb="6" eb="7">
      <t>ウシ</t>
    </rPh>
    <rPh sb="8" eb="10">
      <t>ホウボク</t>
    </rPh>
    <phoneticPr fontId="22"/>
  </si>
  <si>
    <t>C17_C1751</t>
    <phoneticPr fontId="22"/>
  </si>
  <si>
    <t>C1752 鶏（放牧）</t>
    <rPh sb="6" eb="7">
      <t>ニワトリ</t>
    </rPh>
    <rPh sb="8" eb="10">
      <t>ホウボク</t>
    </rPh>
    <phoneticPr fontId="22"/>
  </si>
  <si>
    <t>羽</t>
    <rPh sb="0" eb="1">
      <t>ハネ</t>
    </rPh>
    <phoneticPr fontId="22"/>
  </si>
  <si>
    <t>C17_C1752</t>
    <phoneticPr fontId="22"/>
  </si>
  <si>
    <t>0.0000059</t>
    <phoneticPr fontId="22"/>
  </si>
  <si>
    <t>C18 稲作</t>
    <rPh sb="4" eb="6">
      <t>イナサク</t>
    </rPh>
    <phoneticPr fontId="22"/>
  </si>
  <si>
    <t>C1801 間断灌漑水田</t>
    <rPh sb="6" eb="8">
      <t>カンダン</t>
    </rPh>
    <rPh sb="8" eb="10">
      <t>カンガイ</t>
    </rPh>
    <rPh sb="10" eb="12">
      <t>スイデン</t>
    </rPh>
    <phoneticPr fontId="22"/>
  </si>
  <si>
    <t>m2</t>
    <phoneticPr fontId="22"/>
  </si>
  <si>
    <t>C18_C1801</t>
    <phoneticPr fontId="22"/>
  </si>
  <si>
    <t>0.000029</t>
    <phoneticPr fontId="22"/>
  </si>
  <si>
    <t>t-CH4/m2</t>
    <phoneticPr fontId="22"/>
  </si>
  <si>
    <t>C1802 常時湛水田</t>
    <rPh sb="6" eb="8">
      <t>ジョウジ</t>
    </rPh>
    <rPh sb="8" eb="10">
      <t>タンスイ</t>
    </rPh>
    <rPh sb="10" eb="11">
      <t>デン</t>
    </rPh>
    <phoneticPr fontId="22"/>
  </si>
  <si>
    <t>C18_C1802</t>
    <phoneticPr fontId="22"/>
  </si>
  <si>
    <t>C1901 水稲、とうもろこし、いも類、豆類、てんさい、さとうきび、野菜類その他の作物</t>
    <rPh sb="6" eb="7">
      <t>ミズ</t>
    </rPh>
    <rPh sb="7" eb="8">
      <t>イネ</t>
    </rPh>
    <rPh sb="18" eb="19">
      <t>ルイ</t>
    </rPh>
    <rPh sb="20" eb="21">
      <t>マメ</t>
    </rPh>
    <rPh sb="21" eb="22">
      <t>ルイ</t>
    </rPh>
    <rPh sb="34" eb="36">
      <t>ヤサイ</t>
    </rPh>
    <rPh sb="36" eb="37">
      <t>ルイ</t>
    </rPh>
    <rPh sb="39" eb="40">
      <t>タ</t>
    </rPh>
    <rPh sb="41" eb="43">
      <t>サクモツ</t>
    </rPh>
    <phoneticPr fontId="22"/>
  </si>
  <si>
    <t>C19_C1901</t>
    <phoneticPr fontId="22"/>
  </si>
  <si>
    <t>0.0022</t>
    <phoneticPr fontId="22"/>
  </si>
  <si>
    <t>C1902 麦類</t>
    <rPh sb="6" eb="7">
      <t>ムギ</t>
    </rPh>
    <rPh sb="7" eb="8">
      <t>ルイ</t>
    </rPh>
    <phoneticPr fontId="22"/>
  </si>
  <si>
    <t>C19_C1902</t>
    <phoneticPr fontId="22"/>
  </si>
  <si>
    <t>C2001 食物くず（嫌気性埋立構造の最終処分場で処分されるもの）</t>
    <rPh sb="6" eb="8">
      <t>ショクモツ</t>
    </rPh>
    <rPh sb="11" eb="13">
      <t>ケンキ</t>
    </rPh>
    <rPh sb="13" eb="14">
      <t>セイ</t>
    </rPh>
    <rPh sb="14" eb="15">
      <t>ウ</t>
    </rPh>
    <rPh sb="15" eb="16">
      <t>タ</t>
    </rPh>
    <rPh sb="16" eb="18">
      <t>コウゾウ</t>
    </rPh>
    <rPh sb="19" eb="21">
      <t>サイシュウ</t>
    </rPh>
    <rPh sb="21" eb="24">
      <t>ショブンジョウ</t>
    </rPh>
    <rPh sb="25" eb="27">
      <t>ショブン</t>
    </rPh>
    <phoneticPr fontId="22"/>
  </si>
  <si>
    <t>0.15</t>
    <phoneticPr fontId="22"/>
  </si>
  <si>
    <t>C2002 食物くず（嫌気性埋立構造以外の最終処分場で処分されるもの）</t>
    <rPh sb="18" eb="20">
      <t>イガイ</t>
    </rPh>
    <phoneticPr fontId="22"/>
  </si>
  <si>
    <t>0.072</t>
    <phoneticPr fontId="22"/>
  </si>
  <si>
    <t>C2003 紙くず（嫌気性埋立構造の最終処分場で処分されるもの）</t>
    <rPh sb="6" eb="7">
      <t>カミ</t>
    </rPh>
    <rPh sb="10" eb="13">
      <t>ケンキセイ</t>
    </rPh>
    <rPh sb="13" eb="15">
      <t>ウメタテ</t>
    </rPh>
    <rPh sb="15" eb="17">
      <t>コウゾウ</t>
    </rPh>
    <rPh sb="18" eb="20">
      <t>サイシュウ</t>
    </rPh>
    <rPh sb="20" eb="23">
      <t>ショブンジョウ</t>
    </rPh>
    <rPh sb="24" eb="26">
      <t>ショブン</t>
    </rPh>
    <phoneticPr fontId="22"/>
  </si>
  <si>
    <t>C20_C2003</t>
    <phoneticPr fontId="22"/>
  </si>
  <si>
    <t>0.14</t>
    <phoneticPr fontId="22"/>
  </si>
  <si>
    <t>C2004 紙くず（嫌気性埋立構造以外の最終処分場で処分されるもの）</t>
    <rPh sb="6" eb="7">
      <t>カミ</t>
    </rPh>
    <rPh sb="17" eb="19">
      <t>イガイ</t>
    </rPh>
    <phoneticPr fontId="22"/>
  </si>
  <si>
    <t>C20_C2004</t>
    <phoneticPr fontId="22"/>
  </si>
  <si>
    <t>0.068</t>
    <phoneticPr fontId="22"/>
  </si>
  <si>
    <t>C2005 繊維くず、木くず又は製造業に係る有機性の汚泥（嫌気性埋立構造の最終処分場で処分されるもの）</t>
    <rPh sb="6" eb="8">
      <t>センイ</t>
    </rPh>
    <rPh sb="11" eb="12">
      <t>キ</t>
    </rPh>
    <rPh sb="14" eb="15">
      <t>マタ</t>
    </rPh>
    <rPh sb="16" eb="19">
      <t>セイゾウギョウ</t>
    </rPh>
    <rPh sb="20" eb="21">
      <t>カカ</t>
    </rPh>
    <rPh sb="22" eb="25">
      <t>ユウキセイ</t>
    </rPh>
    <rPh sb="26" eb="28">
      <t>オデイ</t>
    </rPh>
    <phoneticPr fontId="22"/>
  </si>
  <si>
    <t>C20_C2005</t>
    <phoneticPr fontId="22"/>
  </si>
  <si>
    <t>C2006 繊維くず、木くず又は製造業に係る有機性の汚泥（嫌気性埋立構造以外の最終処分場で処分されるもの）</t>
    <rPh sb="36" eb="38">
      <t>イガイ</t>
    </rPh>
    <phoneticPr fontId="22"/>
  </si>
  <si>
    <t>C20_C2006</t>
    <phoneticPr fontId="22"/>
  </si>
  <si>
    <t>0.075</t>
    <phoneticPr fontId="22"/>
  </si>
  <si>
    <t>C2007 消化設備に係る汚泥（嫌気性埋立構造の最終処分場で処分されるもの）</t>
    <rPh sb="6" eb="8">
      <t>ショウカ</t>
    </rPh>
    <rPh sb="8" eb="10">
      <t>セツビ</t>
    </rPh>
    <rPh sb="11" eb="12">
      <t>カカ</t>
    </rPh>
    <rPh sb="13" eb="15">
      <t>オデイ</t>
    </rPh>
    <phoneticPr fontId="22"/>
  </si>
  <si>
    <t>C20_C2007</t>
    <phoneticPr fontId="22"/>
  </si>
  <si>
    <t>C2008 消化設備に係る汚泥（嫌気性埋立構造以外の最終処分場で処分されるもの）</t>
    <rPh sb="6" eb="8">
      <t>ショウカ</t>
    </rPh>
    <rPh sb="8" eb="10">
      <t>セツビ</t>
    </rPh>
    <rPh sb="11" eb="12">
      <t>カカ</t>
    </rPh>
    <rPh sb="13" eb="15">
      <t>オデイ</t>
    </rPh>
    <rPh sb="23" eb="25">
      <t>イガイ</t>
    </rPh>
    <phoneticPr fontId="22"/>
  </si>
  <si>
    <t>C20_C2008</t>
    <phoneticPr fontId="22"/>
  </si>
  <si>
    <t>0.050</t>
    <phoneticPr fontId="22"/>
  </si>
  <si>
    <t>C2009 下水汚泥（消化設備に係る汚泥を除く。）、し尿処理施設に係る汚泥又は動物のふん尿（嫌気性埋立構造の最終処分場で処分されるもの）</t>
    <rPh sb="6" eb="8">
      <t>ゲスイ</t>
    </rPh>
    <rPh sb="8" eb="10">
      <t>オデイ</t>
    </rPh>
    <rPh sb="11" eb="13">
      <t>ショウカ</t>
    </rPh>
    <rPh sb="13" eb="15">
      <t>セツビ</t>
    </rPh>
    <rPh sb="16" eb="17">
      <t>カカ</t>
    </rPh>
    <rPh sb="18" eb="20">
      <t>オデイ</t>
    </rPh>
    <rPh sb="21" eb="22">
      <t>ノゾ</t>
    </rPh>
    <rPh sb="27" eb="28">
      <t>ニョウ</t>
    </rPh>
    <rPh sb="28" eb="30">
      <t>ショリ</t>
    </rPh>
    <rPh sb="30" eb="32">
      <t>シセツ</t>
    </rPh>
    <rPh sb="33" eb="34">
      <t>カカ</t>
    </rPh>
    <rPh sb="35" eb="37">
      <t>オデイ</t>
    </rPh>
    <rPh sb="37" eb="38">
      <t>マタ</t>
    </rPh>
    <rPh sb="39" eb="41">
      <t>ドウブツ</t>
    </rPh>
    <rPh sb="44" eb="45">
      <t>ニョウ</t>
    </rPh>
    <phoneticPr fontId="22"/>
  </si>
  <si>
    <t>C20_C2009</t>
    <phoneticPr fontId="22"/>
  </si>
  <si>
    <t>0.13</t>
    <phoneticPr fontId="22"/>
  </si>
  <si>
    <t>C2010 下水汚泥（消化設備に係る汚泥を除く。）、し尿処理施設に係る汚泥又は動物のふん尿（嫌気性埋立構造以外の最終処分場で処分されるもの）</t>
    <rPh sb="53" eb="55">
      <t>イガイ</t>
    </rPh>
    <phoneticPr fontId="22"/>
  </si>
  <si>
    <t>C20_C2010</t>
    <phoneticPr fontId="22"/>
  </si>
  <si>
    <t>0.067</t>
    <phoneticPr fontId="22"/>
  </si>
  <si>
    <t>C2011 浄水施設に係る汚泥（嫌気性埋立構造の最終処分場で処分されるもの）</t>
    <rPh sb="6" eb="8">
      <t>ジョウスイ</t>
    </rPh>
    <rPh sb="8" eb="10">
      <t>シセツ</t>
    </rPh>
    <rPh sb="11" eb="12">
      <t>カカ</t>
    </rPh>
    <rPh sb="13" eb="15">
      <t>オデイ</t>
    </rPh>
    <phoneticPr fontId="22"/>
  </si>
  <si>
    <t>C20_C2011</t>
    <phoneticPr fontId="22"/>
  </si>
  <si>
    <t>0.020</t>
    <phoneticPr fontId="22"/>
  </si>
  <si>
    <t>C2012 浄水施設に係る汚泥（嫌気性埋立構造以外の最終処分場で処分されるもの）</t>
    <rPh sb="23" eb="25">
      <t>イガイ</t>
    </rPh>
    <phoneticPr fontId="22"/>
  </si>
  <si>
    <t>C20_C2012</t>
    <phoneticPr fontId="22"/>
  </si>
  <si>
    <t>C2101 木くず（一般廃棄物に限る。）</t>
    <rPh sb="6" eb="7">
      <t>キ</t>
    </rPh>
    <rPh sb="10" eb="12">
      <t>イッパン</t>
    </rPh>
    <rPh sb="12" eb="15">
      <t>ハイキブツ</t>
    </rPh>
    <rPh sb="16" eb="17">
      <t>カギ</t>
    </rPh>
    <phoneticPr fontId="22"/>
  </si>
  <si>
    <t>C2102 一般廃棄物（木くずを除く。）又は産業廃棄物</t>
    <rPh sb="6" eb="8">
      <t>イッパン</t>
    </rPh>
    <rPh sb="8" eb="11">
      <t>ハイキブツ</t>
    </rPh>
    <rPh sb="12" eb="13">
      <t>キ</t>
    </rPh>
    <rPh sb="16" eb="17">
      <t>ノゾ</t>
    </rPh>
    <rPh sb="20" eb="21">
      <t>マタ</t>
    </rPh>
    <rPh sb="22" eb="24">
      <t>サンギョウ</t>
    </rPh>
    <rPh sb="24" eb="27">
      <t>ハイキブツ</t>
    </rPh>
    <phoneticPr fontId="22"/>
  </si>
  <si>
    <t>C21_C2102</t>
    <phoneticPr fontId="22"/>
  </si>
  <si>
    <t>0.00096</t>
    <phoneticPr fontId="22"/>
  </si>
  <si>
    <t>C22 廃棄物の焼却</t>
    <rPh sb="8" eb="10">
      <t>ショウキャク</t>
    </rPh>
    <phoneticPr fontId="22"/>
  </si>
  <si>
    <t>C2201 連続燃焼式焼却施設</t>
    <rPh sb="6" eb="8">
      <t>レンゾク</t>
    </rPh>
    <rPh sb="8" eb="10">
      <t>ネンショウ</t>
    </rPh>
    <rPh sb="10" eb="11">
      <t>シキ</t>
    </rPh>
    <rPh sb="11" eb="13">
      <t>ショウキャク</t>
    </rPh>
    <rPh sb="13" eb="15">
      <t>シセツ</t>
    </rPh>
    <phoneticPr fontId="22"/>
  </si>
  <si>
    <t>C2202 准連続燃焼式焼却施設</t>
    <rPh sb="6" eb="7">
      <t>ジュン</t>
    </rPh>
    <rPh sb="7" eb="9">
      <t>レンゾク</t>
    </rPh>
    <rPh sb="9" eb="11">
      <t>ネンショウ</t>
    </rPh>
    <rPh sb="11" eb="12">
      <t>シキ</t>
    </rPh>
    <rPh sb="12" eb="14">
      <t>ショウキャク</t>
    </rPh>
    <rPh sb="14" eb="16">
      <t>シセツ</t>
    </rPh>
    <phoneticPr fontId="22"/>
  </si>
  <si>
    <t>C2203 バッチ燃焼式焼却施設</t>
    <rPh sb="9" eb="11">
      <t>ネンショウ</t>
    </rPh>
    <rPh sb="11" eb="12">
      <t>シキ</t>
    </rPh>
    <rPh sb="12" eb="14">
      <t>ショウキャク</t>
    </rPh>
    <rPh sb="14" eb="16">
      <t>シセツ</t>
    </rPh>
    <phoneticPr fontId="22"/>
  </si>
  <si>
    <t>C2204 ガス化溶融炉施設</t>
    <rPh sb="8" eb="9">
      <t>カ</t>
    </rPh>
    <rPh sb="9" eb="11">
      <t>ヨウユウ</t>
    </rPh>
    <rPh sb="11" eb="12">
      <t>ロ</t>
    </rPh>
    <rPh sb="12" eb="14">
      <t>シセツ</t>
    </rPh>
    <phoneticPr fontId="22"/>
  </si>
  <si>
    <t>C2205 感染症廃棄物（廃プラスチック類を除く。）</t>
    <rPh sb="6" eb="9">
      <t>カンセンショウ</t>
    </rPh>
    <rPh sb="9" eb="12">
      <t>ハイキブツ</t>
    </rPh>
    <rPh sb="13" eb="14">
      <t>ハイ</t>
    </rPh>
    <rPh sb="20" eb="21">
      <t>ルイ</t>
    </rPh>
    <rPh sb="22" eb="23">
      <t>ノゾ</t>
    </rPh>
    <phoneticPr fontId="22"/>
  </si>
  <si>
    <t>C2206 廃プラスチック類</t>
    <rPh sb="6" eb="7">
      <t>ハイ</t>
    </rPh>
    <rPh sb="13" eb="14">
      <t>ルイ</t>
    </rPh>
    <phoneticPr fontId="22"/>
  </si>
  <si>
    <t>C2207 汚泥</t>
    <rPh sb="6" eb="8">
      <t>オデイ</t>
    </rPh>
    <phoneticPr fontId="22"/>
  </si>
  <si>
    <t>C2208 廃油</t>
    <rPh sb="6" eb="8">
      <t>ハイユ</t>
    </rPh>
    <phoneticPr fontId="22"/>
  </si>
  <si>
    <t>C2209 紙くず、木くず、繊維くず、動物性若しくは植物性の残さ又は動物の死体（感染性廃棄物を除く。）</t>
    <rPh sb="6" eb="7">
      <t>カミ</t>
    </rPh>
    <rPh sb="10" eb="11">
      <t>キ</t>
    </rPh>
    <rPh sb="14" eb="16">
      <t>センイ</t>
    </rPh>
    <rPh sb="19" eb="22">
      <t>ドウブツセイ</t>
    </rPh>
    <rPh sb="22" eb="23">
      <t>モ</t>
    </rPh>
    <rPh sb="26" eb="29">
      <t>ショクブツセイ</t>
    </rPh>
    <rPh sb="30" eb="31">
      <t>ザン</t>
    </rPh>
    <rPh sb="32" eb="33">
      <t>マタ</t>
    </rPh>
    <rPh sb="34" eb="36">
      <t>ドウブツ</t>
    </rPh>
    <rPh sb="37" eb="39">
      <t>シタイ</t>
    </rPh>
    <rPh sb="40" eb="43">
      <t>カンセンセイ</t>
    </rPh>
    <rPh sb="43" eb="46">
      <t>ハイキブツ</t>
    </rPh>
    <rPh sb="47" eb="48">
      <t>ノゾ</t>
    </rPh>
    <phoneticPr fontId="22"/>
  </si>
  <si>
    <t>0.000021</t>
    <phoneticPr fontId="22"/>
  </si>
  <si>
    <t>0.000011</t>
    <phoneticPr fontId="22"/>
  </si>
  <si>
    <t>0.0000069</t>
    <phoneticPr fontId="22"/>
  </si>
  <si>
    <t>0.0000080</t>
    <phoneticPr fontId="22"/>
  </si>
  <si>
    <t>0.0000015</t>
    <phoneticPr fontId="22"/>
  </si>
  <si>
    <t>0.0000040</t>
    <phoneticPr fontId="22"/>
  </si>
  <si>
    <t>C2301 食料品製造業に係る工業廃水</t>
    <rPh sb="6" eb="8">
      <t>ショクリョウ</t>
    </rPh>
    <rPh sb="8" eb="9">
      <t>ヒン</t>
    </rPh>
    <rPh sb="9" eb="12">
      <t>セイゾウギョウ</t>
    </rPh>
    <rPh sb="13" eb="14">
      <t>カカ</t>
    </rPh>
    <rPh sb="15" eb="17">
      <t>コウギョウ</t>
    </rPh>
    <rPh sb="17" eb="19">
      <t>ハイスイ</t>
    </rPh>
    <phoneticPr fontId="22"/>
  </si>
  <si>
    <t>C2302 パルプ・紙・紙加工品製造業に係る工場排水</t>
    <rPh sb="10" eb="11">
      <t>カミ</t>
    </rPh>
    <rPh sb="12" eb="13">
      <t>カミ</t>
    </rPh>
    <rPh sb="13" eb="15">
      <t>カコウ</t>
    </rPh>
    <rPh sb="15" eb="16">
      <t>ヒン</t>
    </rPh>
    <rPh sb="16" eb="19">
      <t>セイゾウギョウ</t>
    </rPh>
    <rPh sb="20" eb="21">
      <t>カカ</t>
    </rPh>
    <rPh sb="22" eb="24">
      <t>コウジョウ</t>
    </rPh>
    <rPh sb="24" eb="26">
      <t>ハイスイ</t>
    </rPh>
    <phoneticPr fontId="22"/>
  </si>
  <si>
    <t>C23 工場排水の処理</t>
    <rPh sb="4" eb="6">
      <t>コウジョウ</t>
    </rPh>
    <rPh sb="6" eb="8">
      <t>ハイスイ</t>
    </rPh>
    <rPh sb="9" eb="11">
      <t>ショリ</t>
    </rPh>
    <phoneticPr fontId="22"/>
  </si>
  <si>
    <t>C2303 化学工業に係る工業廃水</t>
    <rPh sb="6" eb="8">
      <t>カガク</t>
    </rPh>
    <rPh sb="8" eb="10">
      <t>コウギョウ</t>
    </rPh>
    <rPh sb="11" eb="12">
      <t>カカ</t>
    </rPh>
    <rPh sb="13" eb="15">
      <t>コウギョウ</t>
    </rPh>
    <rPh sb="15" eb="17">
      <t>ハイスイ</t>
    </rPh>
    <phoneticPr fontId="22"/>
  </si>
  <si>
    <t>C2304 鉄鋼業に係る工業廃水</t>
    <rPh sb="6" eb="9">
      <t>テッコウギョウ</t>
    </rPh>
    <rPh sb="10" eb="11">
      <t>カカ</t>
    </rPh>
    <rPh sb="12" eb="14">
      <t>コウギョウ</t>
    </rPh>
    <rPh sb="14" eb="16">
      <t>ハイスイ</t>
    </rPh>
    <phoneticPr fontId="22"/>
  </si>
  <si>
    <t>C2305 その他の業種に係る工業廃水</t>
    <rPh sb="8" eb="9">
      <t>タ</t>
    </rPh>
    <rPh sb="10" eb="12">
      <t>ギョウシュ</t>
    </rPh>
    <rPh sb="13" eb="14">
      <t>カカ</t>
    </rPh>
    <rPh sb="15" eb="17">
      <t>コウギョウ</t>
    </rPh>
    <rPh sb="17" eb="19">
      <t>ハイスイ</t>
    </rPh>
    <phoneticPr fontId="22"/>
  </si>
  <si>
    <t>kgBOD</t>
    <phoneticPr fontId="22"/>
  </si>
  <si>
    <t>C23_C2301</t>
    <phoneticPr fontId="22"/>
  </si>
  <si>
    <t>C23_C2302</t>
    <phoneticPr fontId="22"/>
  </si>
  <si>
    <t>C23_C2303</t>
    <phoneticPr fontId="22"/>
  </si>
  <si>
    <t>C23_C2304</t>
    <phoneticPr fontId="22"/>
  </si>
  <si>
    <t>C23_C2305</t>
    <phoneticPr fontId="22"/>
  </si>
  <si>
    <t>0.0000012</t>
    <phoneticPr fontId="22"/>
  </si>
  <si>
    <t>0.00000092</t>
    <phoneticPr fontId="22"/>
  </si>
  <si>
    <t>0.0000073</t>
    <phoneticPr fontId="22"/>
  </si>
  <si>
    <t>0.0000030</t>
    <phoneticPr fontId="22"/>
  </si>
  <si>
    <t>t-CH4/kgBOD</t>
    <phoneticPr fontId="22"/>
  </si>
  <si>
    <t>C24 下水、し尿等の処理</t>
    <rPh sb="4" eb="6">
      <t>ゲスイ</t>
    </rPh>
    <rPh sb="8" eb="9">
      <t>ニョウ</t>
    </rPh>
    <rPh sb="9" eb="10">
      <t>トウ</t>
    </rPh>
    <rPh sb="11" eb="13">
      <t>ショリ</t>
    </rPh>
    <phoneticPr fontId="22"/>
  </si>
  <si>
    <t>C2401 ―</t>
    <phoneticPr fontId="22"/>
  </si>
  <si>
    <t>C2402 し尿処理施設（嫌気性消化処理）</t>
    <rPh sb="7" eb="8">
      <t>ニョウ</t>
    </rPh>
    <rPh sb="8" eb="10">
      <t>ショリ</t>
    </rPh>
    <rPh sb="10" eb="12">
      <t>シセツ</t>
    </rPh>
    <rPh sb="13" eb="15">
      <t>ケンキ</t>
    </rPh>
    <rPh sb="15" eb="16">
      <t>セイ</t>
    </rPh>
    <rPh sb="16" eb="18">
      <t>ショウカ</t>
    </rPh>
    <rPh sb="18" eb="20">
      <t>ショリ</t>
    </rPh>
    <phoneticPr fontId="22"/>
  </si>
  <si>
    <t>C2403 し尿処理施設（好気性消化処理）</t>
    <rPh sb="13" eb="16">
      <t>コウキセイ</t>
    </rPh>
    <rPh sb="16" eb="18">
      <t>ショウカ</t>
    </rPh>
    <rPh sb="18" eb="20">
      <t>ショリ</t>
    </rPh>
    <phoneticPr fontId="22"/>
  </si>
  <si>
    <t>C2404 し尿処理施設（高負荷生物学的脱窒素処理）</t>
    <rPh sb="13" eb="14">
      <t>コウ</t>
    </rPh>
    <rPh sb="14" eb="16">
      <t>フカ</t>
    </rPh>
    <rPh sb="16" eb="18">
      <t>セイブツ</t>
    </rPh>
    <rPh sb="18" eb="19">
      <t>ガク</t>
    </rPh>
    <rPh sb="19" eb="20">
      <t>テキ</t>
    </rPh>
    <rPh sb="20" eb="21">
      <t>ダツ</t>
    </rPh>
    <rPh sb="21" eb="23">
      <t>チッソ</t>
    </rPh>
    <rPh sb="23" eb="25">
      <t>ショリ</t>
    </rPh>
    <phoneticPr fontId="22"/>
  </si>
  <si>
    <t>C2405 し尿処理施設（生物学的脱窒素処理（高負荷生物学的脱窒素処理を除く。）</t>
    <rPh sb="13" eb="15">
      <t>セイブツ</t>
    </rPh>
    <rPh sb="15" eb="17">
      <t>ガクテキ</t>
    </rPh>
    <rPh sb="17" eb="18">
      <t>ダツ</t>
    </rPh>
    <rPh sb="18" eb="20">
      <t>チッソ</t>
    </rPh>
    <rPh sb="20" eb="22">
      <t>ショリ</t>
    </rPh>
    <rPh sb="23" eb="24">
      <t>コウ</t>
    </rPh>
    <rPh sb="24" eb="26">
      <t>フカ</t>
    </rPh>
    <rPh sb="26" eb="30">
      <t>セイブツガクテキ</t>
    </rPh>
    <rPh sb="30" eb="31">
      <t>ダツ</t>
    </rPh>
    <rPh sb="31" eb="33">
      <t>チッソ</t>
    </rPh>
    <rPh sb="33" eb="35">
      <t>ショリ</t>
    </rPh>
    <rPh sb="36" eb="37">
      <t>ノゾ</t>
    </rPh>
    <phoneticPr fontId="22"/>
  </si>
  <si>
    <t>C2406 し尿処理施設（膜分離処理）</t>
    <rPh sb="13" eb="14">
      <t>マク</t>
    </rPh>
    <rPh sb="14" eb="16">
      <t>ブンリ</t>
    </rPh>
    <rPh sb="16" eb="18">
      <t>ショリ</t>
    </rPh>
    <phoneticPr fontId="22"/>
  </si>
  <si>
    <t>C2407 し尿処理施設（その他処理）</t>
    <rPh sb="15" eb="16">
      <t>タ</t>
    </rPh>
    <rPh sb="16" eb="18">
      <t>ショリ</t>
    </rPh>
    <phoneticPr fontId="22"/>
  </si>
  <si>
    <t>C2408 し尿処理施設（し尿及び雑排水の処理を行うために設置するものであって、し尿及び雑排水を管渠によって収集するもの）</t>
    <rPh sb="14" eb="15">
      <t>ニョウ</t>
    </rPh>
    <rPh sb="15" eb="16">
      <t>オヨ</t>
    </rPh>
    <rPh sb="17" eb="18">
      <t>ザツ</t>
    </rPh>
    <rPh sb="18" eb="20">
      <t>ハイスイ</t>
    </rPh>
    <rPh sb="21" eb="23">
      <t>ショリ</t>
    </rPh>
    <rPh sb="24" eb="25">
      <t>オコナ</t>
    </rPh>
    <rPh sb="29" eb="31">
      <t>セッチ</t>
    </rPh>
    <rPh sb="41" eb="42">
      <t>ニョウ</t>
    </rPh>
    <rPh sb="42" eb="43">
      <t>オヨ</t>
    </rPh>
    <rPh sb="44" eb="45">
      <t>ザツ</t>
    </rPh>
    <rPh sb="45" eb="47">
      <t>ハイスイ</t>
    </rPh>
    <rPh sb="48" eb="49">
      <t>クダ</t>
    </rPh>
    <rPh sb="49" eb="50">
      <t>キョ</t>
    </rPh>
    <rPh sb="54" eb="56">
      <t>シュウシュウ</t>
    </rPh>
    <phoneticPr fontId="22"/>
  </si>
  <si>
    <t>C2409 浄化槽法第３条の２第２項又は浄化槽法の一部を改正する法律附則第２条の規定により浄化槽とみなされたもの</t>
    <rPh sb="6" eb="10">
      <t>ジョウカソウホウ</t>
    </rPh>
    <rPh sb="10" eb="11">
      <t>ダイ</t>
    </rPh>
    <rPh sb="12" eb="13">
      <t>ジョウ</t>
    </rPh>
    <rPh sb="15" eb="16">
      <t>ダイ</t>
    </rPh>
    <rPh sb="17" eb="18">
      <t>コウ</t>
    </rPh>
    <rPh sb="18" eb="19">
      <t>マタ</t>
    </rPh>
    <rPh sb="20" eb="24">
      <t>ジョウカソウホウ</t>
    </rPh>
    <rPh sb="25" eb="27">
      <t>イチブ</t>
    </rPh>
    <rPh sb="28" eb="30">
      <t>カイセイ</t>
    </rPh>
    <rPh sb="32" eb="34">
      <t>ホウリツ</t>
    </rPh>
    <rPh sb="34" eb="36">
      <t>フソク</t>
    </rPh>
    <rPh sb="36" eb="37">
      <t>ダイ</t>
    </rPh>
    <rPh sb="38" eb="39">
      <t>ジョウ</t>
    </rPh>
    <rPh sb="40" eb="42">
      <t>キテイ</t>
    </rPh>
    <rPh sb="45" eb="48">
      <t>ジョウカソウ</t>
    </rPh>
    <phoneticPr fontId="22"/>
  </si>
  <si>
    <t>C2410 合併処理浄化槽（性能評価型のものであって、高度に窒素の除去、窒素及びリンの除去又は生物化学的酸素要求量の除去をする性能を有するものに限る。）</t>
    <rPh sb="6" eb="8">
      <t>ガッペイ</t>
    </rPh>
    <rPh sb="8" eb="10">
      <t>ショリ</t>
    </rPh>
    <rPh sb="10" eb="13">
      <t>ジョウカソウ</t>
    </rPh>
    <rPh sb="14" eb="16">
      <t>セイノウ</t>
    </rPh>
    <rPh sb="16" eb="18">
      <t>ヒョウカ</t>
    </rPh>
    <rPh sb="18" eb="19">
      <t>ガタ</t>
    </rPh>
    <rPh sb="27" eb="29">
      <t>コウド</t>
    </rPh>
    <rPh sb="30" eb="32">
      <t>チッソ</t>
    </rPh>
    <rPh sb="33" eb="35">
      <t>ジョキョ</t>
    </rPh>
    <rPh sb="36" eb="38">
      <t>チッソ</t>
    </rPh>
    <rPh sb="38" eb="39">
      <t>オヨ</t>
    </rPh>
    <rPh sb="43" eb="45">
      <t>ジョキョ</t>
    </rPh>
    <rPh sb="45" eb="46">
      <t>マタ</t>
    </rPh>
    <rPh sb="47" eb="49">
      <t>セイブツ</t>
    </rPh>
    <rPh sb="49" eb="52">
      <t>カガクテキ</t>
    </rPh>
    <rPh sb="52" eb="54">
      <t>サンソ</t>
    </rPh>
    <rPh sb="54" eb="57">
      <t>ヨウキュウリョウ</t>
    </rPh>
    <rPh sb="58" eb="60">
      <t>ジョキョ</t>
    </rPh>
    <rPh sb="63" eb="65">
      <t>セイノウ</t>
    </rPh>
    <rPh sb="66" eb="67">
      <t>ユウ</t>
    </rPh>
    <rPh sb="72" eb="73">
      <t>カギ</t>
    </rPh>
    <phoneticPr fontId="22"/>
  </si>
  <si>
    <t>C2411 合併処理浄化槽（その他性能評価型）</t>
    <rPh sb="6" eb="8">
      <t>ガッペイ</t>
    </rPh>
    <rPh sb="8" eb="10">
      <t>ショリ</t>
    </rPh>
    <rPh sb="10" eb="13">
      <t>ジョウカソウ</t>
    </rPh>
    <rPh sb="16" eb="17">
      <t>タ</t>
    </rPh>
    <rPh sb="17" eb="19">
      <t>セイノウ</t>
    </rPh>
    <rPh sb="19" eb="21">
      <t>ヒョウカ</t>
    </rPh>
    <rPh sb="21" eb="22">
      <t>ガタ</t>
    </rPh>
    <phoneticPr fontId="22"/>
  </si>
  <si>
    <t>C2412 合併処理浄化槽（構造例示型）</t>
    <rPh sb="6" eb="8">
      <t>ガッペイ</t>
    </rPh>
    <rPh sb="8" eb="10">
      <t>ショリ</t>
    </rPh>
    <rPh sb="10" eb="13">
      <t>ジョウカソウ</t>
    </rPh>
    <rPh sb="14" eb="16">
      <t>コウゾウ</t>
    </rPh>
    <rPh sb="16" eb="18">
      <t>レイジ</t>
    </rPh>
    <rPh sb="18" eb="19">
      <t>ガタ</t>
    </rPh>
    <phoneticPr fontId="22"/>
  </si>
  <si>
    <t>C2413 くみ取便所の便槽</t>
    <rPh sb="8" eb="9">
      <t>ト</t>
    </rPh>
    <rPh sb="9" eb="11">
      <t>ベンジョ</t>
    </rPh>
    <rPh sb="12" eb="14">
      <t>ベンソウ</t>
    </rPh>
    <phoneticPr fontId="22"/>
  </si>
  <si>
    <t>C24_C2401</t>
    <phoneticPr fontId="22"/>
  </si>
  <si>
    <t>C24_C2402</t>
    <phoneticPr fontId="22"/>
  </si>
  <si>
    <t>C24_C2403</t>
    <phoneticPr fontId="22"/>
  </si>
  <si>
    <t>C24_C2404</t>
    <phoneticPr fontId="22"/>
  </si>
  <si>
    <t>C24_C2405</t>
    <phoneticPr fontId="22"/>
  </si>
  <si>
    <t>C24_C2406</t>
    <phoneticPr fontId="22"/>
  </si>
  <si>
    <t>C24_C2407</t>
    <phoneticPr fontId="22"/>
  </si>
  <si>
    <t>C24_C2408</t>
    <phoneticPr fontId="22"/>
  </si>
  <si>
    <t>C24_C2409</t>
    <phoneticPr fontId="22"/>
  </si>
  <si>
    <t>C24_C2410</t>
    <phoneticPr fontId="22"/>
  </si>
  <si>
    <t>C24_C2411</t>
    <phoneticPr fontId="22"/>
  </si>
  <si>
    <t>C24_C2412</t>
    <phoneticPr fontId="22"/>
  </si>
  <si>
    <t>C24_C2413</t>
    <phoneticPr fontId="22"/>
  </si>
  <si>
    <t>0.00000088</t>
    <phoneticPr fontId="22"/>
  </si>
  <si>
    <t>0.0000055</t>
    <phoneticPr fontId="22"/>
  </si>
  <si>
    <t>0.0000050</t>
    <phoneticPr fontId="22"/>
  </si>
  <si>
    <t>0.000062</t>
    <phoneticPr fontId="22"/>
  </si>
  <si>
    <t>0.0025</t>
    <phoneticPr fontId="22"/>
  </si>
  <si>
    <t>t-CH4/人</t>
    <rPh sb="6" eb="7">
      <t>ヒト</t>
    </rPh>
    <phoneticPr fontId="22"/>
  </si>
  <si>
    <t>N01 燃料の使用</t>
    <rPh sb="4" eb="6">
      <t>ネンリョウ</t>
    </rPh>
    <rPh sb="7" eb="9">
      <t>シヨウ</t>
    </rPh>
    <phoneticPr fontId="22"/>
  </si>
  <si>
    <t>N0101 ボイラー（原油、B・C重油）</t>
    <rPh sb="11" eb="13">
      <t>ゲンユ</t>
    </rPh>
    <rPh sb="17" eb="19">
      <t>ジュウユ</t>
    </rPh>
    <phoneticPr fontId="22"/>
  </si>
  <si>
    <t>N0102 ボイラー（原油、B・C重油を除く液体化石燃料、廃油又は廃油若しくは廃プラスチック類から製造された燃料炭化水素油）</t>
    <rPh sb="11" eb="13">
      <t>ゲンユ</t>
    </rPh>
    <rPh sb="17" eb="19">
      <t>ジュウユ</t>
    </rPh>
    <rPh sb="20" eb="21">
      <t>ノゾ</t>
    </rPh>
    <rPh sb="22" eb="24">
      <t>エキタイ</t>
    </rPh>
    <rPh sb="24" eb="26">
      <t>カセキ</t>
    </rPh>
    <rPh sb="26" eb="28">
      <t>ネンリョウ</t>
    </rPh>
    <rPh sb="29" eb="31">
      <t>ハイユ</t>
    </rPh>
    <rPh sb="31" eb="32">
      <t>マタ</t>
    </rPh>
    <rPh sb="33" eb="35">
      <t>ハイユ</t>
    </rPh>
    <rPh sb="35" eb="36">
      <t>モ</t>
    </rPh>
    <rPh sb="39" eb="40">
      <t>ハイ</t>
    </rPh>
    <rPh sb="46" eb="47">
      <t>ルイ</t>
    </rPh>
    <rPh sb="49" eb="51">
      <t>セイゾウ</t>
    </rPh>
    <rPh sb="54" eb="56">
      <t>ネンリョウ</t>
    </rPh>
    <rPh sb="56" eb="58">
      <t>タンカ</t>
    </rPh>
    <rPh sb="58" eb="60">
      <t>スイソ</t>
    </rPh>
    <rPh sb="60" eb="61">
      <t>アブラ</t>
    </rPh>
    <phoneticPr fontId="22"/>
  </si>
  <si>
    <t>N0103 ボイラー（気体化石燃料）</t>
    <rPh sb="11" eb="13">
      <t>キタイ</t>
    </rPh>
    <rPh sb="13" eb="15">
      <t>カセキ</t>
    </rPh>
    <rPh sb="15" eb="17">
      <t>ネンリョウ</t>
    </rPh>
    <phoneticPr fontId="22"/>
  </si>
  <si>
    <t>N0104 ボイラー（発電施設）（木材、廃材）</t>
    <rPh sb="11" eb="13">
      <t>ハツデン</t>
    </rPh>
    <rPh sb="13" eb="15">
      <t>シセツ</t>
    </rPh>
    <rPh sb="17" eb="19">
      <t>モクザイ</t>
    </rPh>
    <rPh sb="20" eb="22">
      <t>ハイザイ</t>
    </rPh>
    <phoneticPr fontId="22"/>
  </si>
  <si>
    <t>N0105 ボイラー（熱利用施設）（木材、廃材）</t>
    <rPh sb="11" eb="12">
      <t>ネツ</t>
    </rPh>
    <rPh sb="12" eb="14">
      <t>リヨウ</t>
    </rPh>
    <rPh sb="14" eb="16">
      <t>シセツ</t>
    </rPh>
    <rPh sb="18" eb="20">
      <t>モクザイ</t>
    </rPh>
    <rPh sb="21" eb="23">
      <t>ハイザイ</t>
    </rPh>
    <phoneticPr fontId="22"/>
  </si>
  <si>
    <t>N0106 ボイラー（黒液直接利用）</t>
    <rPh sb="11" eb="13">
      <t>コクエキ</t>
    </rPh>
    <rPh sb="13" eb="15">
      <t>チョクセツ</t>
    </rPh>
    <rPh sb="15" eb="17">
      <t>リヨウ</t>
    </rPh>
    <phoneticPr fontId="22"/>
  </si>
  <si>
    <t>N0107 ボイラー（バイオガス）</t>
    <phoneticPr fontId="22"/>
  </si>
  <si>
    <t>N0108 ボイラー（その他バイオマス燃料）</t>
    <rPh sb="13" eb="14">
      <t>タ</t>
    </rPh>
    <rPh sb="19" eb="21">
      <t>ネンリョウ</t>
    </rPh>
    <phoneticPr fontId="22"/>
  </si>
  <si>
    <t>N0109 ボイラー（流動床式のものを除く。）（固体化石燃料、RDF、RPF、廃タイヤ、木質廃材）</t>
    <rPh sb="11" eb="13">
      <t>リュウドウ</t>
    </rPh>
    <rPh sb="13" eb="14">
      <t>ユカ</t>
    </rPh>
    <rPh sb="14" eb="15">
      <t>シキ</t>
    </rPh>
    <rPh sb="19" eb="20">
      <t>ノゾ</t>
    </rPh>
    <rPh sb="24" eb="26">
      <t>コタイ</t>
    </rPh>
    <rPh sb="26" eb="28">
      <t>カセキ</t>
    </rPh>
    <rPh sb="28" eb="30">
      <t>ネンリョウ</t>
    </rPh>
    <rPh sb="39" eb="40">
      <t>ハイ</t>
    </rPh>
    <rPh sb="44" eb="46">
      <t>モクシツ</t>
    </rPh>
    <rPh sb="46" eb="48">
      <t>ハイザイ</t>
    </rPh>
    <phoneticPr fontId="22"/>
  </si>
  <si>
    <t>N0110 常圧流動床式ボイラー（固体化石燃料、廃プラスチック類）</t>
    <rPh sb="6" eb="8">
      <t>ジョウアツ</t>
    </rPh>
    <rPh sb="8" eb="10">
      <t>リュウドウ</t>
    </rPh>
    <rPh sb="10" eb="11">
      <t>ユカ</t>
    </rPh>
    <rPh sb="11" eb="12">
      <t>シキ</t>
    </rPh>
    <rPh sb="17" eb="19">
      <t>コタイ</t>
    </rPh>
    <rPh sb="19" eb="21">
      <t>カセキ</t>
    </rPh>
    <rPh sb="21" eb="23">
      <t>ネンリョウ</t>
    </rPh>
    <rPh sb="24" eb="25">
      <t>ハイ</t>
    </rPh>
    <rPh sb="31" eb="32">
      <t>ルイ</t>
    </rPh>
    <phoneticPr fontId="22"/>
  </si>
  <si>
    <t>N0111 加圧流動床式ボイラー（原料炭、輸入無煙炭、コークス、コールタール、石油アスファルト）</t>
    <rPh sb="6" eb="8">
      <t>カアツ</t>
    </rPh>
    <rPh sb="8" eb="10">
      <t>リュウドウ</t>
    </rPh>
    <rPh sb="10" eb="11">
      <t>ユカ</t>
    </rPh>
    <rPh sb="11" eb="12">
      <t>シキ</t>
    </rPh>
    <rPh sb="17" eb="19">
      <t>ゲンリョウ</t>
    </rPh>
    <rPh sb="19" eb="20">
      <t>スミ</t>
    </rPh>
    <rPh sb="21" eb="23">
      <t>ユニュウ</t>
    </rPh>
    <rPh sb="23" eb="25">
      <t>ムエン</t>
    </rPh>
    <rPh sb="25" eb="26">
      <t>スミ</t>
    </rPh>
    <rPh sb="39" eb="41">
      <t>セキユ</t>
    </rPh>
    <phoneticPr fontId="22"/>
  </si>
  <si>
    <t>N0112 加圧流動床式ボイラー（一般炭）</t>
    <rPh sb="6" eb="8">
      <t>カアツ</t>
    </rPh>
    <rPh sb="8" eb="10">
      <t>リュウドウ</t>
    </rPh>
    <rPh sb="10" eb="11">
      <t>ユカ</t>
    </rPh>
    <rPh sb="11" eb="12">
      <t>シキ</t>
    </rPh>
    <rPh sb="17" eb="19">
      <t>イッパン</t>
    </rPh>
    <rPh sb="19" eb="20">
      <t>スミ</t>
    </rPh>
    <phoneticPr fontId="22"/>
  </si>
  <si>
    <t>N0113 金属の精錬若しくは鋳造の用に供する溶鉱炉、転炉又は平炉（コークス炉ガス、高炉ガス）</t>
    <rPh sb="6" eb="8">
      <t>キンゾク</t>
    </rPh>
    <rPh sb="9" eb="11">
      <t>セイレン</t>
    </rPh>
    <rPh sb="11" eb="12">
      <t>モ</t>
    </rPh>
    <rPh sb="15" eb="17">
      <t>チュウゾウ</t>
    </rPh>
    <rPh sb="18" eb="19">
      <t>ヨウ</t>
    </rPh>
    <rPh sb="20" eb="21">
      <t>キョウ</t>
    </rPh>
    <rPh sb="23" eb="26">
      <t>ヨウコウロ</t>
    </rPh>
    <rPh sb="27" eb="29">
      <t>テンロ</t>
    </rPh>
    <rPh sb="29" eb="30">
      <t>マタ</t>
    </rPh>
    <rPh sb="31" eb="32">
      <t>ヒラ</t>
    </rPh>
    <rPh sb="32" eb="33">
      <t>ロ</t>
    </rPh>
    <rPh sb="38" eb="39">
      <t>ロ</t>
    </rPh>
    <rPh sb="42" eb="44">
      <t>コウロ</t>
    </rPh>
    <phoneticPr fontId="22"/>
  </si>
  <si>
    <t>N0114 石油製品、石油化学製品若しくはコールタール製品の製造の用に供する加熱炉又はガス加熱炉（石油コークス、FCCコーク及び石油アスファルトを除く固体化石燃料）</t>
    <rPh sb="6" eb="8">
      <t>セキユ</t>
    </rPh>
    <rPh sb="8" eb="10">
      <t>セイヒン</t>
    </rPh>
    <rPh sb="11" eb="13">
      <t>セキユ</t>
    </rPh>
    <rPh sb="13" eb="15">
      <t>カガク</t>
    </rPh>
    <rPh sb="15" eb="17">
      <t>セイヒン</t>
    </rPh>
    <rPh sb="17" eb="18">
      <t>モ</t>
    </rPh>
    <rPh sb="27" eb="29">
      <t>セイヒン</t>
    </rPh>
    <rPh sb="30" eb="32">
      <t>セイゾウ</t>
    </rPh>
    <rPh sb="33" eb="34">
      <t>ヨウ</t>
    </rPh>
    <rPh sb="35" eb="36">
      <t>キョウ</t>
    </rPh>
    <rPh sb="38" eb="40">
      <t>カネツ</t>
    </rPh>
    <rPh sb="40" eb="41">
      <t>ロ</t>
    </rPh>
    <rPh sb="41" eb="42">
      <t>マタ</t>
    </rPh>
    <rPh sb="45" eb="48">
      <t>カネツロ</t>
    </rPh>
    <rPh sb="49" eb="51">
      <t>セキユ</t>
    </rPh>
    <rPh sb="62" eb="63">
      <t>オヨ</t>
    </rPh>
    <rPh sb="64" eb="66">
      <t>セキユ</t>
    </rPh>
    <rPh sb="73" eb="74">
      <t>ノゾ</t>
    </rPh>
    <rPh sb="75" eb="77">
      <t>コタイ</t>
    </rPh>
    <rPh sb="77" eb="79">
      <t>カセキ</t>
    </rPh>
    <rPh sb="79" eb="81">
      <t>ネンリョウ</t>
    </rPh>
    <phoneticPr fontId="22"/>
  </si>
  <si>
    <t>N0115 石油製品、石油化学製品若しくはコールタール製品の製造の用に供する加熱炉又はガス加熱炉（石油コークス、石油アスファルト）</t>
    <phoneticPr fontId="22"/>
  </si>
  <si>
    <t>N0116 石油製品、石油化学製品若しくはコールタール製品の製造の用に供する加熱炉又はガス加熱炉（液体化石燃料、気体化石燃料）</t>
    <rPh sb="49" eb="51">
      <t>エキタイ</t>
    </rPh>
    <rPh sb="51" eb="53">
      <t>カセキ</t>
    </rPh>
    <rPh sb="53" eb="55">
      <t>ネンリョウ</t>
    </rPh>
    <rPh sb="56" eb="58">
      <t>キタイ</t>
    </rPh>
    <rPh sb="58" eb="60">
      <t>カセキ</t>
    </rPh>
    <rPh sb="60" eb="62">
      <t>ネンリョウ</t>
    </rPh>
    <phoneticPr fontId="22"/>
  </si>
  <si>
    <t>N0117 触媒再生塔（コークス、FCCコーク、コールタール又は石油アスファルト）</t>
    <rPh sb="6" eb="8">
      <t>ショクバイ</t>
    </rPh>
    <rPh sb="8" eb="10">
      <t>サイセイ</t>
    </rPh>
    <rPh sb="10" eb="11">
      <t>トウ</t>
    </rPh>
    <rPh sb="30" eb="31">
      <t>マタ</t>
    </rPh>
    <rPh sb="32" eb="34">
      <t>セキユ</t>
    </rPh>
    <phoneticPr fontId="22"/>
  </si>
  <si>
    <t>N0119 その他工業炉（固体化石燃料、RPF、廃タイヤ、廃プラスチック類）</t>
    <rPh sb="8" eb="9">
      <t>タ</t>
    </rPh>
    <rPh sb="9" eb="12">
      <t>コウギョウロ</t>
    </rPh>
    <rPh sb="13" eb="15">
      <t>コタイ</t>
    </rPh>
    <rPh sb="15" eb="17">
      <t>カセキ</t>
    </rPh>
    <rPh sb="17" eb="19">
      <t>ネンリョウ</t>
    </rPh>
    <rPh sb="24" eb="25">
      <t>ハイ</t>
    </rPh>
    <rPh sb="29" eb="30">
      <t>ハイ</t>
    </rPh>
    <rPh sb="36" eb="37">
      <t>ルイ</t>
    </rPh>
    <phoneticPr fontId="22"/>
  </si>
  <si>
    <t>N0120 その他工業炉（液体化石燃料）</t>
    <rPh sb="8" eb="9">
      <t>タ</t>
    </rPh>
    <rPh sb="9" eb="12">
      <t>コウギョウロ</t>
    </rPh>
    <rPh sb="13" eb="15">
      <t>エキタイ</t>
    </rPh>
    <rPh sb="15" eb="17">
      <t>カセキ</t>
    </rPh>
    <rPh sb="17" eb="19">
      <t>ネンリョウ</t>
    </rPh>
    <phoneticPr fontId="22"/>
  </si>
  <si>
    <t>N0121 その他工業炉（気体化石燃料）</t>
    <rPh sb="8" eb="9">
      <t>タ</t>
    </rPh>
    <rPh sb="9" eb="12">
      <t>コウギョウロ</t>
    </rPh>
    <rPh sb="13" eb="15">
      <t>キタイ</t>
    </rPh>
    <rPh sb="15" eb="17">
      <t>カセキ</t>
    </rPh>
    <rPh sb="17" eb="19">
      <t>ネンリョウ</t>
    </rPh>
    <phoneticPr fontId="22"/>
  </si>
  <si>
    <t>N0122 ガスタービン（航空機又は船舶に用いられるものを除く。）（液体化石燃料、気体化石燃料）</t>
    <rPh sb="13" eb="16">
      <t>コウクウキ</t>
    </rPh>
    <rPh sb="16" eb="17">
      <t>マタ</t>
    </rPh>
    <rPh sb="18" eb="20">
      <t>センパク</t>
    </rPh>
    <rPh sb="21" eb="22">
      <t>モチ</t>
    </rPh>
    <rPh sb="29" eb="30">
      <t>ノゾ</t>
    </rPh>
    <rPh sb="34" eb="36">
      <t>エキタイ</t>
    </rPh>
    <rPh sb="36" eb="38">
      <t>カセキ</t>
    </rPh>
    <rPh sb="38" eb="40">
      <t>ネンリョウ</t>
    </rPh>
    <rPh sb="41" eb="43">
      <t>キタイ</t>
    </rPh>
    <rPh sb="43" eb="45">
      <t>カセキ</t>
    </rPh>
    <rPh sb="45" eb="47">
      <t>ネンリョウ</t>
    </rPh>
    <phoneticPr fontId="22"/>
  </si>
  <si>
    <t>N0123 ディーゼル機関（自動車、鉄道車両又は船舶に用いられるものを除く。）（液体化石燃料、気体化石燃料）</t>
    <rPh sb="11" eb="13">
      <t>キカン</t>
    </rPh>
    <rPh sb="14" eb="17">
      <t>ジドウシャ</t>
    </rPh>
    <rPh sb="18" eb="20">
      <t>テツドウ</t>
    </rPh>
    <rPh sb="20" eb="22">
      <t>シャリョウ</t>
    </rPh>
    <rPh sb="22" eb="23">
      <t>マタ</t>
    </rPh>
    <rPh sb="24" eb="26">
      <t>センパク</t>
    </rPh>
    <rPh sb="27" eb="28">
      <t>モチ</t>
    </rPh>
    <rPh sb="35" eb="36">
      <t>ノゾ</t>
    </rPh>
    <rPh sb="40" eb="42">
      <t>エキタイ</t>
    </rPh>
    <rPh sb="42" eb="44">
      <t>カセキ</t>
    </rPh>
    <rPh sb="44" eb="46">
      <t>ネンリョウ</t>
    </rPh>
    <rPh sb="47" eb="49">
      <t>キタイ</t>
    </rPh>
    <rPh sb="49" eb="51">
      <t>カセキ</t>
    </rPh>
    <rPh sb="51" eb="53">
      <t>ネンリョウ</t>
    </rPh>
    <phoneticPr fontId="22"/>
  </si>
  <si>
    <t>N0124 ガス機関、ガソリン機関（航空機、自動車又は船舶に用いられるものを除く。）（液体化石燃料、気体化石燃料）</t>
    <rPh sb="8" eb="10">
      <t>キカン</t>
    </rPh>
    <rPh sb="15" eb="17">
      <t>キカン</t>
    </rPh>
    <rPh sb="18" eb="21">
      <t>コウクウキ</t>
    </rPh>
    <rPh sb="22" eb="25">
      <t>ジドウシャ</t>
    </rPh>
    <rPh sb="25" eb="26">
      <t>マタ</t>
    </rPh>
    <rPh sb="27" eb="29">
      <t>センパク</t>
    </rPh>
    <rPh sb="30" eb="31">
      <t>モチ</t>
    </rPh>
    <rPh sb="38" eb="39">
      <t>ノゾ</t>
    </rPh>
    <rPh sb="43" eb="45">
      <t>エキタイ</t>
    </rPh>
    <rPh sb="45" eb="47">
      <t>カセキ</t>
    </rPh>
    <rPh sb="47" eb="49">
      <t>ネンリョウ</t>
    </rPh>
    <rPh sb="50" eb="52">
      <t>キタイ</t>
    </rPh>
    <rPh sb="52" eb="54">
      <t>カセキ</t>
    </rPh>
    <rPh sb="54" eb="56">
      <t>ネンリョウ</t>
    </rPh>
    <phoneticPr fontId="22"/>
  </si>
  <si>
    <t>N0125 業務用のこんろ、湯沸器、ストーブその他の事業者が事業活動の用に供する機械器具（固体化石燃料）</t>
    <rPh sb="6" eb="9">
      <t>ギョウムヨウ</t>
    </rPh>
    <rPh sb="14" eb="16">
      <t>ユワ</t>
    </rPh>
    <rPh sb="16" eb="17">
      <t>キ</t>
    </rPh>
    <rPh sb="24" eb="25">
      <t>タ</t>
    </rPh>
    <rPh sb="26" eb="29">
      <t>ジギョウシャ</t>
    </rPh>
    <rPh sb="30" eb="32">
      <t>ジギョウ</t>
    </rPh>
    <rPh sb="32" eb="34">
      <t>カツドウ</t>
    </rPh>
    <rPh sb="35" eb="36">
      <t>ヨウ</t>
    </rPh>
    <rPh sb="37" eb="38">
      <t>キョウ</t>
    </rPh>
    <rPh sb="40" eb="42">
      <t>キカイ</t>
    </rPh>
    <rPh sb="42" eb="44">
      <t>キグ</t>
    </rPh>
    <rPh sb="45" eb="47">
      <t>コタイ</t>
    </rPh>
    <rPh sb="47" eb="49">
      <t>カセキ</t>
    </rPh>
    <rPh sb="49" eb="51">
      <t>ネンリョウ</t>
    </rPh>
    <phoneticPr fontId="22"/>
  </si>
  <si>
    <t>N0126 業務用のこんろ、湯沸器、ストーブその他の事業者が事業活動の用に供する機械器具（液体化石燃料）</t>
    <rPh sb="45" eb="47">
      <t>エキタイ</t>
    </rPh>
    <phoneticPr fontId="22"/>
  </si>
  <si>
    <t>N0127 業務用のこんろ、湯沸器、ストーブその他の事業者が事業活動の用に供する機械器具（気体化石燃料）</t>
    <rPh sb="45" eb="47">
      <t>キタイ</t>
    </rPh>
    <phoneticPr fontId="22"/>
  </si>
  <si>
    <t>N0128 業務用のこんろ、湯沸器、ストーブその他の事業者が事業活動の用に供する機械器具（バイオマス燃料）</t>
    <rPh sb="50" eb="52">
      <t>ネンリョウ</t>
    </rPh>
    <phoneticPr fontId="22"/>
  </si>
  <si>
    <t>0.00000022</t>
    <phoneticPr fontId="22"/>
  </si>
  <si>
    <t>0.00000019</t>
    <phoneticPr fontId="22"/>
  </si>
  <si>
    <t>0.00000017</t>
    <phoneticPr fontId="22"/>
  </si>
  <si>
    <t>0.00000087</t>
    <phoneticPr fontId="22"/>
  </si>
  <si>
    <t>0.0000016</t>
    <phoneticPr fontId="22"/>
  </si>
  <si>
    <t>0.000000090</t>
    <phoneticPr fontId="22"/>
  </si>
  <si>
    <t>0.00000085</t>
    <phoneticPr fontId="22"/>
  </si>
  <si>
    <t>0.000054</t>
    <phoneticPr fontId="22"/>
  </si>
  <si>
    <t>0.0000052</t>
    <phoneticPr fontId="22"/>
  </si>
  <si>
    <t>0.000000047</t>
    <phoneticPr fontId="22"/>
  </si>
  <si>
    <t>0.00000021</t>
    <phoneticPr fontId="22"/>
  </si>
  <si>
    <t>0.0000018</t>
    <phoneticPr fontId="22"/>
  </si>
  <si>
    <t>0.00000058</t>
    <phoneticPr fontId="22"/>
  </si>
  <si>
    <t>0.0000022</t>
    <phoneticPr fontId="22"/>
  </si>
  <si>
    <t>0.0000014</t>
    <phoneticPr fontId="22"/>
  </si>
  <si>
    <t>0.0000038</t>
    <phoneticPr fontId="22"/>
  </si>
  <si>
    <t>N02 木炭の製造</t>
    <rPh sb="4" eb="5">
      <t>キ</t>
    </rPh>
    <rPh sb="5" eb="6">
      <t>スミ</t>
    </rPh>
    <rPh sb="7" eb="9">
      <t>セイゾウ</t>
    </rPh>
    <phoneticPr fontId="22"/>
  </si>
  <si>
    <t>N02_N0201</t>
    <phoneticPr fontId="22"/>
  </si>
  <si>
    <t>N03 原油又は天然ガスの性状に関する試験</t>
    <rPh sb="4" eb="6">
      <t>ゲンユ</t>
    </rPh>
    <rPh sb="6" eb="7">
      <t>マタ</t>
    </rPh>
    <rPh sb="8" eb="10">
      <t>テンネン</t>
    </rPh>
    <rPh sb="13" eb="15">
      <t>セイジョウ</t>
    </rPh>
    <rPh sb="16" eb="17">
      <t>カン</t>
    </rPh>
    <rPh sb="19" eb="21">
      <t>シケン</t>
    </rPh>
    <phoneticPr fontId="22"/>
  </si>
  <si>
    <t>N0301 ―</t>
    <phoneticPr fontId="22"/>
  </si>
  <si>
    <t>N03_N0301</t>
    <phoneticPr fontId="22"/>
  </si>
  <si>
    <t>N04 原油又は天然ガスの生産</t>
    <rPh sb="4" eb="6">
      <t>ゲンユ</t>
    </rPh>
    <rPh sb="6" eb="7">
      <t>マタ</t>
    </rPh>
    <rPh sb="8" eb="10">
      <t>テンネン</t>
    </rPh>
    <rPh sb="13" eb="15">
      <t>セイサン</t>
    </rPh>
    <phoneticPr fontId="22"/>
  </si>
  <si>
    <t>N0401 生産に付随して発生するガスの焼却を行わない場合</t>
    <rPh sb="6" eb="8">
      <t>セイサン</t>
    </rPh>
    <rPh sb="9" eb="11">
      <t>フズイ</t>
    </rPh>
    <rPh sb="13" eb="15">
      <t>ハッセイ</t>
    </rPh>
    <rPh sb="20" eb="22">
      <t>ショウキャク</t>
    </rPh>
    <rPh sb="23" eb="24">
      <t>オコナ</t>
    </rPh>
    <rPh sb="27" eb="29">
      <t>バアイ</t>
    </rPh>
    <phoneticPr fontId="22"/>
  </si>
  <si>
    <t>N0402 生産に付随して発生するガスの焼却を行う場合</t>
    <rPh sb="6" eb="8">
      <t>セイサン</t>
    </rPh>
    <rPh sb="9" eb="11">
      <t>フズイ</t>
    </rPh>
    <rPh sb="13" eb="15">
      <t>ハッセイ</t>
    </rPh>
    <rPh sb="20" eb="22">
      <t>ショウキャク</t>
    </rPh>
    <rPh sb="23" eb="24">
      <t>オコナ</t>
    </rPh>
    <rPh sb="25" eb="27">
      <t>バアイ</t>
    </rPh>
    <phoneticPr fontId="22"/>
  </si>
  <si>
    <t>N0403 生産に付随して発生するガスの焼却を行わない場合</t>
    <rPh sb="6" eb="8">
      <t>セイサン</t>
    </rPh>
    <rPh sb="9" eb="11">
      <t>フズイ</t>
    </rPh>
    <rPh sb="13" eb="15">
      <t>ハッセイ</t>
    </rPh>
    <rPh sb="20" eb="22">
      <t>ショウキャク</t>
    </rPh>
    <rPh sb="23" eb="24">
      <t>オコナ</t>
    </rPh>
    <rPh sb="27" eb="29">
      <t>バアイ</t>
    </rPh>
    <phoneticPr fontId="22"/>
  </si>
  <si>
    <t>N0404 採取に付随して発生するガスの焼却を行う場合</t>
    <rPh sb="6" eb="8">
      <t>サイシュ</t>
    </rPh>
    <rPh sb="9" eb="11">
      <t>フズイ</t>
    </rPh>
    <rPh sb="13" eb="15">
      <t>ハッセイ</t>
    </rPh>
    <rPh sb="20" eb="22">
      <t>ショウキャク</t>
    </rPh>
    <rPh sb="23" eb="24">
      <t>オコナ</t>
    </rPh>
    <rPh sb="25" eb="27">
      <t>バアイ</t>
    </rPh>
    <phoneticPr fontId="22"/>
  </si>
  <si>
    <t>N0405 処理に付随して発生するガスの焼却を行う場合</t>
    <rPh sb="6" eb="8">
      <t>ショリ</t>
    </rPh>
    <rPh sb="9" eb="11">
      <t>フズイ</t>
    </rPh>
    <rPh sb="13" eb="15">
      <t>ハッセイ</t>
    </rPh>
    <rPh sb="20" eb="22">
      <t>ショウキャク</t>
    </rPh>
    <rPh sb="23" eb="24">
      <t>オコナ</t>
    </rPh>
    <rPh sb="25" eb="27">
      <t>バアイ</t>
    </rPh>
    <phoneticPr fontId="22"/>
  </si>
  <si>
    <t>N04_N0403</t>
    <phoneticPr fontId="22"/>
  </si>
  <si>
    <t>N04_N0404</t>
    <phoneticPr fontId="22"/>
  </si>
  <si>
    <t>N04_N0405</t>
    <phoneticPr fontId="22"/>
  </si>
  <si>
    <t>N05 アジピン酸、硝酸又はカプロラクタムの製造</t>
    <rPh sb="8" eb="9">
      <t>サン</t>
    </rPh>
    <rPh sb="10" eb="12">
      <t>ショウサン</t>
    </rPh>
    <rPh sb="12" eb="13">
      <t>マタ</t>
    </rPh>
    <rPh sb="22" eb="24">
      <t>セイゾウ</t>
    </rPh>
    <phoneticPr fontId="22"/>
  </si>
  <si>
    <t>N0501 アジピン酸</t>
    <rPh sb="10" eb="11">
      <t>サン</t>
    </rPh>
    <phoneticPr fontId="22"/>
  </si>
  <si>
    <t>N0502 硝酸</t>
    <rPh sb="6" eb="8">
      <t>ショウサン</t>
    </rPh>
    <phoneticPr fontId="22"/>
  </si>
  <si>
    <t>N0503 カプロラクタム</t>
    <phoneticPr fontId="22"/>
  </si>
  <si>
    <t>N05_N0502</t>
    <phoneticPr fontId="22"/>
  </si>
  <si>
    <t>N05_N0503</t>
    <phoneticPr fontId="22"/>
  </si>
  <si>
    <t>0.0033</t>
    <phoneticPr fontId="22"/>
  </si>
  <si>
    <t>N06 麻酔剤の使用</t>
    <rPh sb="4" eb="6">
      <t>マスイ</t>
    </rPh>
    <rPh sb="6" eb="7">
      <t>ザイ</t>
    </rPh>
    <rPh sb="8" eb="10">
      <t>シヨウ</t>
    </rPh>
    <phoneticPr fontId="22"/>
  </si>
  <si>
    <t>N06_N0601</t>
    <phoneticPr fontId="22"/>
  </si>
  <si>
    <t>N07 半導体素子等の製造</t>
    <rPh sb="4" eb="7">
      <t>ハンドウタイ</t>
    </rPh>
    <rPh sb="7" eb="9">
      <t>ソシ</t>
    </rPh>
    <rPh sb="9" eb="10">
      <t>トウ</t>
    </rPh>
    <rPh sb="11" eb="13">
      <t>セイゾウ</t>
    </rPh>
    <phoneticPr fontId="22"/>
  </si>
  <si>
    <t>N0701 ―</t>
    <phoneticPr fontId="22"/>
  </si>
  <si>
    <t>N07_N0701</t>
    <phoneticPr fontId="22"/>
  </si>
  <si>
    <t>1</t>
    <phoneticPr fontId="22"/>
  </si>
  <si>
    <r>
      <t>t-N</t>
    </r>
    <r>
      <rPr>
        <vertAlign val="subscript"/>
        <sz val="11"/>
        <rFont val="ＭＳ 明朝"/>
        <family val="1"/>
        <charset val="128"/>
      </rPr>
      <t>2</t>
    </r>
    <r>
      <rPr>
        <sz val="11"/>
        <rFont val="ＭＳ 明朝"/>
        <family val="1"/>
        <charset val="128"/>
      </rPr>
      <t>O/t-N</t>
    </r>
    <r>
      <rPr>
        <vertAlign val="subscript"/>
        <sz val="11"/>
        <rFont val="ＭＳ 明朝"/>
        <family val="1"/>
        <charset val="128"/>
      </rPr>
      <t>2</t>
    </r>
    <r>
      <rPr>
        <sz val="11"/>
        <rFont val="ＭＳ 明朝"/>
        <family val="1"/>
        <charset val="128"/>
      </rPr>
      <t>O</t>
    </r>
    <phoneticPr fontId="22"/>
  </si>
  <si>
    <t>N08 家畜の排せつ物の管理</t>
    <rPh sb="4" eb="6">
      <t>カチク</t>
    </rPh>
    <rPh sb="7" eb="8">
      <t>ハイ</t>
    </rPh>
    <rPh sb="10" eb="11">
      <t>ブツ</t>
    </rPh>
    <rPh sb="12" eb="14">
      <t>カンリ</t>
    </rPh>
    <phoneticPr fontId="22"/>
  </si>
  <si>
    <t>N0801 牛のふん尿（天日乾燥）</t>
    <rPh sb="6" eb="7">
      <t>ウシ</t>
    </rPh>
    <rPh sb="10" eb="11">
      <t>ニョウ</t>
    </rPh>
    <rPh sb="12" eb="14">
      <t>テンピ</t>
    </rPh>
    <rPh sb="14" eb="16">
      <t>カンソウ</t>
    </rPh>
    <phoneticPr fontId="22"/>
  </si>
  <si>
    <t>N0802 牛のふん尿（火力乾燥）</t>
    <rPh sb="6" eb="7">
      <t>ウシ</t>
    </rPh>
    <rPh sb="10" eb="11">
      <t>ニョウ</t>
    </rPh>
    <rPh sb="12" eb="14">
      <t>カリョク</t>
    </rPh>
    <rPh sb="14" eb="16">
      <t>カンソウ</t>
    </rPh>
    <phoneticPr fontId="22"/>
  </si>
  <si>
    <t>N0803 乳用牛のふん尿（堆積発酵）</t>
    <rPh sb="6" eb="9">
      <t>ニュウヨウギュウ</t>
    </rPh>
    <rPh sb="12" eb="13">
      <t>ニョウ</t>
    </rPh>
    <rPh sb="14" eb="16">
      <t>タイセキ</t>
    </rPh>
    <rPh sb="16" eb="18">
      <t>ハッコウ</t>
    </rPh>
    <phoneticPr fontId="22"/>
  </si>
  <si>
    <t>N0804 肉用牛のふん尿（堆積発酵）</t>
    <rPh sb="6" eb="9">
      <t>ニクヨウギュウ</t>
    </rPh>
    <rPh sb="12" eb="13">
      <t>ニョウ</t>
    </rPh>
    <rPh sb="14" eb="16">
      <t>タイセキ</t>
    </rPh>
    <rPh sb="16" eb="18">
      <t>ハッコウ</t>
    </rPh>
    <phoneticPr fontId="22"/>
  </si>
  <si>
    <t>N0805 牛のふん尿（焼却）</t>
    <rPh sb="6" eb="7">
      <t>ウシ</t>
    </rPh>
    <rPh sb="10" eb="11">
      <t>ニョウ</t>
    </rPh>
    <rPh sb="12" eb="14">
      <t>ショウキャク</t>
    </rPh>
    <phoneticPr fontId="22"/>
  </si>
  <si>
    <t>N0806 牛のふん尿（浄化）</t>
    <rPh sb="6" eb="7">
      <t>ウシ</t>
    </rPh>
    <rPh sb="10" eb="11">
      <t>ニョウ</t>
    </rPh>
    <rPh sb="12" eb="14">
      <t>ジョウカ</t>
    </rPh>
    <phoneticPr fontId="22"/>
  </si>
  <si>
    <t>N0807 乳用牛のふん尿（貯留又は産業廃棄物処理）</t>
    <rPh sb="6" eb="9">
      <t>ニュウヨウギュウ</t>
    </rPh>
    <rPh sb="12" eb="13">
      <t>ニョウ</t>
    </rPh>
    <rPh sb="14" eb="16">
      <t>チョリュウ</t>
    </rPh>
    <rPh sb="16" eb="17">
      <t>マタ</t>
    </rPh>
    <rPh sb="18" eb="20">
      <t>サンギョウ</t>
    </rPh>
    <rPh sb="20" eb="23">
      <t>ハイキブツ</t>
    </rPh>
    <rPh sb="23" eb="25">
      <t>ショリ</t>
    </rPh>
    <phoneticPr fontId="22"/>
  </si>
  <si>
    <t>N0808 肉用牛のふん尿（貯留又は産業廃棄物処理）</t>
    <rPh sb="6" eb="9">
      <t>ニクヨウギュウ</t>
    </rPh>
    <rPh sb="12" eb="13">
      <t>ニョウ</t>
    </rPh>
    <rPh sb="14" eb="16">
      <t>チョリュウ</t>
    </rPh>
    <rPh sb="16" eb="17">
      <t>マタ</t>
    </rPh>
    <rPh sb="18" eb="20">
      <t>サンギョウ</t>
    </rPh>
    <rPh sb="20" eb="23">
      <t>ハイキブツ</t>
    </rPh>
    <rPh sb="23" eb="25">
      <t>ショリ</t>
    </rPh>
    <phoneticPr fontId="22"/>
  </si>
  <si>
    <t>N0809 牛のふん（強制発酵）</t>
    <rPh sb="6" eb="7">
      <t>ウシ</t>
    </rPh>
    <rPh sb="11" eb="13">
      <t>キョウセイ</t>
    </rPh>
    <rPh sb="13" eb="15">
      <t>ハッコウ</t>
    </rPh>
    <phoneticPr fontId="22"/>
  </si>
  <si>
    <t>N0810 牛の尿（強制発酵）</t>
    <rPh sb="6" eb="7">
      <t>ウシ</t>
    </rPh>
    <rPh sb="8" eb="9">
      <t>ニョウ</t>
    </rPh>
    <rPh sb="10" eb="12">
      <t>キョウセイ</t>
    </rPh>
    <rPh sb="12" eb="14">
      <t>ハッコウ</t>
    </rPh>
    <phoneticPr fontId="22"/>
  </si>
  <si>
    <t>N0811 乳用牛のふんと尿の混合物（強制発酵）</t>
    <rPh sb="6" eb="9">
      <t>ニュウヨウギュウ</t>
    </rPh>
    <rPh sb="13" eb="14">
      <t>ニョウ</t>
    </rPh>
    <rPh sb="15" eb="18">
      <t>コンゴウブツ</t>
    </rPh>
    <rPh sb="19" eb="21">
      <t>キョウセイ</t>
    </rPh>
    <rPh sb="21" eb="23">
      <t>ハッコウ</t>
    </rPh>
    <phoneticPr fontId="22"/>
  </si>
  <si>
    <t>N0812 肉用牛のふんと尿の混合物（強制発酵）</t>
    <rPh sb="6" eb="9">
      <t>ニクヨウギュウ</t>
    </rPh>
    <rPh sb="13" eb="14">
      <t>ニョウ</t>
    </rPh>
    <rPh sb="15" eb="18">
      <t>コンゴウブツ</t>
    </rPh>
    <rPh sb="19" eb="21">
      <t>キョウセイ</t>
    </rPh>
    <rPh sb="21" eb="23">
      <t>ハッコウ</t>
    </rPh>
    <phoneticPr fontId="22"/>
  </si>
  <si>
    <t>N0813 乳用牛のふん（メタン発酵）</t>
    <rPh sb="6" eb="9">
      <t>ニュウヨウギュウ</t>
    </rPh>
    <rPh sb="16" eb="18">
      <t>ハッコウ</t>
    </rPh>
    <phoneticPr fontId="22"/>
  </si>
  <si>
    <t>N0814 肉用牛のふん（メタン発酵）</t>
    <rPh sb="6" eb="9">
      <t>ニクヨウギュウ</t>
    </rPh>
    <rPh sb="16" eb="18">
      <t>ハッコウ</t>
    </rPh>
    <phoneticPr fontId="22"/>
  </si>
  <si>
    <t>N0815 乳用牛の尿又はふんと尿の混合物（メタン発酵）</t>
    <rPh sb="6" eb="9">
      <t>ニュウヨウギュウ</t>
    </rPh>
    <rPh sb="10" eb="11">
      <t>ニョウ</t>
    </rPh>
    <rPh sb="11" eb="12">
      <t>マタ</t>
    </rPh>
    <rPh sb="16" eb="17">
      <t>ニョウ</t>
    </rPh>
    <rPh sb="18" eb="21">
      <t>コンゴウブツ</t>
    </rPh>
    <rPh sb="25" eb="27">
      <t>ハッコウ</t>
    </rPh>
    <phoneticPr fontId="22"/>
  </si>
  <si>
    <t>N0816 肉用牛の尿又はふんと尿の混合物（メタン発酵）</t>
    <rPh sb="6" eb="9">
      <t>ニクヨウギュウ</t>
    </rPh>
    <rPh sb="10" eb="11">
      <t>ニョウ</t>
    </rPh>
    <rPh sb="11" eb="12">
      <t>マタ</t>
    </rPh>
    <rPh sb="16" eb="17">
      <t>ニョウ</t>
    </rPh>
    <rPh sb="18" eb="21">
      <t>コンゴウブツ</t>
    </rPh>
    <rPh sb="25" eb="27">
      <t>ハッコウ</t>
    </rPh>
    <phoneticPr fontId="22"/>
  </si>
  <si>
    <t>N0817 乳用牛のふん（その他処理）</t>
    <rPh sb="6" eb="9">
      <t>ニュウヨウギュウ</t>
    </rPh>
    <rPh sb="15" eb="16">
      <t>タ</t>
    </rPh>
    <rPh sb="16" eb="18">
      <t>ショリ</t>
    </rPh>
    <phoneticPr fontId="22"/>
  </si>
  <si>
    <t>N0818 肉用牛のふん（その他処理）</t>
    <rPh sb="6" eb="9">
      <t>ニクヨウギュウ</t>
    </rPh>
    <rPh sb="15" eb="16">
      <t>タ</t>
    </rPh>
    <rPh sb="16" eb="18">
      <t>ショリ</t>
    </rPh>
    <phoneticPr fontId="22"/>
  </si>
  <si>
    <t>N0819 乳用牛の尿又はふんと尿の混合物（その他処理）</t>
    <rPh sb="6" eb="9">
      <t>ニュウヨウギュウ</t>
    </rPh>
    <rPh sb="10" eb="11">
      <t>ニョウ</t>
    </rPh>
    <rPh sb="11" eb="12">
      <t>マタ</t>
    </rPh>
    <rPh sb="16" eb="17">
      <t>ニョウ</t>
    </rPh>
    <rPh sb="18" eb="21">
      <t>コンゴウブツ</t>
    </rPh>
    <rPh sb="24" eb="25">
      <t>タ</t>
    </rPh>
    <rPh sb="25" eb="27">
      <t>ショリ</t>
    </rPh>
    <phoneticPr fontId="22"/>
  </si>
  <si>
    <t>N0820 肉用牛の尿又はふんと尿の混合物（その他処理）</t>
    <rPh sb="6" eb="9">
      <t>ニクヨウギュウ</t>
    </rPh>
    <rPh sb="10" eb="11">
      <t>ニョウ</t>
    </rPh>
    <rPh sb="11" eb="12">
      <t>マタ</t>
    </rPh>
    <rPh sb="16" eb="17">
      <t>ニョウ</t>
    </rPh>
    <rPh sb="18" eb="21">
      <t>コンゴウブツ</t>
    </rPh>
    <rPh sb="24" eb="25">
      <t>タ</t>
    </rPh>
    <rPh sb="25" eb="27">
      <t>ショリ</t>
    </rPh>
    <phoneticPr fontId="22"/>
  </si>
  <si>
    <t>N0821 豚のふん尿（天日乾燥）</t>
    <rPh sb="6" eb="7">
      <t>ブタ</t>
    </rPh>
    <rPh sb="10" eb="11">
      <t>ニョウ</t>
    </rPh>
    <rPh sb="12" eb="14">
      <t>テンピ</t>
    </rPh>
    <rPh sb="14" eb="16">
      <t>カンソウ</t>
    </rPh>
    <phoneticPr fontId="22"/>
  </si>
  <si>
    <t>N0822 豚のふん尿（火力乾燥）</t>
    <rPh sb="6" eb="7">
      <t>ブタ</t>
    </rPh>
    <rPh sb="10" eb="11">
      <t>ニョウ</t>
    </rPh>
    <rPh sb="12" eb="14">
      <t>カリョク</t>
    </rPh>
    <rPh sb="14" eb="16">
      <t>カンソウ</t>
    </rPh>
    <phoneticPr fontId="22"/>
  </si>
  <si>
    <t>N0823 豚のふん尿（堆積発酵）</t>
    <rPh sb="6" eb="7">
      <t>ブタ</t>
    </rPh>
    <rPh sb="10" eb="11">
      <t>ニョウ</t>
    </rPh>
    <rPh sb="12" eb="14">
      <t>タイセキ</t>
    </rPh>
    <rPh sb="14" eb="16">
      <t>ハッコウ</t>
    </rPh>
    <phoneticPr fontId="22"/>
  </si>
  <si>
    <t>N0824 豚のふん尿（焼却）</t>
    <rPh sb="6" eb="7">
      <t>ブタ</t>
    </rPh>
    <rPh sb="10" eb="11">
      <t>ニョウ</t>
    </rPh>
    <rPh sb="12" eb="14">
      <t>ショウキャク</t>
    </rPh>
    <phoneticPr fontId="22"/>
  </si>
  <si>
    <t>N0825 豚のふん尿（浄化）</t>
    <rPh sb="6" eb="7">
      <t>ブタ</t>
    </rPh>
    <rPh sb="10" eb="11">
      <t>ニョウ</t>
    </rPh>
    <rPh sb="12" eb="14">
      <t>ジョウカ</t>
    </rPh>
    <phoneticPr fontId="22"/>
  </si>
  <si>
    <t>N0826 豚のふん尿（貯留又は産業廃棄物処理）</t>
    <rPh sb="6" eb="7">
      <t>ブタ</t>
    </rPh>
    <rPh sb="10" eb="11">
      <t>ニョウ</t>
    </rPh>
    <rPh sb="12" eb="14">
      <t>チョリュウ</t>
    </rPh>
    <rPh sb="14" eb="15">
      <t>マタ</t>
    </rPh>
    <rPh sb="16" eb="18">
      <t>サンギョウ</t>
    </rPh>
    <rPh sb="18" eb="21">
      <t>ハイキブツ</t>
    </rPh>
    <rPh sb="21" eb="23">
      <t>ショリ</t>
    </rPh>
    <phoneticPr fontId="22"/>
  </si>
  <si>
    <t>N0827 豚のふん（強制発酵）</t>
    <rPh sb="6" eb="7">
      <t>ブタ</t>
    </rPh>
    <rPh sb="11" eb="13">
      <t>キョウセイ</t>
    </rPh>
    <rPh sb="13" eb="15">
      <t>ハッコウ</t>
    </rPh>
    <phoneticPr fontId="22"/>
  </si>
  <si>
    <t>N0828 豚の尿（強制発酵）</t>
    <rPh sb="6" eb="7">
      <t>ブタ</t>
    </rPh>
    <rPh sb="8" eb="9">
      <t>ニョウ</t>
    </rPh>
    <rPh sb="10" eb="12">
      <t>キョウセイ</t>
    </rPh>
    <rPh sb="12" eb="14">
      <t>ハッコウ</t>
    </rPh>
    <phoneticPr fontId="22"/>
  </si>
  <si>
    <t>N0829 豚のふんと尿の混合物（強制発酵）</t>
    <rPh sb="6" eb="7">
      <t>ブタ</t>
    </rPh>
    <rPh sb="11" eb="12">
      <t>ニョウ</t>
    </rPh>
    <rPh sb="13" eb="16">
      <t>コンゴウブツ</t>
    </rPh>
    <rPh sb="17" eb="19">
      <t>キョウセイ</t>
    </rPh>
    <rPh sb="19" eb="21">
      <t>ハッコウ</t>
    </rPh>
    <phoneticPr fontId="22"/>
  </si>
  <si>
    <t>N0830 豚のふん（メタン発酵）</t>
    <rPh sb="6" eb="7">
      <t>ブタ</t>
    </rPh>
    <rPh sb="14" eb="16">
      <t>ハッコウ</t>
    </rPh>
    <phoneticPr fontId="22"/>
  </si>
  <si>
    <t>N0831 豚のふんと尿の混合物（メタン発酵）</t>
    <rPh sb="6" eb="7">
      <t>ブタ</t>
    </rPh>
    <rPh sb="11" eb="12">
      <t>ニョウ</t>
    </rPh>
    <rPh sb="13" eb="16">
      <t>コンゴウブツ</t>
    </rPh>
    <rPh sb="20" eb="22">
      <t>ハッコウ</t>
    </rPh>
    <phoneticPr fontId="22"/>
  </si>
  <si>
    <t>N0832 豚のふん（その他処理）</t>
    <rPh sb="6" eb="7">
      <t>ブタ</t>
    </rPh>
    <rPh sb="13" eb="14">
      <t>タ</t>
    </rPh>
    <rPh sb="14" eb="16">
      <t>ショリ</t>
    </rPh>
    <phoneticPr fontId="22"/>
  </si>
  <si>
    <t>N0833 豚のふんと尿の混合物（その他処理）</t>
    <rPh sb="6" eb="7">
      <t>ブタ</t>
    </rPh>
    <rPh sb="11" eb="12">
      <t>ニョウ</t>
    </rPh>
    <rPh sb="13" eb="16">
      <t>コンゴウブツ</t>
    </rPh>
    <rPh sb="19" eb="20">
      <t>タ</t>
    </rPh>
    <rPh sb="20" eb="22">
      <t>ショリ</t>
    </rPh>
    <phoneticPr fontId="22"/>
  </si>
  <si>
    <t>N0834 鶏のふん（天日乾燥）</t>
    <rPh sb="6" eb="7">
      <t>トリ</t>
    </rPh>
    <rPh sb="11" eb="13">
      <t>テンピ</t>
    </rPh>
    <rPh sb="13" eb="15">
      <t>カンソウ</t>
    </rPh>
    <phoneticPr fontId="22"/>
  </si>
  <si>
    <t>N0835 鶏のふん（火力乾燥又は炭化処理）</t>
    <rPh sb="6" eb="7">
      <t>トリ</t>
    </rPh>
    <rPh sb="11" eb="13">
      <t>カリョク</t>
    </rPh>
    <rPh sb="13" eb="15">
      <t>カンソウ</t>
    </rPh>
    <rPh sb="15" eb="16">
      <t>マタ</t>
    </rPh>
    <rPh sb="17" eb="19">
      <t>タンカ</t>
    </rPh>
    <rPh sb="19" eb="21">
      <t>ショリ</t>
    </rPh>
    <phoneticPr fontId="22"/>
  </si>
  <si>
    <t>N0836 採卵鶏のふん（堆積発酵）</t>
    <rPh sb="6" eb="8">
      <t>サイラン</t>
    </rPh>
    <rPh sb="8" eb="9">
      <t>トリ</t>
    </rPh>
    <rPh sb="13" eb="15">
      <t>タイセキ</t>
    </rPh>
    <rPh sb="15" eb="17">
      <t>ハッコウ</t>
    </rPh>
    <phoneticPr fontId="22"/>
  </si>
  <si>
    <t>N0837 ブロイラーのふん（堆積発酵）</t>
    <rPh sb="15" eb="17">
      <t>タイセキ</t>
    </rPh>
    <rPh sb="17" eb="19">
      <t>ハッコウ</t>
    </rPh>
    <phoneticPr fontId="22"/>
  </si>
  <si>
    <t>N0838 鶏のふん（焼却）</t>
    <rPh sb="6" eb="7">
      <t>トリ</t>
    </rPh>
    <rPh sb="11" eb="13">
      <t>ショウキャク</t>
    </rPh>
    <phoneticPr fontId="22"/>
  </si>
  <si>
    <t>N0839 採卵鶏のふん（貯留又は産業廃棄物処理）</t>
    <rPh sb="6" eb="8">
      <t>サイラン</t>
    </rPh>
    <rPh sb="8" eb="9">
      <t>トリ</t>
    </rPh>
    <rPh sb="13" eb="15">
      <t>チョリュウ</t>
    </rPh>
    <rPh sb="15" eb="16">
      <t>マタ</t>
    </rPh>
    <rPh sb="17" eb="19">
      <t>サンギョウ</t>
    </rPh>
    <rPh sb="19" eb="22">
      <t>ハイキブツ</t>
    </rPh>
    <rPh sb="22" eb="24">
      <t>ショリ</t>
    </rPh>
    <phoneticPr fontId="22"/>
  </si>
  <si>
    <t>N0840 ブロイラーのふん（貯留又は産業廃棄物処理）</t>
    <rPh sb="15" eb="17">
      <t>チョリュウ</t>
    </rPh>
    <rPh sb="17" eb="18">
      <t>マタ</t>
    </rPh>
    <rPh sb="19" eb="21">
      <t>サンギョウ</t>
    </rPh>
    <rPh sb="21" eb="24">
      <t>ハイキブツ</t>
    </rPh>
    <rPh sb="24" eb="26">
      <t>ショリ</t>
    </rPh>
    <phoneticPr fontId="22"/>
  </si>
  <si>
    <t>N0841 鶏のふん（強制発酵）</t>
    <rPh sb="6" eb="7">
      <t>トリ</t>
    </rPh>
    <rPh sb="11" eb="13">
      <t>キョウセイ</t>
    </rPh>
    <rPh sb="13" eb="15">
      <t>ハッコウ</t>
    </rPh>
    <phoneticPr fontId="22"/>
  </si>
  <si>
    <t>N0842 採卵鶏のふん（メタン発酵）</t>
    <rPh sb="6" eb="8">
      <t>サイラン</t>
    </rPh>
    <rPh sb="8" eb="9">
      <t>トリ</t>
    </rPh>
    <rPh sb="16" eb="18">
      <t>ハッコウ</t>
    </rPh>
    <phoneticPr fontId="22"/>
  </si>
  <si>
    <t>N0843 ブロイラーのふん（メタン発酵）</t>
    <rPh sb="18" eb="20">
      <t>ハッコウ</t>
    </rPh>
    <phoneticPr fontId="22"/>
  </si>
  <si>
    <t>N0844 鶏のふん（その他処理）</t>
    <rPh sb="6" eb="7">
      <t>トリ</t>
    </rPh>
    <rPh sb="13" eb="14">
      <t>タ</t>
    </rPh>
    <rPh sb="14" eb="16">
      <t>ショリ</t>
    </rPh>
    <phoneticPr fontId="22"/>
  </si>
  <si>
    <t>N0845 めん羊</t>
    <rPh sb="8" eb="9">
      <t>ヒツジ</t>
    </rPh>
    <phoneticPr fontId="22"/>
  </si>
  <si>
    <t>N0846 山羊</t>
    <rPh sb="6" eb="8">
      <t>ヤギ</t>
    </rPh>
    <phoneticPr fontId="22"/>
  </si>
  <si>
    <t>N0847 馬</t>
    <rPh sb="6" eb="7">
      <t>ウマ</t>
    </rPh>
    <phoneticPr fontId="22"/>
  </si>
  <si>
    <t>N0848 水牛（固形にしたふん尿の乾燥によりそのふん尿の管理が行われるもの）</t>
    <rPh sb="6" eb="8">
      <t>スイギュウ</t>
    </rPh>
    <rPh sb="9" eb="11">
      <t>コケイ</t>
    </rPh>
    <rPh sb="16" eb="17">
      <t>ニョウ</t>
    </rPh>
    <rPh sb="18" eb="20">
      <t>カンソウ</t>
    </rPh>
    <rPh sb="27" eb="28">
      <t>ニョウ</t>
    </rPh>
    <rPh sb="29" eb="31">
      <t>カンリ</t>
    </rPh>
    <rPh sb="32" eb="33">
      <t>オコナ</t>
    </rPh>
    <phoneticPr fontId="22"/>
  </si>
  <si>
    <t>N0849 水牛（燃焼の用に供し、又は耕地に散布することによりそのふん尿の管理が行われるもの）</t>
    <rPh sb="6" eb="8">
      <t>スイギュウ</t>
    </rPh>
    <rPh sb="9" eb="11">
      <t>ネンショウ</t>
    </rPh>
    <rPh sb="12" eb="13">
      <t>ヨウ</t>
    </rPh>
    <rPh sb="14" eb="15">
      <t>キョウ</t>
    </rPh>
    <rPh sb="17" eb="18">
      <t>マタ</t>
    </rPh>
    <rPh sb="19" eb="21">
      <t>コウチ</t>
    </rPh>
    <rPh sb="22" eb="24">
      <t>サンプ</t>
    </rPh>
    <rPh sb="35" eb="36">
      <t>ニョウ</t>
    </rPh>
    <rPh sb="37" eb="39">
      <t>カンリ</t>
    </rPh>
    <rPh sb="40" eb="41">
      <t>オコナ</t>
    </rPh>
    <phoneticPr fontId="22"/>
  </si>
  <si>
    <t>N0850 水牛（その他の方法によりそのふん尿の管理が行われるもの）</t>
    <rPh sb="6" eb="8">
      <t>スイギュウ</t>
    </rPh>
    <rPh sb="11" eb="12">
      <t>タ</t>
    </rPh>
    <rPh sb="13" eb="15">
      <t>ホウホウ</t>
    </rPh>
    <rPh sb="22" eb="23">
      <t>ニョウ</t>
    </rPh>
    <rPh sb="24" eb="26">
      <t>カンリ</t>
    </rPh>
    <rPh sb="27" eb="28">
      <t>オコナ</t>
    </rPh>
    <phoneticPr fontId="22"/>
  </si>
  <si>
    <t>N0851 うさぎ</t>
    <phoneticPr fontId="22"/>
  </si>
  <si>
    <t>N0852 ミンク</t>
    <phoneticPr fontId="22"/>
  </si>
  <si>
    <t>N0853 牛（放牧）</t>
    <rPh sb="6" eb="7">
      <t>ウシ</t>
    </rPh>
    <rPh sb="8" eb="10">
      <t>ホウボク</t>
    </rPh>
    <phoneticPr fontId="22"/>
  </si>
  <si>
    <t>N0854 鶏（放牧）</t>
    <rPh sb="6" eb="7">
      <t>トリ</t>
    </rPh>
    <rPh sb="8" eb="10">
      <t>ホウボク</t>
    </rPh>
    <phoneticPr fontId="22"/>
  </si>
  <si>
    <t>N08_N0801</t>
    <phoneticPr fontId="22"/>
  </si>
  <si>
    <t>N08_N0802</t>
    <phoneticPr fontId="22"/>
  </si>
  <si>
    <t>N08_N0803</t>
    <phoneticPr fontId="22"/>
  </si>
  <si>
    <t>N08_N0804</t>
    <phoneticPr fontId="22"/>
  </si>
  <si>
    <t>N08_N0805</t>
    <phoneticPr fontId="22"/>
  </si>
  <si>
    <t>N08_N0806</t>
    <phoneticPr fontId="22"/>
  </si>
  <si>
    <t>N08_N0807</t>
    <phoneticPr fontId="22"/>
  </si>
  <si>
    <t>N08_N0808</t>
    <phoneticPr fontId="22"/>
  </si>
  <si>
    <t>N08_N0809</t>
    <phoneticPr fontId="22"/>
  </si>
  <si>
    <t>N08_N0810</t>
    <phoneticPr fontId="22"/>
  </si>
  <si>
    <t>0.045</t>
    <phoneticPr fontId="22"/>
  </si>
  <si>
    <t>0.0094</t>
    <phoneticPr fontId="22"/>
  </si>
  <si>
    <t>0.0052</t>
    <phoneticPr fontId="22"/>
  </si>
  <si>
    <t>0.0085</t>
    <phoneticPr fontId="22"/>
  </si>
  <si>
    <t>0.00099</t>
    <phoneticPr fontId="22"/>
  </si>
  <si>
    <t>0.0000029</t>
    <phoneticPr fontId="22"/>
  </si>
  <si>
    <r>
      <t>t-N</t>
    </r>
    <r>
      <rPr>
        <vertAlign val="subscript"/>
        <sz val="11"/>
        <rFont val="ＭＳ 明朝"/>
        <family val="1"/>
        <charset val="128"/>
      </rPr>
      <t>2</t>
    </r>
    <r>
      <rPr>
        <sz val="11"/>
        <rFont val="ＭＳ 明朝"/>
        <family val="1"/>
        <charset val="128"/>
      </rPr>
      <t>O/頭</t>
    </r>
    <rPh sb="6" eb="7">
      <t>トウ</t>
    </rPh>
    <phoneticPr fontId="22"/>
  </si>
  <si>
    <r>
      <t>t-N</t>
    </r>
    <r>
      <rPr>
        <vertAlign val="subscript"/>
        <sz val="11"/>
        <rFont val="ＭＳ 明朝"/>
        <family val="1"/>
        <charset val="128"/>
      </rPr>
      <t>2</t>
    </r>
    <r>
      <rPr>
        <sz val="11"/>
        <rFont val="ＭＳ 明朝"/>
        <family val="1"/>
        <charset val="128"/>
      </rPr>
      <t>O/羽</t>
    </r>
    <rPh sb="6" eb="7">
      <t>ハネ</t>
    </rPh>
    <phoneticPr fontId="22"/>
  </si>
  <si>
    <t>N09 耕地における肥料の使用</t>
    <rPh sb="4" eb="6">
      <t>コウチ</t>
    </rPh>
    <rPh sb="10" eb="12">
      <t>ヒリョウ</t>
    </rPh>
    <rPh sb="13" eb="15">
      <t>シヨウ</t>
    </rPh>
    <phoneticPr fontId="22"/>
  </si>
  <si>
    <t>N0901 水稲</t>
    <phoneticPr fontId="22"/>
  </si>
  <si>
    <t>N0902 茶樹</t>
    <rPh sb="6" eb="7">
      <t>チャ</t>
    </rPh>
    <rPh sb="7" eb="8">
      <t>ジュ</t>
    </rPh>
    <phoneticPr fontId="22"/>
  </si>
  <si>
    <t>N0903 農作物（水稲、茶樹を除く。）</t>
    <rPh sb="6" eb="9">
      <t>ノウサクブツ</t>
    </rPh>
    <rPh sb="10" eb="11">
      <t>ミズ</t>
    </rPh>
    <rPh sb="11" eb="12">
      <t>イネ</t>
    </rPh>
    <rPh sb="13" eb="14">
      <t>チャ</t>
    </rPh>
    <rPh sb="14" eb="15">
      <t>ジュ</t>
    </rPh>
    <rPh sb="16" eb="17">
      <t>ノゾ</t>
    </rPh>
    <phoneticPr fontId="22"/>
  </si>
  <si>
    <t>N09_N0901</t>
    <phoneticPr fontId="22"/>
  </si>
  <si>
    <t>N09_N0902</t>
    <phoneticPr fontId="22"/>
  </si>
  <si>
    <t>N09_N0903</t>
    <phoneticPr fontId="22"/>
  </si>
  <si>
    <t>N10 耕地における農作物の残さの肥料としての使用</t>
    <rPh sb="4" eb="6">
      <t>コウチ</t>
    </rPh>
    <rPh sb="10" eb="13">
      <t>ノウサクブツ</t>
    </rPh>
    <rPh sb="14" eb="15">
      <t>ザン</t>
    </rPh>
    <rPh sb="17" eb="19">
      <t>ヒリョウ</t>
    </rPh>
    <rPh sb="23" eb="25">
      <t>シヨウ</t>
    </rPh>
    <phoneticPr fontId="22"/>
  </si>
  <si>
    <t>N1001 水稲（稲わら）</t>
    <rPh sb="6" eb="8">
      <t>スイトウ</t>
    </rPh>
    <rPh sb="9" eb="10">
      <t>イナ</t>
    </rPh>
    <phoneticPr fontId="22"/>
  </si>
  <si>
    <t>N1002 水稲（もみがら）</t>
    <rPh sb="6" eb="8">
      <t>スイトウ</t>
    </rPh>
    <phoneticPr fontId="22"/>
  </si>
  <si>
    <t>N1003 水稲（地下部）</t>
    <rPh sb="6" eb="8">
      <t>スイトウ</t>
    </rPh>
    <rPh sb="9" eb="12">
      <t>チカブ</t>
    </rPh>
    <phoneticPr fontId="22"/>
  </si>
  <si>
    <t>N1004 牧草（飼料用）</t>
    <rPh sb="6" eb="8">
      <t>ボクソウ</t>
    </rPh>
    <rPh sb="9" eb="12">
      <t>シリョウヨウ</t>
    </rPh>
    <phoneticPr fontId="22"/>
  </si>
  <si>
    <t>N1005 牧草（肥料用）</t>
    <rPh sb="6" eb="8">
      <t>ボクソウ</t>
    </rPh>
    <rPh sb="9" eb="11">
      <t>ヒリョウ</t>
    </rPh>
    <rPh sb="11" eb="12">
      <t>ヨウ</t>
    </rPh>
    <phoneticPr fontId="22"/>
  </si>
  <si>
    <t>N1006 青刈りとうもろこし（飼料用）</t>
    <rPh sb="6" eb="8">
      <t>アオガ</t>
    </rPh>
    <rPh sb="16" eb="18">
      <t>シリョウ</t>
    </rPh>
    <rPh sb="18" eb="19">
      <t>ヨウ</t>
    </rPh>
    <phoneticPr fontId="22"/>
  </si>
  <si>
    <t>N1007 青刈りとうもろこし（肥料用）</t>
    <rPh sb="6" eb="8">
      <t>アオガ</t>
    </rPh>
    <rPh sb="16" eb="18">
      <t>ヒリョウ</t>
    </rPh>
    <rPh sb="18" eb="19">
      <t>ヨウ</t>
    </rPh>
    <phoneticPr fontId="22"/>
  </si>
  <si>
    <t>N1008 ソルガム（飼料用）</t>
    <rPh sb="11" eb="13">
      <t>シリョウ</t>
    </rPh>
    <rPh sb="13" eb="14">
      <t>ヨウ</t>
    </rPh>
    <phoneticPr fontId="22"/>
  </si>
  <si>
    <t>N1009 ソルガム（肥料用）</t>
    <rPh sb="11" eb="13">
      <t>ヒリョウ</t>
    </rPh>
    <rPh sb="13" eb="14">
      <t>ヨウ</t>
    </rPh>
    <phoneticPr fontId="22"/>
  </si>
  <si>
    <t>N1010 青刈りえん麦（飼料用）</t>
    <rPh sb="6" eb="8">
      <t>アオガ</t>
    </rPh>
    <rPh sb="11" eb="12">
      <t>ムギ</t>
    </rPh>
    <rPh sb="13" eb="15">
      <t>シリョウ</t>
    </rPh>
    <rPh sb="15" eb="16">
      <t>ヨウ</t>
    </rPh>
    <phoneticPr fontId="22"/>
  </si>
  <si>
    <t>N1011 青刈りえん麦（肥料用）</t>
    <rPh sb="6" eb="8">
      <t>アオガ</t>
    </rPh>
    <rPh sb="11" eb="12">
      <t>ムギ</t>
    </rPh>
    <rPh sb="13" eb="15">
      <t>ヒリョウ</t>
    </rPh>
    <rPh sb="15" eb="16">
      <t>ヨウ</t>
    </rPh>
    <phoneticPr fontId="22"/>
  </si>
  <si>
    <t>N1012 青刈りらい麦（飼料用）</t>
    <rPh sb="6" eb="8">
      <t>アオガ</t>
    </rPh>
    <rPh sb="11" eb="12">
      <t>ムギ</t>
    </rPh>
    <rPh sb="13" eb="16">
      <t>シリョウヨウ</t>
    </rPh>
    <phoneticPr fontId="22"/>
  </si>
  <si>
    <t>N1013 青刈りらい麦（肥料用）</t>
    <rPh sb="6" eb="8">
      <t>アオガ</t>
    </rPh>
    <rPh sb="11" eb="12">
      <t>ムギ</t>
    </rPh>
    <rPh sb="13" eb="15">
      <t>ヒリョウ</t>
    </rPh>
    <rPh sb="15" eb="16">
      <t>ヨウ</t>
    </rPh>
    <phoneticPr fontId="22"/>
  </si>
  <si>
    <t>N1014 青刈りの麦（青刈りえん麦及び青刈りらい麦を除く。）（飼料用）</t>
    <rPh sb="6" eb="8">
      <t>アオガ</t>
    </rPh>
    <rPh sb="10" eb="11">
      <t>ムギ</t>
    </rPh>
    <rPh sb="12" eb="14">
      <t>アオガ</t>
    </rPh>
    <rPh sb="17" eb="18">
      <t>ムギ</t>
    </rPh>
    <rPh sb="18" eb="19">
      <t>オヨ</t>
    </rPh>
    <rPh sb="20" eb="22">
      <t>アオガ</t>
    </rPh>
    <rPh sb="25" eb="26">
      <t>ムギ</t>
    </rPh>
    <rPh sb="27" eb="28">
      <t>ノゾ</t>
    </rPh>
    <rPh sb="32" eb="35">
      <t>シリョウヨウ</t>
    </rPh>
    <phoneticPr fontId="22"/>
  </si>
  <si>
    <t>N1015 青刈りの麦（青刈りえん麦及び青刈りらい麦を除く。）（肥料用）</t>
    <rPh sb="6" eb="8">
      <t>アオガ</t>
    </rPh>
    <rPh sb="10" eb="11">
      <t>ムギ</t>
    </rPh>
    <rPh sb="12" eb="14">
      <t>アオガ</t>
    </rPh>
    <rPh sb="17" eb="18">
      <t>ムギ</t>
    </rPh>
    <rPh sb="18" eb="19">
      <t>オヨ</t>
    </rPh>
    <rPh sb="20" eb="22">
      <t>アオガ</t>
    </rPh>
    <rPh sb="25" eb="26">
      <t>ムギ</t>
    </rPh>
    <rPh sb="27" eb="28">
      <t>ノゾ</t>
    </rPh>
    <rPh sb="32" eb="34">
      <t>ヒリョウ</t>
    </rPh>
    <rPh sb="34" eb="35">
      <t>ヨウ</t>
    </rPh>
    <phoneticPr fontId="22"/>
  </si>
  <si>
    <t>N1016 小麦</t>
    <rPh sb="6" eb="8">
      <t>コムギ</t>
    </rPh>
    <phoneticPr fontId="22"/>
  </si>
  <si>
    <t>N1017 二条大麦</t>
    <rPh sb="6" eb="8">
      <t>ニジョウ</t>
    </rPh>
    <rPh sb="8" eb="10">
      <t>オオムギ</t>
    </rPh>
    <phoneticPr fontId="22"/>
  </si>
  <si>
    <t>N1019 裸麦</t>
    <rPh sb="6" eb="7">
      <t>ハダカ</t>
    </rPh>
    <rPh sb="7" eb="8">
      <t>ムギ</t>
    </rPh>
    <phoneticPr fontId="22"/>
  </si>
  <si>
    <t>N1020 えん麦</t>
    <rPh sb="8" eb="9">
      <t>ムギ</t>
    </rPh>
    <phoneticPr fontId="22"/>
  </si>
  <si>
    <t>N1021 らい麦</t>
    <rPh sb="8" eb="9">
      <t>ムギ</t>
    </rPh>
    <phoneticPr fontId="22"/>
  </si>
  <si>
    <t>N1022 大豆</t>
    <rPh sb="6" eb="8">
      <t>ダイズ</t>
    </rPh>
    <phoneticPr fontId="22"/>
  </si>
  <si>
    <t>N1023 小豆</t>
    <rPh sb="6" eb="8">
      <t>アズキ</t>
    </rPh>
    <phoneticPr fontId="22"/>
  </si>
  <si>
    <t>N1024 いんげんまめ</t>
    <phoneticPr fontId="22"/>
  </si>
  <si>
    <t>N1025 らっかせい</t>
    <phoneticPr fontId="22"/>
  </si>
  <si>
    <t>N1026 そば</t>
    <phoneticPr fontId="22"/>
  </si>
  <si>
    <t>N1027 なたね</t>
    <phoneticPr fontId="22"/>
  </si>
  <si>
    <t>N1028 こんにゃく</t>
    <phoneticPr fontId="22"/>
  </si>
  <si>
    <t>N1029 いぐさ</t>
    <phoneticPr fontId="22"/>
  </si>
  <si>
    <t>N1030 かんしょ</t>
    <phoneticPr fontId="22"/>
  </si>
  <si>
    <t>N1031 ばれいしょ</t>
    <phoneticPr fontId="22"/>
  </si>
  <si>
    <t>N1032 さといも</t>
    <phoneticPr fontId="22"/>
  </si>
  <si>
    <t>N1033 やまのいも</t>
    <phoneticPr fontId="22"/>
  </si>
  <si>
    <t>N1034 とうもろこし</t>
    <phoneticPr fontId="22"/>
  </si>
  <si>
    <t>N1035 葉たばこ</t>
    <rPh sb="6" eb="7">
      <t>ハ</t>
    </rPh>
    <phoneticPr fontId="22"/>
  </si>
  <si>
    <t>N1036 茶</t>
    <rPh sb="6" eb="7">
      <t>チャ</t>
    </rPh>
    <phoneticPr fontId="22"/>
  </si>
  <si>
    <t>N1037 だいこん</t>
    <phoneticPr fontId="22"/>
  </si>
  <si>
    <t>N1038 かぶ</t>
    <phoneticPr fontId="22"/>
  </si>
  <si>
    <t>N1039 にんじん</t>
    <phoneticPr fontId="22"/>
  </si>
  <si>
    <t>N1040 ごぼう</t>
    <phoneticPr fontId="22"/>
  </si>
  <si>
    <t>N1041 れんこん</t>
    <phoneticPr fontId="22"/>
  </si>
  <si>
    <t>N1042 はくさい</t>
    <phoneticPr fontId="22"/>
  </si>
  <si>
    <t>N1043 こまつな</t>
    <phoneticPr fontId="22"/>
  </si>
  <si>
    <t>N1044 キャベツ</t>
    <phoneticPr fontId="22"/>
  </si>
  <si>
    <t>N1045 ちんげんさい</t>
    <phoneticPr fontId="22"/>
  </si>
  <si>
    <t>N1046 ほうれんそう</t>
    <phoneticPr fontId="22"/>
  </si>
  <si>
    <t>N1047 ふき</t>
    <phoneticPr fontId="22"/>
  </si>
  <si>
    <t>N1048 みつば</t>
    <phoneticPr fontId="22"/>
  </si>
  <si>
    <t>N1049 しゅんぎく</t>
    <phoneticPr fontId="22"/>
  </si>
  <si>
    <t>N1050 みずな</t>
    <phoneticPr fontId="22"/>
  </si>
  <si>
    <t>N1051 セルリー</t>
    <phoneticPr fontId="22"/>
  </si>
  <si>
    <t>N1052 アスパラガス</t>
    <phoneticPr fontId="22"/>
  </si>
  <si>
    <t>N1053 カリフラワー</t>
    <phoneticPr fontId="22"/>
  </si>
  <si>
    <t>N1054 ブロッコリー</t>
    <phoneticPr fontId="22"/>
  </si>
  <si>
    <t>N1055 レタス</t>
    <phoneticPr fontId="22"/>
  </si>
  <si>
    <t>N1056 ねぎ</t>
    <phoneticPr fontId="22"/>
  </si>
  <si>
    <t>N1057 にら</t>
    <phoneticPr fontId="22"/>
  </si>
  <si>
    <t>N1058 たまねぎ</t>
    <phoneticPr fontId="22"/>
  </si>
  <si>
    <t>N1059 にんにく</t>
    <phoneticPr fontId="22"/>
  </si>
  <si>
    <t>N1060 きゅうり</t>
    <phoneticPr fontId="22"/>
  </si>
  <si>
    <t>N1061 かぼちゃ</t>
    <phoneticPr fontId="22"/>
  </si>
  <si>
    <t>N1062 なす</t>
    <phoneticPr fontId="22"/>
  </si>
  <si>
    <t>N1063 トマト</t>
    <phoneticPr fontId="22"/>
  </si>
  <si>
    <t>N1064 ピーマン</t>
    <phoneticPr fontId="22"/>
  </si>
  <si>
    <t>N1065 さやいんげん</t>
    <phoneticPr fontId="22"/>
  </si>
  <si>
    <t>N1066 さやえんどう</t>
    <phoneticPr fontId="22"/>
  </si>
  <si>
    <t>N1067 そらまめ</t>
    <phoneticPr fontId="22"/>
  </si>
  <si>
    <t>N1068 えだまめ</t>
    <phoneticPr fontId="22"/>
  </si>
  <si>
    <t>N1069 しょうが</t>
    <phoneticPr fontId="22"/>
  </si>
  <si>
    <t>N1070 いちご</t>
    <phoneticPr fontId="22"/>
  </si>
  <si>
    <t>N1071 メロン</t>
    <phoneticPr fontId="22"/>
  </si>
  <si>
    <t>N1072 すいか</t>
    <phoneticPr fontId="22"/>
  </si>
  <si>
    <t>N1073 さとうきび</t>
    <phoneticPr fontId="22"/>
  </si>
  <si>
    <t>N1074 てんさい</t>
    <phoneticPr fontId="22"/>
  </si>
  <si>
    <t>N10_N1001</t>
    <phoneticPr fontId="22"/>
  </si>
  <si>
    <t>N10_N1002</t>
  </si>
  <si>
    <t>N10_N1003</t>
  </si>
  <si>
    <t>N10_N1004</t>
  </si>
  <si>
    <t>N10_N1005</t>
  </si>
  <si>
    <t>N10_N1006</t>
  </si>
  <si>
    <t>N10_N1007</t>
  </si>
  <si>
    <t>N10_N1008</t>
  </si>
  <si>
    <t>N10_N1009</t>
  </si>
  <si>
    <t>N10_N1010</t>
  </si>
  <si>
    <t>N10_N1011</t>
  </si>
  <si>
    <t>N10_N1012</t>
  </si>
  <si>
    <t>N10_N1013</t>
  </si>
  <si>
    <t>N10_N1014</t>
  </si>
  <si>
    <t>N10_N1015</t>
  </si>
  <si>
    <t>N10_N1016</t>
  </si>
  <si>
    <t>N10_N1017</t>
  </si>
  <si>
    <t>N10_N1018</t>
  </si>
  <si>
    <t>N10_N1019</t>
  </si>
  <si>
    <t>N10_N1020</t>
  </si>
  <si>
    <t>N10_N1021</t>
  </si>
  <si>
    <t>N10_N1022</t>
  </si>
  <si>
    <t>N10_N1023</t>
  </si>
  <si>
    <t>N10_N1024</t>
  </si>
  <si>
    <t>N10_N1025</t>
  </si>
  <si>
    <t>N10_N1026</t>
  </si>
  <si>
    <t>N10_N1027</t>
  </si>
  <si>
    <t>N10_N1028</t>
  </si>
  <si>
    <t>N10_N1029</t>
  </si>
  <si>
    <t>N10_N1030</t>
  </si>
  <si>
    <t>N10_N1031</t>
  </si>
  <si>
    <t>N10_N1032</t>
  </si>
  <si>
    <t>N10_N1033</t>
  </si>
  <si>
    <t>N10_N1034</t>
  </si>
  <si>
    <t>N10_N1035</t>
  </si>
  <si>
    <t>N10_N1036</t>
  </si>
  <si>
    <t>N10_N1037</t>
  </si>
  <si>
    <t>N10_N1038</t>
  </si>
  <si>
    <t>N10_N1039</t>
  </si>
  <si>
    <t>N10_N1040</t>
  </si>
  <si>
    <t>N10_N1041</t>
  </si>
  <si>
    <t>N10_N1042</t>
  </si>
  <si>
    <t>N10_N1043</t>
  </si>
  <si>
    <t>N10_N1044</t>
  </si>
  <si>
    <t>N10_N1045</t>
  </si>
  <si>
    <t>N10_N1046</t>
  </si>
  <si>
    <t>N10_N1047</t>
  </si>
  <si>
    <t>N10_N1048</t>
  </si>
  <si>
    <t>N10_N1049</t>
  </si>
  <si>
    <t>N10_N1050</t>
  </si>
  <si>
    <t>N10_N1051</t>
  </si>
  <si>
    <t>N10_N1052</t>
  </si>
  <si>
    <t>N10_N1053</t>
  </si>
  <si>
    <t>N10_N1054</t>
  </si>
  <si>
    <t>N10_N1055</t>
  </si>
  <si>
    <t>N10_N1056</t>
  </si>
  <si>
    <t>N10_N1057</t>
  </si>
  <si>
    <t>N10_N1058</t>
  </si>
  <si>
    <t>N10_N1059</t>
  </si>
  <si>
    <t>N10_N1060</t>
  </si>
  <si>
    <t>N10_N1061</t>
  </si>
  <si>
    <t>N10_N1062</t>
  </si>
  <si>
    <t>N10_N1063</t>
  </si>
  <si>
    <t>N10_N1064</t>
  </si>
  <si>
    <t>N10_N1065</t>
  </si>
  <si>
    <t>N10_N1066</t>
  </si>
  <si>
    <t>N10_N1067</t>
  </si>
  <si>
    <t>N10_N1068</t>
  </si>
  <si>
    <t>N10_N1069</t>
  </si>
  <si>
    <t>N10_N1070</t>
  </si>
  <si>
    <t>N10_N1071</t>
  </si>
  <si>
    <t>N10_N1072</t>
  </si>
  <si>
    <t>N10_N1073</t>
  </si>
  <si>
    <t>N10_N1074</t>
  </si>
  <si>
    <t>0.000042</t>
    <phoneticPr fontId="22"/>
  </si>
  <si>
    <t>0.000090</t>
    <phoneticPr fontId="22"/>
  </si>
  <si>
    <t>0.00011</t>
    <phoneticPr fontId="22"/>
  </si>
  <si>
    <t>0.000099</t>
    <phoneticPr fontId="22"/>
  </si>
  <si>
    <t>0.00010</t>
    <phoneticPr fontId="22"/>
  </si>
  <si>
    <t>0.00012</t>
    <phoneticPr fontId="22"/>
  </si>
  <si>
    <t>0.000096</t>
    <phoneticPr fontId="22"/>
  </si>
  <si>
    <t>0.00029</t>
    <phoneticPr fontId="22"/>
  </si>
  <si>
    <t>0.00044</t>
    <phoneticPr fontId="22"/>
  </si>
  <si>
    <t>0.000025</t>
    <phoneticPr fontId="22"/>
  </si>
  <si>
    <t>0.000075</t>
    <phoneticPr fontId="22"/>
  </si>
  <si>
    <t>0.000083</t>
    <phoneticPr fontId="22"/>
  </si>
  <si>
    <t>0.00016</t>
    <phoneticPr fontId="22"/>
  </si>
  <si>
    <t>0.000050</t>
    <phoneticPr fontId="22"/>
  </si>
  <si>
    <t>0.000086</t>
    <phoneticPr fontId="22"/>
  </si>
  <si>
    <t>N11 森林における肥料の使用</t>
    <rPh sb="4" eb="6">
      <t>シンリン</t>
    </rPh>
    <rPh sb="10" eb="12">
      <t>ヒリョウ</t>
    </rPh>
    <rPh sb="13" eb="15">
      <t>シヨウ</t>
    </rPh>
    <phoneticPr fontId="22"/>
  </si>
  <si>
    <t>N1101 ―</t>
    <phoneticPr fontId="22"/>
  </si>
  <si>
    <t>N11_N1101</t>
    <phoneticPr fontId="22"/>
  </si>
  <si>
    <t>N12 農業廃棄物の焼却</t>
    <rPh sb="4" eb="6">
      <t>ノウギョウ</t>
    </rPh>
    <rPh sb="6" eb="9">
      <t>ハイキブツ</t>
    </rPh>
    <rPh sb="10" eb="12">
      <t>ショウキャク</t>
    </rPh>
    <phoneticPr fontId="22"/>
  </si>
  <si>
    <t>N1201 水稲、とうもろこし、いも類、豆類、てんさい、さとうきび、野菜類その他作物（麦類を除く。）</t>
    <rPh sb="6" eb="8">
      <t>スイトウ</t>
    </rPh>
    <rPh sb="18" eb="19">
      <t>ルイ</t>
    </rPh>
    <rPh sb="20" eb="22">
      <t>マメルイ</t>
    </rPh>
    <rPh sb="34" eb="36">
      <t>ヤサイ</t>
    </rPh>
    <rPh sb="36" eb="37">
      <t>ルイ</t>
    </rPh>
    <rPh sb="39" eb="40">
      <t>タ</t>
    </rPh>
    <rPh sb="40" eb="42">
      <t>サクモツ</t>
    </rPh>
    <rPh sb="43" eb="44">
      <t>ムギ</t>
    </rPh>
    <rPh sb="44" eb="45">
      <t>ルイ</t>
    </rPh>
    <rPh sb="46" eb="47">
      <t>ノゾ</t>
    </rPh>
    <phoneticPr fontId="22"/>
  </si>
  <si>
    <t>N1202 麦類</t>
    <rPh sb="6" eb="8">
      <t>ムギルイ</t>
    </rPh>
    <phoneticPr fontId="22"/>
  </si>
  <si>
    <t>N12_N1201</t>
    <phoneticPr fontId="22"/>
  </si>
  <si>
    <t>N12_N1202</t>
    <phoneticPr fontId="22"/>
  </si>
  <si>
    <t>0.000056</t>
    <phoneticPr fontId="22"/>
  </si>
  <si>
    <t>N1301 木くず（一般廃棄物に限る。）</t>
    <rPh sb="6" eb="7">
      <t>キ</t>
    </rPh>
    <rPh sb="10" eb="12">
      <t>イッパン</t>
    </rPh>
    <rPh sb="12" eb="15">
      <t>ハイキブツ</t>
    </rPh>
    <rPh sb="16" eb="17">
      <t>カギ</t>
    </rPh>
    <phoneticPr fontId="22"/>
  </si>
  <si>
    <t>N1302 一般廃棄物（木くずを除く。）又は産業廃棄物</t>
    <rPh sb="6" eb="8">
      <t>イッパン</t>
    </rPh>
    <rPh sb="8" eb="11">
      <t>ハイキブツ</t>
    </rPh>
    <rPh sb="12" eb="13">
      <t>キ</t>
    </rPh>
    <rPh sb="16" eb="17">
      <t>ノゾ</t>
    </rPh>
    <rPh sb="20" eb="21">
      <t>マタ</t>
    </rPh>
    <rPh sb="22" eb="24">
      <t>サンギョウ</t>
    </rPh>
    <rPh sb="24" eb="27">
      <t>ハイキブツ</t>
    </rPh>
    <phoneticPr fontId="22"/>
  </si>
  <si>
    <t>N13_N1302</t>
    <phoneticPr fontId="22"/>
  </si>
  <si>
    <t>N1401 連続燃焼式焼却施設</t>
    <rPh sb="6" eb="8">
      <t>レンゾク</t>
    </rPh>
    <rPh sb="8" eb="10">
      <t>ネンショウ</t>
    </rPh>
    <rPh sb="10" eb="11">
      <t>シキ</t>
    </rPh>
    <rPh sb="11" eb="13">
      <t>ショウキャク</t>
    </rPh>
    <rPh sb="13" eb="15">
      <t>シセツ</t>
    </rPh>
    <phoneticPr fontId="22"/>
  </si>
  <si>
    <t>N1402 准連続燃焼式焼却施設</t>
    <rPh sb="6" eb="7">
      <t>ジュン</t>
    </rPh>
    <rPh sb="7" eb="9">
      <t>レンゾク</t>
    </rPh>
    <rPh sb="9" eb="11">
      <t>ネンショウ</t>
    </rPh>
    <rPh sb="11" eb="12">
      <t>シキ</t>
    </rPh>
    <rPh sb="12" eb="14">
      <t>ショウキャク</t>
    </rPh>
    <rPh sb="14" eb="16">
      <t>シセツ</t>
    </rPh>
    <phoneticPr fontId="22"/>
  </si>
  <si>
    <t>N1403 バッチ燃焼式焼却施設</t>
    <rPh sb="9" eb="11">
      <t>ネンショウ</t>
    </rPh>
    <rPh sb="11" eb="12">
      <t>シキ</t>
    </rPh>
    <rPh sb="12" eb="14">
      <t>ショウキャク</t>
    </rPh>
    <rPh sb="14" eb="16">
      <t>シセツ</t>
    </rPh>
    <phoneticPr fontId="22"/>
  </si>
  <si>
    <t>N1404 ガス化溶融炉施設</t>
    <rPh sb="8" eb="9">
      <t>カ</t>
    </rPh>
    <rPh sb="9" eb="11">
      <t>ヨウユウ</t>
    </rPh>
    <rPh sb="11" eb="12">
      <t>ロ</t>
    </rPh>
    <rPh sb="12" eb="14">
      <t>シセツ</t>
    </rPh>
    <phoneticPr fontId="22"/>
  </si>
  <si>
    <t>N1405 感染性廃棄物</t>
    <rPh sb="6" eb="9">
      <t>カンセンセイ</t>
    </rPh>
    <rPh sb="9" eb="12">
      <t>ハイキブツ</t>
    </rPh>
    <phoneticPr fontId="22"/>
  </si>
  <si>
    <t>N1406 廃プラスチック類（廃タイヤを除く。）</t>
    <rPh sb="6" eb="7">
      <t>ハイ</t>
    </rPh>
    <rPh sb="13" eb="14">
      <t>ルイ</t>
    </rPh>
    <rPh sb="15" eb="16">
      <t>ハイ</t>
    </rPh>
    <rPh sb="20" eb="21">
      <t>ノゾ</t>
    </rPh>
    <phoneticPr fontId="22"/>
  </si>
  <si>
    <t>N1407 下水汚泥（高分子凝集剤を用いた脱水処理が行われたあとに流動床式焼却施設において通常燃焼により焼却されるもの）</t>
    <rPh sb="6" eb="8">
      <t>ゲスイ</t>
    </rPh>
    <rPh sb="8" eb="10">
      <t>オデイ</t>
    </rPh>
    <rPh sb="11" eb="14">
      <t>コウブンシ</t>
    </rPh>
    <rPh sb="14" eb="17">
      <t>ギョウシュウザイ</t>
    </rPh>
    <rPh sb="18" eb="19">
      <t>モチ</t>
    </rPh>
    <rPh sb="21" eb="23">
      <t>ダッスイ</t>
    </rPh>
    <rPh sb="23" eb="25">
      <t>ショリ</t>
    </rPh>
    <rPh sb="26" eb="27">
      <t>オコナ</t>
    </rPh>
    <rPh sb="33" eb="35">
      <t>リュウドウ</t>
    </rPh>
    <rPh sb="35" eb="36">
      <t>ユカ</t>
    </rPh>
    <rPh sb="36" eb="37">
      <t>シキ</t>
    </rPh>
    <rPh sb="37" eb="39">
      <t>ショウキャク</t>
    </rPh>
    <rPh sb="39" eb="41">
      <t>シセツ</t>
    </rPh>
    <rPh sb="45" eb="47">
      <t>ツウジョウ</t>
    </rPh>
    <rPh sb="47" eb="49">
      <t>ネンショウ</t>
    </rPh>
    <rPh sb="52" eb="54">
      <t>ショウキャク</t>
    </rPh>
    <phoneticPr fontId="22"/>
  </si>
  <si>
    <t>N1408 下水汚泥（高分子凝集剤を用いた脱水処理が行われたあと流動床式焼却施設において高温燃焼により焼却されるもの）</t>
    <rPh sb="6" eb="8">
      <t>ゲスイ</t>
    </rPh>
    <rPh sb="8" eb="10">
      <t>オデイ</t>
    </rPh>
    <rPh sb="11" eb="14">
      <t>コウブンシ</t>
    </rPh>
    <rPh sb="14" eb="17">
      <t>ギョウシュウザイ</t>
    </rPh>
    <rPh sb="18" eb="19">
      <t>モチ</t>
    </rPh>
    <rPh sb="21" eb="23">
      <t>ダッスイ</t>
    </rPh>
    <rPh sb="23" eb="25">
      <t>ショリ</t>
    </rPh>
    <rPh sb="26" eb="27">
      <t>オコナ</t>
    </rPh>
    <rPh sb="32" eb="35">
      <t>リュウドウショウ</t>
    </rPh>
    <rPh sb="35" eb="36">
      <t>シキ</t>
    </rPh>
    <rPh sb="36" eb="38">
      <t>ショウキャク</t>
    </rPh>
    <rPh sb="38" eb="40">
      <t>シセツ</t>
    </rPh>
    <rPh sb="44" eb="46">
      <t>コウオン</t>
    </rPh>
    <rPh sb="46" eb="48">
      <t>ネンショウ</t>
    </rPh>
    <rPh sb="51" eb="53">
      <t>ショウキャク</t>
    </rPh>
    <phoneticPr fontId="22"/>
  </si>
  <si>
    <t>N1409 下水汚泥（高分子凝集剤を用いた脱水処理が行われたあとに多段式焼却炉で焼却されるもの）</t>
    <rPh sb="6" eb="8">
      <t>ゲスイ</t>
    </rPh>
    <rPh sb="8" eb="10">
      <t>オデイ</t>
    </rPh>
    <rPh sb="11" eb="14">
      <t>コウブンシ</t>
    </rPh>
    <rPh sb="14" eb="17">
      <t>ギョウシュウザイ</t>
    </rPh>
    <rPh sb="18" eb="19">
      <t>モチ</t>
    </rPh>
    <rPh sb="21" eb="23">
      <t>ダッスイ</t>
    </rPh>
    <rPh sb="23" eb="25">
      <t>ショリ</t>
    </rPh>
    <rPh sb="26" eb="27">
      <t>オコナ</t>
    </rPh>
    <rPh sb="33" eb="36">
      <t>タダンシキ</t>
    </rPh>
    <rPh sb="36" eb="39">
      <t>ショウキャクロ</t>
    </rPh>
    <rPh sb="40" eb="42">
      <t>ショウキャク</t>
    </rPh>
    <phoneticPr fontId="22"/>
  </si>
  <si>
    <t>N1410 下水汚泥（石灰系凝集剤を用いた脱水処理が行われたあとに焼却されるもの）</t>
    <rPh sb="6" eb="8">
      <t>ゲスイ</t>
    </rPh>
    <rPh sb="8" eb="10">
      <t>オデイ</t>
    </rPh>
    <rPh sb="11" eb="13">
      <t>セッカイ</t>
    </rPh>
    <rPh sb="13" eb="14">
      <t>ケイ</t>
    </rPh>
    <rPh sb="14" eb="17">
      <t>ギョウシュウザイ</t>
    </rPh>
    <rPh sb="18" eb="19">
      <t>モチ</t>
    </rPh>
    <rPh sb="21" eb="23">
      <t>ダッスイ</t>
    </rPh>
    <rPh sb="23" eb="25">
      <t>ショリ</t>
    </rPh>
    <rPh sb="26" eb="27">
      <t>オコナ</t>
    </rPh>
    <rPh sb="33" eb="35">
      <t>ショウキャク</t>
    </rPh>
    <phoneticPr fontId="22"/>
  </si>
  <si>
    <t>N1411 下水汚泥（多段吹込燃焼式流動床炉、二段燃焼式循環流動床炉又はストーカ炉において焼却されるもの）</t>
    <rPh sb="6" eb="8">
      <t>ゲスイ</t>
    </rPh>
    <rPh sb="8" eb="10">
      <t>オデイ</t>
    </rPh>
    <rPh sb="11" eb="13">
      <t>タダン</t>
    </rPh>
    <rPh sb="13" eb="14">
      <t>スイ</t>
    </rPh>
    <rPh sb="14" eb="15">
      <t>コミ</t>
    </rPh>
    <rPh sb="15" eb="17">
      <t>ネンショウ</t>
    </rPh>
    <rPh sb="17" eb="18">
      <t>シキ</t>
    </rPh>
    <rPh sb="18" eb="20">
      <t>リュウドウ</t>
    </rPh>
    <rPh sb="20" eb="21">
      <t>ユカ</t>
    </rPh>
    <rPh sb="21" eb="22">
      <t>ロ</t>
    </rPh>
    <rPh sb="23" eb="25">
      <t>ニダン</t>
    </rPh>
    <rPh sb="25" eb="27">
      <t>ネンショウ</t>
    </rPh>
    <rPh sb="27" eb="28">
      <t>シキ</t>
    </rPh>
    <rPh sb="28" eb="30">
      <t>ジュンカン</t>
    </rPh>
    <rPh sb="30" eb="32">
      <t>リュウドウ</t>
    </rPh>
    <rPh sb="32" eb="33">
      <t>ユカ</t>
    </rPh>
    <rPh sb="33" eb="34">
      <t>ロ</t>
    </rPh>
    <rPh sb="34" eb="35">
      <t>マタ</t>
    </rPh>
    <rPh sb="40" eb="41">
      <t>ロ</t>
    </rPh>
    <rPh sb="45" eb="47">
      <t>ショウキャク</t>
    </rPh>
    <phoneticPr fontId="22"/>
  </si>
  <si>
    <t>N1412 下水汚泥（炭化固形燃料化炉で焼却されるもの）</t>
    <rPh sb="6" eb="8">
      <t>ゲスイ</t>
    </rPh>
    <rPh sb="8" eb="10">
      <t>オデイ</t>
    </rPh>
    <rPh sb="11" eb="13">
      <t>タンカ</t>
    </rPh>
    <rPh sb="13" eb="15">
      <t>コケイ</t>
    </rPh>
    <rPh sb="15" eb="17">
      <t>ネンリョウ</t>
    </rPh>
    <rPh sb="17" eb="18">
      <t>カ</t>
    </rPh>
    <rPh sb="18" eb="19">
      <t>ロ</t>
    </rPh>
    <rPh sb="20" eb="22">
      <t>ショウキャク</t>
    </rPh>
    <phoneticPr fontId="22"/>
  </si>
  <si>
    <t>N1413 下水汚泥（その他の焼却）</t>
    <rPh sb="6" eb="8">
      <t>ゲスイ</t>
    </rPh>
    <rPh sb="8" eb="10">
      <t>オデイ</t>
    </rPh>
    <rPh sb="13" eb="14">
      <t>タ</t>
    </rPh>
    <rPh sb="15" eb="17">
      <t>ショウキャク</t>
    </rPh>
    <phoneticPr fontId="22"/>
  </si>
  <si>
    <t>N1414 汚泥（感染性廃棄物及び下水汚泥を除く。）</t>
    <rPh sb="6" eb="8">
      <t>オデイ</t>
    </rPh>
    <rPh sb="9" eb="12">
      <t>カンセンセイ</t>
    </rPh>
    <rPh sb="12" eb="15">
      <t>ハイキブツ</t>
    </rPh>
    <rPh sb="15" eb="16">
      <t>オヨ</t>
    </rPh>
    <rPh sb="17" eb="19">
      <t>ゲスイ</t>
    </rPh>
    <rPh sb="19" eb="21">
      <t>オデイ</t>
    </rPh>
    <rPh sb="22" eb="23">
      <t>ノゾ</t>
    </rPh>
    <phoneticPr fontId="22"/>
  </si>
  <si>
    <t>N1415 廃油</t>
    <rPh sb="6" eb="8">
      <t>ハイユ</t>
    </rPh>
    <phoneticPr fontId="22"/>
  </si>
  <si>
    <t>N1416 紙くず、木くず、繊維くず、動物性若しくは植物性の残さ又は家畜の死体</t>
    <rPh sb="6" eb="7">
      <t>カミ</t>
    </rPh>
    <rPh sb="10" eb="11">
      <t>キ</t>
    </rPh>
    <rPh sb="14" eb="16">
      <t>センイ</t>
    </rPh>
    <rPh sb="19" eb="21">
      <t>ドウブツ</t>
    </rPh>
    <rPh sb="21" eb="22">
      <t>セイ</t>
    </rPh>
    <rPh sb="22" eb="23">
      <t>モ</t>
    </rPh>
    <rPh sb="26" eb="29">
      <t>ショクブツセイ</t>
    </rPh>
    <rPh sb="30" eb="31">
      <t>ザン</t>
    </rPh>
    <rPh sb="32" eb="33">
      <t>マタ</t>
    </rPh>
    <rPh sb="34" eb="36">
      <t>カチク</t>
    </rPh>
    <rPh sb="37" eb="39">
      <t>シタイ</t>
    </rPh>
    <phoneticPr fontId="22"/>
  </si>
  <si>
    <t>N14_N1402</t>
    <phoneticPr fontId="22"/>
  </si>
  <si>
    <t>N14_N1403</t>
    <phoneticPr fontId="22"/>
  </si>
  <si>
    <t>N14_N1404</t>
    <phoneticPr fontId="22"/>
  </si>
  <si>
    <t>N14_N1405</t>
    <phoneticPr fontId="22"/>
  </si>
  <si>
    <t>N14_N1416</t>
    <phoneticPr fontId="22"/>
  </si>
  <si>
    <t>N14_N1407</t>
    <phoneticPr fontId="22"/>
  </si>
  <si>
    <t>N14_N1406</t>
    <phoneticPr fontId="22"/>
  </si>
  <si>
    <t>N14_N1408</t>
    <phoneticPr fontId="22"/>
  </si>
  <si>
    <t>N14_N1409</t>
    <phoneticPr fontId="22"/>
  </si>
  <si>
    <t>N14_N1410</t>
    <phoneticPr fontId="22"/>
  </si>
  <si>
    <t>N14_N1411</t>
    <phoneticPr fontId="22"/>
  </si>
  <si>
    <t>N14_N1412</t>
    <phoneticPr fontId="22"/>
  </si>
  <si>
    <t>N14_N1413</t>
    <phoneticPr fontId="22"/>
  </si>
  <si>
    <t>N14_N1414</t>
    <phoneticPr fontId="22"/>
  </si>
  <si>
    <t>N14_N1415</t>
    <phoneticPr fontId="22"/>
  </si>
  <si>
    <t>0.000073</t>
    <phoneticPr fontId="22"/>
  </si>
  <si>
    <t>0.000076</t>
    <phoneticPr fontId="22"/>
  </si>
  <si>
    <t>0.000077</t>
    <phoneticPr fontId="22"/>
  </si>
  <si>
    <t>0.000015</t>
    <phoneticPr fontId="22"/>
  </si>
  <si>
    <t>0.0015</t>
    <phoneticPr fontId="22"/>
  </si>
  <si>
    <t>0.00088</t>
    <phoneticPr fontId="22"/>
  </si>
  <si>
    <t>0.00026</t>
    <phoneticPr fontId="22"/>
  </si>
  <si>
    <t>N15 工場廃水の処理</t>
    <rPh sb="4" eb="6">
      <t>コウジョウ</t>
    </rPh>
    <rPh sb="6" eb="8">
      <t>ハイスイ</t>
    </rPh>
    <rPh sb="9" eb="11">
      <t>ショリ</t>
    </rPh>
    <phoneticPr fontId="22"/>
  </si>
  <si>
    <t>N1501 食料品製造業に係る工業廃水</t>
    <rPh sb="6" eb="9">
      <t>ショクリョウヒン</t>
    </rPh>
    <rPh sb="9" eb="12">
      <t>セイゾウギョウ</t>
    </rPh>
    <rPh sb="13" eb="14">
      <t>カカ</t>
    </rPh>
    <rPh sb="15" eb="17">
      <t>コウギョウ</t>
    </rPh>
    <rPh sb="17" eb="19">
      <t>ハイスイ</t>
    </rPh>
    <phoneticPr fontId="22"/>
  </si>
  <si>
    <t>N1502 パルプ・紙・紙加工品製造業に係る工業廃水</t>
    <rPh sb="10" eb="11">
      <t>カミ</t>
    </rPh>
    <rPh sb="12" eb="13">
      <t>カミ</t>
    </rPh>
    <rPh sb="13" eb="15">
      <t>カコウ</t>
    </rPh>
    <rPh sb="15" eb="16">
      <t>ヒン</t>
    </rPh>
    <rPh sb="16" eb="19">
      <t>セイゾウギョウ</t>
    </rPh>
    <rPh sb="20" eb="21">
      <t>カカ</t>
    </rPh>
    <rPh sb="22" eb="24">
      <t>コウギョウ</t>
    </rPh>
    <rPh sb="24" eb="26">
      <t>ハイスイ</t>
    </rPh>
    <phoneticPr fontId="22"/>
  </si>
  <si>
    <t>N1503 化学工業に係る工業廃水</t>
    <rPh sb="6" eb="8">
      <t>カガク</t>
    </rPh>
    <rPh sb="8" eb="10">
      <t>コウギョウ</t>
    </rPh>
    <rPh sb="11" eb="12">
      <t>カカ</t>
    </rPh>
    <rPh sb="13" eb="15">
      <t>コウギョウ</t>
    </rPh>
    <rPh sb="15" eb="17">
      <t>ハイスイ</t>
    </rPh>
    <phoneticPr fontId="22"/>
  </si>
  <si>
    <t>N1504 鉄鋼業に係る工業廃水</t>
    <rPh sb="6" eb="9">
      <t>テッコウギョウ</t>
    </rPh>
    <rPh sb="10" eb="11">
      <t>カカ</t>
    </rPh>
    <rPh sb="12" eb="14">
      <t>コウギョウ</t>
    </rPh>
    <rPh sb="14" eb="16">
      <t>ハイスイ</t>
    </rPh>
    <phoneticPr fontId="22"/>
  </si>
  <si>
    <t>N1505 その他の業種に係る工業廃水</t>
    <rPh sb="8" eb="9">
      <t>タ</t>
    </rPh>
    <rPh sb="10" eb="12">
      <t>ギョウシュ</t>
    </rPh>
    <rPh sb="13" eb="14">
      <t>カカ</t>
    </rPh>
    <rPh sb="15" eb="17">
      <t>コウギョウ</t>
    </rPh>
    <rPh sb="17" eb="19">
      <t>ハイスイ</t>
    </rPh>
    <phoneticPr fontId="22"/>
  </si>
  <si>
    <t>N15_N1502</t>
    <phoneticPr fontId="22"/>
  </si>
  <si>
    <t>N15_N1503</t>
    <phoneticPr fontId="22"/>
  </si>
  <si>
    <t>N15_N1504</t>
    <phoneticPr fontId="22"/>
  </si>
  <si>
    <t>N15_N1505</t>
    <phoneticPr fontId="22"/>
  </si>
  <si>
    <t>0.00047</t>
    <phoneticPr fontId="22"/>
  </si>
  <si>
    <t>0.0053</t>
    <phoneticPr fontId="22"/>
  </si>
  <si>
    <t>N16 下水、し尿等の処理</t>
    <rPh sb="4" eb="6">
      <t>ゲスイ</t>
    </rPh>
    <rPh sb="8" eb="9">
      <t>ニョウ</t>
    </rPh>
    <rPh sb="9" eb="10">
      <t>トウ</t>
    </rPh>
    <rPh sb="11" eb="13">
      <t>ショリ</t>
    </rPh>
    <phoneticPr fontId="22"/>
  </si>
  <si>
    <t>N1601 標準活性汚泥法による処理</t>
    <rPh sb="6" eb="8">
      <t>ヒョウジュン</t>
    </rPh>
    <rPh sb="8" eb="10">
      <t>カッセイ</t>
    </rPh>
    <rPh sb="10" eb="13">
      <t>オデイホウ</t>
    </rPh>
    <rPh sb="16" eb="18">
      <t>ショリ</t>
    </rPh>
    <phoneticPr fontId="22"/>
  </si>
  <si>
    <t>N1602 嫌気好気活性汚泥法による処理</t>
    <rPh sb="6" eb="8">
      <t>ケンキ</t>
    </rPh>
    <rPh sb="8" eb="9">
      <t>ス</t>
    </rPh>
    <rPh sb="9" eb="10">
      <t>キ</t>
    </rPh>
    <rPh sb="10" eb="12">
      <t>カッセイ</t>
    </rPh>
    <rPh sb="12" eb="14">
      <t>オデイ</t>
    </rPh>
    <rPh sb="14" eb="15">
      <t>ホウ</t>
    </rPh>
    <rPh sb="18" eb="20">
      <t>ショリ</t>
    </rPh>
    <phoneticPr fontId="22"/>
  </si>
  <si>
    <t>N1603 嫌気無酸素好気法又は循環式硝化脱窒法による処理</t>
    <rPh sb="6" eb="8">
      <t>ケンキ</t>
    </rPh>
    <rPh sb="8" eb="11">
      <t>ムサンソ</t>
    </rPh>
    <rPh sb="11" eb="12">
      <t>ス</t>
    </rPh>
    <rPh sb="12" eb="13">
      <t>キ</t>
    </rPh>
    <rPh sb="13" eb="14">
      <t>ホウ</t>
    </rPh>
    <rPh sb="14" eb="15">
      <t>マタ</t>
    </rPh>
    <rPh sb="16" eb="18">
      <t>ジュンカン</t>
    </rPh>
    <rPh sb="18" eb="19">
      <t>シキ</t>
    </rPh>
    <rPh sb="19" eb="21">
      <t>ショウカ</t>
    </rPh>
    <rPh sb="21" eb="22">
      <t>ダツ</t>
    </rPh>
    <rPh sb="23" eb="24">
      <t>ホウ</t>
    </rPh>
    <rPh sb="27" eb="29">
      <t>ショリ</t>
    </rPh>
    <phoneticPr fontId="22"/>
  </si>
  <si>
    <t>N1604 循環式硝化脱窒型膜分離活性汚泥法による処理</t>
    <rPh sb="6" eb="8">
      <t>ジュンカン</t>
    </rPh>
    <rPh sb="8" eb="9">
      <t>シキ</t>
    </rPh>
    <rPh sb="9" eb="11">
      <t>ショウカ</t>
    </rPh>
    <rPh sb="11" eb="12">
      <t>ダツ</t>
    </rPh>
    <rPh sb="13" eb="14">
      <t>ガタ</t>
    </rPh>
    <rPh sb="14" eb="15">
      <t>マク</t>
    </rPh>
    <rPh sb="15" eb="17">
      <t>ブンリ</t>
    </rPh>
    <rPh sb="17" eb="19">
      <t>カッセイ</t>
    </rPh>
    <rPh sb="19" eb="21">
      <t>オデイ</t>
    </rPh>
    <rPh sb="21" eb="22">
      <t>ホウ</t>
    </rPh>
    <rPh sb="25" eb="27">
      <t>ショリ</t>
    </rPh>
    <phoneticPr fontId="22"/>
  </si>
  <si>
    <t>N1605 し尿処理施設（嫌気性消化処理）</t>
    <rPh sb="7" eb="8">
      <t>ニョウ</t>
    </rPh>
    <rPh sb="8" eb="10">
      <t>ショリ</t>
    </rPh>
    <rPh sb="10" eb="12">
      <t>シセツ</t>
    </rPh>
    <rPh sb="13" eb="15">
      <t>ケンキ</t>
    </rPh>
    <rPh sb="15" eb="16">
      <t>セイ</t>
    </rPh>
    <rPh sb="16" eb="18">
      <t>ショウカ</t>
    </rPh>
    <rPh sb="18" eb="20">
      <t>ショリ</t>
    </rPh>
    <phoneticPr fontId="22"/>
  </si>
  <si>
    <t>N1606 し尿処理施設（好気性消化処理）</t>
    <rPh sb="7" eb="8">
      <t>ニョウ</t>
    </rPh>
    <rPh sb="8" eb="10">
      <t>ショリ</t>
    </rPh>
    <rPh sb="10" eb="12">
      <t>シセツ</t>
    </rPh>
    <rPh sb="13" eb="16">
      <t>コウキセイ</t>
    </rPh>
    <rPh sb="16" eb="18">
      <t>ショウカ</t>
    </rPh>
    <rPh sb="18" eb="20">
      <t>ショリ</t>
    </rPh>
    <phoneticPr fontId="22"/>
  </si>
  <si>
    <t>N1607 し尿処理施設（高負荷生物学的脱窒素処理）</t>
    <rPh sb="7" eb="8">
      <t>ニョウ</t>
    </rPh>
    <rPh sb="8" eb="10">
      <t>ショリ</t>
    </rPh>
    <rPh sb="10" eb="12">
      <t>シセツ</t>
    </rPh>
    <rPh sb="13" eb="14">
      <t>コウ</t>
    </rPh>
    <rPh sb="14" eb="16">
      <t>フカ</t>
    </rPh>
    <rPh sb="16" eb="20">
      <t>セイブツガクテキ</t>
    </rPh>
    <rPh sb="20" eb="21">
      <t>ダツ</t>
    </rPh>
    <rPh sb="21" eb="23">
      <t>チッソ</t>
    </rPh>
    <rPh sb="23" eb="25">
      <t>ショリ</t>
    </rPh>
    <phoneticPr fontId="22"/>
  </si>
  <si>
    <t>N1608 し尿処理施設（生物学的脱窒素処理（標準脱窒素処理））</t>
    <rPh sb="7" eb="8">
      <t>ニョウ</t>
    </rPh>
    <rPh sb="8" eb="10">
      <t>ショリ</t>
    </rPh>
    <rPh sb="10" eb="12">
      <t>シセツ</t>
    </rPh>
    <rPh sb="13" eb="17">
      <t>セイブツガクテキ</t>
    </rPh>
    <rPh sb="17" eb="18">
      <t>ダツ</t>
    </rPh>
    <rPh sb="18" eb="20">
      <t>チッソ</t>
    </rPh>
    <rPh sb="20" eb="22">
      <t>ショリ</t>
    </rPh>
    <rPh sb="23" eb="25">
      <t>ヒョウジュン</t>
    </rPh>
    <rPh sb="25" eb="28">
      <t>ダツチッソ</t>
    </rPh>
    <rPh sb="28" eb="30">
      <t>ショリ</t>
    </rPh>
    <phoneticPr fontId="22"/>
  </si>
  <si>
    <t>N1609 し尿処理施設（膜分離処理）</t>
    <rPh sb="7" eb="8">
      <t>ニョウ</t>
    </rPh>
    <rPh sb="8" eb="12">
      <t>ショリシセツ</t>
    </rPh>
    <rPh sb="13" eb="14">
      <t>マク</t>
    </rPh>
    <rPh sb="14" eb="16">
      <t>ブンリ</t>
    </rPh>
    <rPh sb="16" eb="18">
      <t>ショリ</t>
    </rPh>
    <phoneticPr fontId="22"/>
  </si>
  <si>
    <t>N1610 し尿処理施設（その他処理）</t>
    <rPh sb="7" eb="8">
      <t>ニョウ</t>
    </rPh>
    <rPh sb="8" eb="10">
      <t>ショリ</t>
    </rPh>
    <rPh sb="10" eb="12">
      <t>シセツ</t>
    </rPh>
    <rPh sb="15" eb="16">
      <t>タ</t>
    </rPh>
    <rPh sb="16" eb="18">
      <t>ショリ</t>
    </rPh>
    <phoneticPr fontId="22"/>
  </si>
  <si>
    <t>N1611 し尿処理施設（し尿及び雑排水の処理を行うために設置するものであって、し尿及び雑排水を管渠によって収集するもの）</t>
    <rPh sb="7" eb="8">
      <t>ニョウ</t>
    </rPh>
    <rPh sb="8" eb="10">
      <t>ショリ</t>
    </rPh>
    <rPh sb="10" eb="12">
      <t>シセツ</t>
    </rPh>
    <rPh sb="14" eb="15">
      <t>ニョウ</t>
    </rPh>
    <rPh sb="15" eb="16">
      <t>オヨ</t>
    </rPh>
    <rPh sb="17" eb="18">
      <t>ザツ</t>
    </rPh>
    <rPh sb="18" eb="20">
      <t>ハイスイ</t>
    </rPh>
    <rPh sb="21" eb="23">
      <t>ショリ</t>
    </rPh>
    <rPh sb="24" eb="25">
      <t>オコナ</t>
    </rPh>
    <rPh sb="29" eb="31">
      <t>セッチ</t>
    </rPh>
    <rPh sb="41" eb="42">
      <t>ニョウ</t>
    </rPh>
    <rPh sb="42" eb="43">
      <t>オヨ</t>
    </rPh>
    <rPh sb="44" eb="45">
      <t>ザツ</t>
    </rPh>
    <rPh sb="45" eb="47">
      <t>ハイスイ</t>
    </rPh>
    <rPh sb="48" eb="50">
      <t>カンキョ</t>
    </rPh>
    <rPh sb="54" eb="56">
      <t>シュウシュウ</t>
    </rPh>
    <phoneticPr fontId="22"/>
  </si>
  <si>
    <t>N1612 浄化槽法第３条の２第２項又は浄化槽法の一部を改正する法律附則第２条の規定により浄化槽とみなされたもの</t>
    <rPh sb="6" eb="10">
      <t>ジョウカソウホウ</t>
    </rPh>
    <rPh sb="10" eb="11">
      <t>ダイ</t>
    </rPh>
    <rPh sb="12" eb="13">
      <t>ジョウ</t>
    </rPh>
    <rPh sb="15" eb="16">
      <t>ダイ</t>
    </rPh>
    <rPh sb="17" eb="18">
      <t>コウ</t>
    </rPh>
    <rPh sb="18" eb="19">
      <t>マタ</t>
    </rPh>
    <rPh sb="20" eb="24">
      <t>ジョウカソウホウ</t>
    </rPh>
    <rPh sb="25" eb="27">
      <t>イチブ</t>
    </rPh>
    <rPh sb="28" eb="30">
      <t>カイセイ</t>
    </rPh>
    <rPh sb="32" eb="34">
      <t>ホウリツ</t>
    </rPh>
    <rPh sb="34" eb="36">
      <t>フソク</t>
    </rPh>
    <rPh sb="36" eb="37">
      <t>ダイ</t>
    </rPh>
    <rPh sb="38" eb="39">
      <t>ジョウ</t>
    </rPh>
    <rPh sb="40" eb="42">
      <t>キテイ</t>
    </rPh>
    <rPh sb="45" eb="48">
      <t>ジョウカソウ</t>
    </rPh>
    <phoneticPr fontId="22"/>
  </si>
  <si>
    <t>N1613 合併処理浄化槽（性能評価型のものであって、高度に窒素の除去、窒素及びリンの除去又は生物化学的酸素要求量の除去をする性能を有するものに限る。）</t>
    <rPh sb="6" eb="8">
      <t>ガッペイ</t>
    </rPh>
    <rPh sb="8" eb="10">
      <t>ショリ</t>
    </rPh>
    <rPh sb="10" eb="13">
      <t>ジョウカソウ</t>
    </rPh>
    <rPh sb="14" eb="16">
      <t>セイノウ</t>
    </rPh>
    <rPh sb="16" eb="18">
      <t>ヒョウカ</t>
    </rPh>
    <rPh sb="18" eb="19">
      <t>ガタ</t>
    </rPh>
    <rPh sb="27" eb="29">
      <t>コウド</t>
    </rPh>
    <rPh sb="30" eb="32">
      <t>チッソ</t>
    </rPh>
    <rPh sb="33" eb="35">
      <t>ジョキョ</t>
    </rPh>
    <rPh sb="36" eb="38">
      <t>チッソ</t>
    </rPh>
    <rPh sb="38" eb="39">
      <t>オヨ</t>
    </rPh>
    <rPh sb="43" eb="45">
      <t>ジョキョ</t>
    </rPh>
    <rPh sb="45" eb="46">
      <t>マタ</t>
    </rPh>
    <rPh sb="47" eb="49">
      <t>セイブツ</t>
    </rPh>
    <rPh sb="49" eb="51">
      <t>カガク</t>
    </rPh>
    <rPh sb="51" eb="52">
      <t>テキ</t>
    </rPh>
    <rPh sb="52" eb="54">
      <t>サンソ</t>
    </rPh>
    <rPh sb="54" eb="57">
      <t>ヨウキュウリョウ</t>
    </rPh>
    <rPh sb="58" eb="60">
      <t>ジョキョ</t>
    </rPh>
    <rPh sb="63" eb="65">
      <t>セイノウ</t>
    </rPh>
    <rPh sb="66" eb="67">
      <t>ユウ</t>
    </rPh>
    <rPh sb="72" eb="73">
      <t>カギ</t>
    </rPh>
    <phoneticPr fontId="22"/>
  </si>
  <si>
    <t>N1614 合併処理浄化槽（その他性能評価型）</t>
    <rPh sb="6" eb="8">
      <t>ガッペイ</t>
    </rPh>
    <rPh sb="8" eb="10">
      <t>ショリ</t>
    </rPh>
    <rPh sb="10" eb="13">
      <t>ジョウカソウ</t>
    </rPh>
    <rPh sb="16" eb="17">
      <t>タ</t>
    </rPh>
    <rPh sb="17" eb="19">
      <t>セイノウ</t>
    </rPh>
    <rPh sb="19" eb="21">
      <t>ヒョウカ</t>
    </rPh>
    <rPh sb="21" eb="22">
      <t>ガタ</t>
    </rPh>
    <phoneticPr fontId="22"/>
  </si>
  <si>
    <t>N1615 合併処理浄化槽（構造例示型）</t>
    <rPh sb="6" eb="8">
      <t>ガッペイ</t>
    </rPh>
    <rPh sb="8" eb="10">
      <t>ショリ</t>
    </rPh>
    <rPh sb="10" eb="13">
      <t>ジョウカソウ</t>
    </rPh>
    <rPh sb="14" eb="16">
      <t>コウゾウ</t>
    </rPh>
    <rPh sb="16" eb="18">
      <t>レイジ</t>
    </rPh>
    <rPh sb="18" eb="19">
      <t>ガタ</t>
    </rPh>
    <phoneticPr fontId="22"/>
  </si>
  <si>
    <t>N1616 くみ取便所の便槽</t>
    <rPh sb="8" eb="9">
      <t>ト</t>
    </rPh>
    <rPh sb="9" eb="11">
      <t>ベンジョ</t>
    </rPh>
    <rPh sb="12" eb="14">
      <t>ベンソウ</t>
    </rPh>
    <phoneticPr fontId="22"/>
  </si>
  <si>
    <t>N16_N1601</t>
    <phoneticPr fontId="22"/>
  </si>
  <si>
    <t>N16_N1602</t>
    <phoneticPr fontId="22"/>
  </si>
  <si>
    <t>N16_N1603</t>
    <phoneticPr fontId="22"/>
  </si>
  <si>
    <t>N16_N1604</t>
    <phoneticPr fontId="22"/>
  </si>
  <si>
    <t>N16_N1605</t>
    <phoneticPr fontId="22"/>
  </si>
  <si>
    <t>N16_N1606</t>
    <phoneticPr fontId="22"/>
  </si>
  <si>
    <t>N16_N1607</t>
    <phoneticPr fontId="22"/>
  </si>
  <si>
    <t>N16_N1608</t>
    <phoneticPr fontId="22"/>
  </si>
  <si>
    <t>N16_N1609</t>
    <phoneticPr fontId="22"/>
  </si>
  <si>
    <t>N16_N1610</t>
    <phoneticPr fontId="22"/>
  </si>
  <si>
    <t>N16_N1611</t>
    <phoneticPr fontId="22"/>
  </si>
  <si>
    <t>N16_N1612</t>
    <phoneticPr fontId="22"/>
  </si>
  <si>
    <t>N16_N1613</t>
    <phoneticPr fontId="22"/>
  </si>
  <si>
    <t>N16_N1614</t>
    <phoneticPr fontId="22"/>
  </si>
  <si>
    <t>N16_N1616</t>
    <phoneticPr fontId="22"/>
  </si>
  <si>
    <t>N16_N1615</t>
    <phoneticPr fontId="22"/>
  </si>
  <si>
    <t>0.000000030</t>
    <phoneticPr fontId="22"/>
  </si>
  <si>
    <t>0.000000012</t>
    <phoneticPr fontId="22"/>
  </si>
  <si>
    <t>0.0000000011</t>
    <phoneticPr fontId="22"/>
  </si>
  <si>
    <t>0.0000048</t>
    <phoneticPr fontId="22"/>
  </si>
  <si>
    <t>0.000055</t>
    <phoneticPr fontId="22"/>
  </si>
  <si>
    <t>0.000072</t>
    <phoneticPr fontId="22"/>
  </si>
  <si>
    <t>0.000000022</t>
    <phoneticPr fontId="22"/>
  </si>
  <si>
    <r>
      <t>t-N</t>
    </r>
    <r>
      <rPr>
        <vertAlign val="subscript"/>
        <sz val="11"/>
        <rFont val="ＭＳ 明朝"/>
        <family val="1"/>
        <charset val="128"/>
      </rPr>
      <t>2</t>
    </r>
    <r>
      <rPr>
        <sz val="11"/>
        <rFont val="ＭＳ 明朝"/>
        <family val="1"/>
        <charset val="128"/>
      </rPr>
      <t>O/人</t>
    </r>
    <rPh sb="6" eb="7">
      <t>ニン</t>
    </rPh>
    <phoneticPr fontId="22"/>
  </si>
  <si>
    <t>H01 クロロジフルオロメタン〔HCFC―22〕の製造</t>
    <phoneticPr fontId="22"/>
  </si>
  <si>
    <t>0.0035</t>
    <phoneticPr fontId="22"/>
  </si>
  <si>
    <t>H03 マグネシウム合金の鋳造</t>
    <rPh sb="10" eb="12">
      <t>ゴウキン</t>
    </rPh>
    <rPh sb="13" eb="15">
      <t>チュウゾウ</t>
    </rPh>
    <phoneticPr fontId="22"/>
  </si>
  <si>
    <t>H0301 ―</t>
    <phoneticPr fontId="22"/>
  </si>
  <si>
    <t>H04 半導体素子等の加工工程でのドライエッチング等におけるHFC又はPFCの使用</t>
    <rPh sb="4" eb="7">
      <t>ハンドウタイ</t>
    </rPh>
    <rPh sb="7" eb="9">
      <t>ソシ</t>
    </rPh>
    <rPh sb="9" eb="10">
      <t>トウ</t>
    </rPh>
    <rPh sb="11" eb="13">
      <t>カコウ</t>
    </rPh>
    <rPh sb="13" eb="15">
      <t>コウテイ</t>
    </rPh>
    <rPh sb="25" eb="26">
      <t>トウ</t>
    </rPh>
    <rPh sb="33" eb="34">
      <t>マタ</t>
    </rPh>
    <rPh sb="39" eb="41">
      <t>シヨウ</t>
    </rPh>
    <phoneticPr fontId="22"/>
  </si>
  <si>
    <t>H0401 半導体素子又は半導体集積回路の加工</t>
    <rPh sb="6" eb="9">
      <t>ハンドウタイ</t>
    </rPh>
    <rPh sb="9" eb="11">
      <t>ソシ</t>
    </rPh>
    <rPh sb="11" eb="12">
      <t>マタ</t>
    </rPh>
    <rPh sb="13" eb="16">
      <t>ハンドウタイ</t>
    </rPh>
    <rPh sb="16" eb="18">
      <t>シュウセキ</t>
    </rPh>
    <rPh sb="18" eb="20">
      <t>カイロ</t>
    </rPh>
    <rPh sb="21" eb="23">
      <t>カコウ</t>
    </rPh>
    <phoneticPr fontId="22"/>
  </si>
  <si>
    <t>H0402 液晶デバイスの加工</t>
    <rPh sb="6" eb="8">
      <t>エキショウ</t>
    </rPh>
    <rPh sb="13" eb="15">
      <t>カコウ</t>
    </rPh>
    <phoneticPr fontId="22"/>
  </si>
  <si>
    <t>H0403 パーフルオロシクロブタン</t>
    <phoneticPr fontId="22"/>
  </si>
  <si>
    <t>t-PFC-c318</t>
    <phoneticPr fontId="22"/>
  </si>
  <si>
    <t>H04_H0401</t>
    <phoneticPr fontId="22"/>
  </si>
  <si>
    <t>H04_H0402</t>
    <phoneticPr fontId="22"/>
  </si>
  <si>
    <t>H04_H0403</t>
    <phoneticPr fontId="22"/>
  </si>
  <si>
    <t>H05 家庭用エアコンディショナー等HFC封入製品の製造におけるHFCの封入</t>
    <rPh sb="4" eb="7">
      <t>カテイヨウ</t>
    </rPh>
    <rPh sb="17" eb="18">
      <t>トウ</t>
    </rPh>
    <rPh sb="21" eb="23">
      <t>フウニュウ</t>
    </rPh>
    <rPh sb="23" eb="25">
      <t>セイヒン</t>
    </rPh>
    <rPh sb="26" eb="28">
      <t>セイゾウ</t>
    </rPh>
    <rPh sb="36" eb="38">
      <t>フウニュウ</t>
    </rPh>
    <phoneticPr fontId="22"/>
  </si>
  <si>
    <t>H0501 家庭用エアコンディショナー</t>
    <rPh sb="6" eb="9">
      <t>カテイヨウ</t>
    </rPh>
    <phoneticPr fontId="22"/>
  </si>
  <si>
    <t>H0502 業務用冷凍空気調和機器（自動販売機を除く。）</t>
    <rPh sb="6" eb="9">
      <t>ギョウムヨウ</t>
    </rPh>
    <rPh sb="9" eb="11">
      <t>レイトウ</t>
    </rPh>
    <rPh sb="11" eb="13">
      <t>クウキ</t>
    </rPh>
    <rPh sb="13" eb="15">
      <t>チョウワ</t>
    </rPh>
    <rPh sb="15" eb="17">
      <t>キキ</t>
    </rPh>
    <rPh sb="18" eb="20">
      <t>ジドウ</t>
    </rPh>
    <rPh sb="20" eb="23">
      <t>ハンバイキ</t>
    </rPh>
    <rPh sb="24" eb="25">
      <t>ノゾ</t>
    </rPh>
    <phoneticPr fontId="22"/>
  </si>
  <si>
    <t>H0503 自動販売機</t>
    <rPh sb="6" eb="8">
      <t>ジドウ</t>
    </rPh>
    <rPh sb="8" eb="11">
      <t>ハンバイキ</t>
    </rPh>
    <phoneticPr fontId="22"/>
  </si>
  <si>
    <t>H0504 自動車用エアコンディショナー</t>
    <rPh sb="6" eb="9">
      <t>ジドウシャ</t>
    </rPh>
    <rPh sb="9" eb="10">
      <t>ヨウ</t>
    </rPh>
    <phoneticPr fontId="22"/>
  </si>
  <si>
    <t>台</t>
    <phoneticPr fontId="22"/>
  </si>
  <si>
    <t>H05_H0501</t>
    <phoneticPr fontId="22"/>
  </si>
  <si>
    <t>H05_H0502</t>
    <phoneticPr fontId="22"/>
  </si>
  <si>
    <t>H05_H0503</t>
    <phoneticPr fontId="22"/>
  </si>
  <si>
    <t>H05_H0504</t>
    <phoneticPr fontId="22"/>
  </si>
  <si>
    <t>H06 業務用冷凍空気調和機器の使用の開始におけるHFCの封入</t>
    <rPh sb="4" eb="7">
      <t>ギョウムヨウ</t>
    </rPh>
    <rPh sb="7" eb="9">
      <t>レイトウ</t>
    </rPh>
    <rPh sb="9" eb="11">
      <t>クウキ</t>
    </rPh>
    <rPh sb="11" eb="13">
      <t>チョウワ</t>
    </rPh>
    <rPh sb="13" eb="15">
      <t>キキ</t>
    </rPh>
    <rPh sb="16" eb="18">
      <t>シヨウ</t>
    </rPh>
    <rPh sb="19" eb="21">
      <t>カイシ</t>
    </rPh>
    <rPh sb="29" eb="31">
      <t>フウニュウ</t>
    </rPh>
    <phoneticPr fontId="22"/>
  </si>
  <si>
    <t>H0601 ―</t>
    <phoneticPr fontId="22"/>
  </si>
  <si>
    <t>H06_H0601</t>
    <phoneticPr fontId="22"/>
  </si>
  <si>
    <t>H07 業務用冷凍空気調和機器の整備におけるHFCの回収及び封入</t>
    <rPh sb="4" eb="7">
      <t>ギョウムヨウ</t>
    </rPh>
    <rPh sb="7" eb="9">
      <t>レイトウ</t>
    </rPh>
    <rPh sb="9" eb="11">
      <t>クウキ</t>
    </rPh>
    <rPh sb="11" eb="13">
      <t>チョウワ</t>
    </rPh>
    <rPh sb="13" eb="15">
      <t>キキ</t>
    </rPh>
    <rPh sb="16" eb="18">
      <t>セイビ</t>
    </rPh>
    <rPh sb="26" eb="28">
      <t>カイシュウ</t>
    </rPh>
    <rPh sb="28" eb="29">
      <t>オヨ</t>
    </rPh>
    <rPh sb="30" eb="32">
      <t>フウニュウ</t>
    </rPh>
    <phoneticPr fontId="22"/>
  </si>
  <si>
    <t>H0701 業務用冷凍空気調和機器（自動販売機を除く。）</t>
    <rPh sb="6" eb="9">
      <t>ギョウムヨウ</t>
    </rPh>
    <rPh sb="9" eb="11">
      <t>レイトウ</t>
    </rPh>
    <rPh sb="11" eb="13">
      <t>クウキ</t>
    </rPh>
    <rPh sb="13" eb="15">
      <t>チョウワ</t>
    </rPh>
    <rPh sb="15" eb="17">
      <t>キキ</t>
    </rPh>
    <rPh sb="18" eb="20">
      <t>ジドウ</t>
    </rPh>
    <rPh sb="20" eb="23">
      <t>ハンバイキ</t>
    </rPh>
    <rPh sb="24" eb="25">
      <t>ノゾ</t>
    </rPh>
    <phoneticPr fontId="22"/>
  </si>
  <si>
    <t>H0702 自動販売機</t>
    <rPh sb="6" eb="8">
      <t>ジドウ</t>
    </rPh>
    <rPh sb="8" eb="11">
      <t>ハンバイキ</t>
    </rPh>
    <phoneticPr fontId="22"/>
  </si>
  <si>
    <t>H07_H0701</t>
    <phoneticPr fontId="22"/>
  </si>
  <si>
    <t>H07_H0702</t>
    <phoneticPr fontId="22"/>
  </si>
  <si>
    <t>0.00000080</t>
    <phoneticPr fontId="22"/>
  </si>
  <si>
    <t>H08 家庭用電気冷蔵庫等HFC封入製品の廃棄におけるHFCの回収</t>
    <rPh sb="4" eb="7">
      <t>カテイヨウ</t>
    </rPh>
    <rPh sb="7" eb="9">
      <t>デンキ</t>
    </rPh>
    <rPh sb="9" eb="12">
      <t>レイゾウコ</t>
    </rPh>
    <rPh sb="12" eb="13">
      <t>トウ</t>
    </rPh>
    <rPh sb="16" eb="18">
      <t>フウニュウ</t>
    </rPh>
    <rPh sb="18" eb="20">
      <t>セイヒン</t>
    </rPh>
    <rPh sb="21" eb="23">
      <t>ハイキ</t>
    </rPh>
    <rPh sb="31" eb="33">
      <t>カイシュウ</t>
    </rPh>
    <phoneticPr fontId="22"/>
  </si>
  <si>
    <t>H0801 家庭用電気冷蔵庫</t>
    <rPh sb="6" eb="9">
      <t>カテイヨウ</t>
    </rPh>
    <rPh sb="9" eb="11">
      <t>デンキ</t>
    </rPh>
    <rPh sb="11" eb="14">
      <t>レイゾウコ</t>
    </rPh>
    <phoneticPr fontId="22"/>
  </si>
  <si>
    <t>H0802 家庭用エアコンディショナー</t>
    <rPh sb="6" eb="9">
      <t>カテイヨウ</t>
    </rPh>
    <phoneticPr fontId="22"/>
  </si>
  <si>
    <t>H0803 業務用冷凍空気調和機器（自動販売機を除く。）</t>
    <rPh sb="6" eb="9">
      <t>ギョウムヨウ</t>
    </rPh>
    <rPh sb="9" eb="11">
      <t>レイトウ</t>
    </rPh>
    <rPh sb="11" eb="13">
      <t>クウキ</t>
    </rPh>
    <rPh sb="13" eb="15">
      <t>チョウワ</t>
    </rPh>
    <rPh sb="15" eb="17">
      <t>キキ</t>
    </rPh>
    <rPh sb="18" eb="20">
      <t>ジドウ</t>
    </rPh>
    <rPh sb="20" eb="23">
      <t>ハンバイキ</t>
    </rPh>
    <rPh sb="24" eb="25">
      <t>ノゾ</t>
    </rPh>
    <phoneticPr fontId="22"/>
  </si>
  <si>
    <t>H0804 自動販売機</t>
    <rPh sb="6" eb="8">
      <t>ジドウ</t>
    </rPh>
    <rPh sb="8" eb="11">
      <t>ハンバイキ</t>
    </rPh>
    <phoneticPr fontId="22"/>
  </si>
  <si>
    <t>H0805 自動車用エアコンディショナー</t>
    <rPh sb="6" eb="9">
      <t>ジドウシャ</t>
    </rPh>
    <rPh sb="9" eb="10">
      <t>ヨウ</t>
    </rPh>
    <phoneticPr fontId="22"/>
  </si>
  <si>
    <t>H08_H0801</t>
    <phoneticPr fontId="22"/>
  </si>
  <si>
    <t>H08_H0802</t>
    <phoneticPr fontId="22"/>
  </si>
  <si>
    <t>H08_H0803</t>
    <phoneticPr fontId="22"/>
  </si>
  <si>
    <t>H08_H0804</t>
    <phoneticPr fontId="22"/>
  </si>
  <si>
    <t>H08_H0805</t>
    <phoneticPr fontId="22"/>
  </si>
  <si>
    <t>H09 プラスチックの製造における発泡剤としてのHFCの使用</t>
    <rPh sb="11" eb="13">
      <t>セイゾウ</t>
    </rPh>
    <rPh sb="17" eb="19">
      <t>ハッポウ</t>
    </rPh>
    <rPh sb="19" eb="20">
      <t>ザイ</t>
    </rPh>
    <rPh sb="28" eb="30">
      <t>シヨウ</t>
    </rPh>
    <phoneticPr fontId="22"/>
  </si>
  <si>
    <t>H0901 ポリエチレンフォーム</t>
    <phoneticPr fontId="22"/>
  </si>
  <si>
    <t>H0902 ウレタンフォーム</t>
    <phoneticPr fontId="22"/>
  </si>
  <si>
    <t>H09_H0901</t>
    <phoneticPr fontId="22"/>
  </si>
  <si>
    <t>H09_H0902</t>
    <phoneticPr fontId="22"/>
  </si>
  <si>
    <t>H10 噴霧器の製造におけるHFCの封入</t>
    <rPh sb="4" eb="6">
      <t>フンム</t>
    </rPh>
    <rPh sb="6" eb="7">
      <t>キ</t>
    </rPh>
    <rPh sb="8" eb="10">
      <t>セイゾウ</t>
    </rPh>
    <rPh sb="18" eb="20">
      <t>フウニュウ</t>
    </rPh>
    <phoneticPr fontId="22"/>
  </si>
  <si>
    <t>H10_H1001</t>
    <phoneticPr fontId="22"/>
  </si>
  <si>
    <t>H11 噴霧器の使用</t>
    <rPh sb="4" eb="7">
      <t>フンムキ</t>
    </rPh>
    <rPh sb="8" eb="10">
      <t>シヨウ</t>
    </rPh>
    <phoneticPr fontId="22"/>
  </si>
  <si>
    <t>H12 溶剤等の用途へのHFCの使用</t>
    <rPh sb="4" eb="6">
      <t>ヨウザイ</t>
    </rPh>
    <rPh sb="6" eb="7">
      <t>トウ</t>
    </rPh>
    <rPh sb="8" eb="10">
      <t>ヨウト</t>
    </rPh>
    <rPh sb="16" eb="18">
      <t>シヨウ</t>
    </rPh>
    <phoneticPr fontId="22"/>
  </si>
  <si>
    <t>H1201 ―</t>
    <phoneticPr fontId="22"/>
  </si>
  <si>
    <t>H12_H1201</t>
    <phoneticPr fontId="22"/>
  </si>
  <si>
    <t>P01 パーフルオロカーボン〔PFC〕の製造</t>
    <rPh sb="20" eb="22">
      <t>セイゾウ</t>
    </rPh>
    <phoneticPr fontId="22"/>
  </si>
  <si>
    <t>0.0031</t>
    <phoneticPr fontId="22"/>
  </si>
  <si>
    <t>P02 半導体素子等の加工工程でのドライエッチング等におけるPFC、HFC又はNF3の使用</t>
    <rPh sb="4" eb="7">
      <t>ハンドウタイ</t>
    </rPh>
    <rPh sb="7" eb="9">
      <t>ソシ</t>
    </rPh>
    <rPh sb="9" eb="10">
      <t>トウ</t>
    </rPh>
    <rPh sb="11" eb="13">
      <t>カコウ</t>
    </rPh>
    <rPh sb="13" eb="15">
      <t>コウテイ</t>
    </rPh>
    <rPh sb="25" eb="26">
      <t>トウ</t>
    </rPh>
    <rPh sb="37" eb="38">
      <t>マタ</t>
    </rPh>
    <rPh sb="43" eb="45">
      <t>シヨウ</t>
    </rPh>
    <phoneticPr fontId="22"/>
  </si>
  <si>
    <t>P0201 パーフルオロメタン（半導体素子又は半導体集積回路の加工に使用されたもの）</t>
    <rPh sb="16" eb="19">
      <t>ハンドウタイ</t>
    </rPh>
    <rPh sb="19" eb="21">
      <t>ソシ</t>
    </rPh>
    <rPh sb="21" eb="22">
      <t>マタ</t>
    </rPh>
    <rPh sb="23" eb="26">
      <t>ハンドウタイ</t>
    </rPh>
    <rPh sb="26" eb="28">
      <t>シュウセキ</t>
    </rPh>
    <rPh sb="28" eb="30">
      <t>カイロ</t>
    </rPh>
    <rPh sb="31" eb="33">
      <t>カコウ</t>
    </rPh>
    <rPh sb="34" eb="36">
      <t>シヨウ</t>
    </rPh>
    <phoneticPr fontId="22"/>
  </si>
  <si>
    <t>P0202 パーフルオロメタン（液晶デバイスの加工に使用されたもの）</t>
    <rPh sb="16" eb="18">
      <t>エキショウ</t>
    </rPh>
    <rPh sb="23" eb="25">
      <t>カコウ</t>
    </rPh>
    <rPh sb="26" eb="28">
      <t>シヨウ</t>
    </rPh>
    <phoneticPr fontId="22"/>
  </si>
  <si>
    <t>P0203 パーフルオロエタン（半導体素子又は半導体集積回路の加工に使用されたもの）</t>
    <rPh sb="16" eb="19">
      <t>ハンドウタイ</t>
    </rPh>
    <rPh sb="19" eb="21">
      <t>ソシ</t>
    </rPh>
    <rPh sb="21" eb="22">
      <t>マタ</t>
    </rPh>
    <rPh sb="23" eb="26">
      <t>ハンドウタイ</t>
    </rPh>
    <rPh sb="26" eb="28">
      <t>シュウセキ</t>
    </rPh>
    <rPh sb="28" eb="30">
      <t>カイロ</t>
    </rPh>
    <rPh sb="31" eb="33">
      <t>カコウ</t>
    </rPh>
    <rPh sb="34" eb="36">
      <t>シヨウ</t>
    </rPh>
    <phoneticPr fontId="22"/>
  </si>
  <si>
    <t>P0204 パーフルオロエタン（液晶デバイスの加工に使用されたもの）</t>
    <rPh sb="16" eb="18">
      <t>エキショウ</t>
    </rPh>
    <rPh sb="23" eb="25">
      <t>カコウ</t>
    </rPh>
    <rPh sb="26" eb="28">
      <t>シヨウ</t>
    </rPh>
    <phoneticPr fontId="22"/>
  </si>
  <si>
    <t>P0205 パーフルオロプロパン</t>
    <phoneticPr fontId="22"/>
  </si>
  <si>
    <t>P0206 パーフルオロシクロブタン</t>
    <phoneticPr fontId="22"/>
  </si>
  <si>
    <t>P0207 パーフルオロエタン</t>
    <phoneticPr fontId="22"/>
  </si>
  <si>
    <t>P0208 パーフルオロプロパン</t>
    <phoneticPr fontId="22"/>
  </si>
  <si>
    <t>P0209 パーフルオロシクロブタン（半導体素子又は半導体集積回路の加工に使用されたもの）</t>
    <rPh sb="19" eb="22">
      <t>ハンドウタイ</t>
    </rPh>
    <rPh sb="22" eb="24">
      <t>ソシ</t>
    </rPh>
    <rPh sb="24" eb="25">
      <t>マタ</t>
    </rPh>
    <rPh sb="26" eb="29">
      <t>ハンドウタイ</t>
    </rPh>
    <rPh sb="29" eb="31">
      <t>シュウセキ</t>
    </rPh>
    <rPh sb="31" eb="33">
      <t>カイロ</t>
    </rPh>
    <rPh sb="34" eb="36">
      <t>カコウ</t>
    </rPh>
    <rPh sb="37" eb="39">
      <t>シヨウ</t>
    </rPh>
    <phoneticPr fontId="22"/>
  </si>
  <si>
    <t>P0210 パーフルオロシクロブタン（液晶デバイスの加工に使用されたもの）</t>
    <rPh sb="19" eb="21">
      <t>エキショウ</t>
    </rPh>
    <rPh sb="26" eb="28">
      <t>カコウ</t>
    </rPh>
    <rPh sb="29" eb="31">
      <t>シヨウ</t>
    </rPh>
    <phoneticPr fontId="22"/>
  </si>
  <si>
    <t>P0211 パーフルオロシクロブタンごとの半導体素子又は半導体集積回路若しくは液晶デバイスの加工</t>
    <rPh sb="21" eb="24">
      <t>ハンドウタイ</t>
    </rPh>
    <rPh sb="24" eb="26">
      <t>ソシ</t>
    </rPh>
    <rPh sb="26" eb="27">
      <t>マタ</t>
    </rPh>
    <rPh sb="28" eb="31">
      <t>ハンドウタイ</t>
    </rPh>
    <rPh sb="31" eb="33">
      <t>シュウセキ</t>
    </rPh>
    <rPh sb="33" eb="35">
      <t>カイロ</t>
    </rPh>
    <rPh sb="35" eb="36">
      <t>モ</t>
    </rPh>
    <rPh sb="39" eb="41">
      <t>エキショウ</t>
    </rPh>
    <rPh sb="46" eb="48">
      <t>カコウ</t>
    </rPh>
    <phoneticPr fontId="22"/>
  </si>
  <si>
    <t>P0212 トリフルオロメタンごとの半導体素子又は半導体集積回路若しくは液晶デバイスの加工</t>
    <rPh sb="18" eb="21">
      <t>ハンドウタイ</t>
    </rPh>
    <rPh sb="21" eb="23">
      <t>ソシ</t>
    </rPh>
    <rPh sb="23" eb="24">
      <t>マタ</t>
    </rPh>
    <rPh sb="25" eb="28">
      <t>ハンドウタイ</t>
    </rPh>
    <rPh sb="28" eb="30">
      <t>シュウセキ</t>
    </rPh>
    <rPh sb="30" eb="32">
      <t>カイロ</t>
    </rPh>
    <rPh sb="32" eb="33">
      <t>モ</t>
    </rPh>
    <rPh sb="36" eb="38">
      <t>エキショウ</t>
    </rPh>
    <rPh sb="43" eb="45">
      <t>カコウ</t>
    </rPh>
    <phoneticPr fontId="22"/>
  </si>
  <si>
    <t>P0213 トリフルオロメタンごとの半導体素子又は半導体集積回路若しくは液晶デバイスの加工</t>
    <phoneticPr fontId="22"/>
  </si>
  <si>
    <t>P0214 半導体素子又は半導体集積回路の加工（リモートプラズマ方式）</t>
    <rPh sb="6" eb="9">
      <t>ハンドウタイ</t>
    </rPh>
    <rPh sb="9" eb="11">
      <t>ソシ</t>
    </rPh>
    <rPh sb="11" eb="12">
      <t>マタ</t>
    </rPh>
    <rPh sb="13" eb="16">
      <t>ハンドウタイ</t>
    </rPh>
    <rPh sb="16" eb="18">
      <t>シュウセキ</t>
    </rPh>
    <rPh sb="18" eb="20">
      <t>カイロ</t>
    </rPh>
    <rPh sb="21" eb="23">
      <t>カコウ</t>
    </rPh>
    <rPh sb="32" eb="34">
      <t>ホウシキ</t>
    </rPh>
    <phoneticPr fontId="22"/>
  </si>
  <si>
    <t>P0215 半導体素子又は半導体集積回路の加工（リモートプラズマ方式以外）</t>
    <rPh sb="34" eb="36">
      <t>イガイ</t>
    </rPh>
    <phoneticPr fontId="22"/>
  </si>
  <si>
    <t>t-HFC-23</t>
    <phoneticPr fontId="22"/>
  </si>
  <si>
    <t>t-NF3</t>
    <phoneticPr fontId="22"/>
  </si>
  <si>
    <t>P02_P0201</t>
    <phoneticPr fontId="22"/>
  </si>
  <si>
    <t>P02_P0202</t>
    <phoneticPr fontId="22"/>
  </si>
  <si>
    <t>P02_P0203</t>
    <phoneticPr fontId="22"/>
  </si>
  <si>
    <t>P02_P0204</t>
    <phoneticPr fontId="22"/>
  </si>
  <si>
    <t>P02_P0205</t>
    <phoneticPr fontId="22"/>
  </si>
  <si>
    <t>P02_P0206</t>
    <phoneticPr fontId="22"/>
  </si>
  <si>
    <t>P02_P0207</t>
    <phoneticPr fontId="22"/>
  </si>
  <si>
    <t>P02_P0208</t>
    <phoneticPr fontId="22"/>
  </si>
  <si>
    <t>P02_P0209</t>
    <phoneticPr fontId="22"/>
  </si>
  <si>
    <t>P02_P0210</t>
    <phoneticPr fontId="22"/>
  </si>
  <si>
    <t>P02_P0211</t>
    <phoneticPr fontId="22"/>
  </si>
  <si>
    <t>P02_P0212</t>
    <phoneticPr fontId="22"/>
  </si>
  <si>
    <t>P02_P0213</t>
    <phoneticPr fontId="22"/>
  </si>
  <si>
    <t>P02_P0214</t>
    <phoneticPr fontId="22"/>
  </si>
  <si>
    <t>P02_P0215</t>
    <phoneticPr fontId="22"/>
  </si>
  <si>
    <t>0.90</t>
    <phoneticPr fontId="22"/>
  </si>
  <si>
    <t>0.60</t>
    <phoneticPr fontId="22"/>
  </si>
  <si>
    <t>1.0</t>
    <phoneticPr fontId="22"/>
  </si>
  <si>
    <t>0.070</t>
    <phoneticPr fontId="22"/>
  </si>
  <si>
    <t>0.090</t>
    <phoneticPr fontId="22"/>
  </si>
  <si>
    <t>t-PFC-14/t-PFC-c318</t>
    <phoneticPr fontId="22"/>
  </si>
  <si>
    <t>t-PFC-116/t-PFC-c318</t>
    <phoneticPr fontId="22"/>
  </si>
  <si>
    <t>t-PFC-14/t-HFC-23</t>
    <phoneticPr fontId="22"/>
  </si>
  <si>
    <t>t-PFC-116/t-HFC-23</t>
    <phoneticPr fontId="22"/>
  </si>
  <si>
    <t>t-PFC-14/tNF3</t>
    <phoneticPr fontId="22"/>
  </si>
  <si>
    <t>P03 光電池の製造におけるPFCの使用</t>
    <rPh sb="4" eb="5">
      <t>ヒカリ</t>
    </rPh>
    <rPh sb="5" eb="7">
      <t>デンチ</t>
    </rPh>
    <rPh sb="8" eb="10">
      <t>セイゾウ</t>
    </rPh>
    <rPh sb="18" eb="20">
      <t>シヨウ</t>
    </rPh>
    <phoneticPr fontId="22"/>
  </si>
  <si>
    <t>P0301 パーフルオロメタン</t>
    <phoneticPr fontId="22"/>
  </si>
  <si>
    <t>P03_P0301</t>
    <phoneticPr fontId="22"/>
  </si>
  <si>
    <t>P04 溶剤等の用途へのPFCの使用</t>
    <rPh sb="4" eb="6">
      <t>ヨウザイ</t>
    </rPh>
    <rPh sb="6" eb="7">
      <t>トウ</t>
    </rPh>
    <rPh sb="8" eb="10">
      <t>ヨウト</t>
    </rPh>
    <rPh sb="16" eb="18">
      <t>シヨウ</t>
    </rPh>
    <phoneticPr fontId="22"/>
  </si>
  <si>
    <t>P04_P0401</t>
    <phoneticPr fontId="22"/>
  </si>
  <si>
    <t>P05 鉄道用シリコン整流器の廃棄</t>
    <rPh sb="4" eb="6">
      <t>テツドウ</t>
    </rPh>
    <rPh sb="6" eb="7">
      <t>ヨウ</t>
    </rPh>
    <rPh sb="11" eb="14">
      <t>セイリュウキ</t>
    </rPh>
    <rPh sb="15" eb="17">
      <t>ハイキ</t>
    </rPh>
    <phoneticPr fontId="22"/>
  </si>
  <si>
    <t>P0501 ―</t>
    <phoneticPr fontId="22"/>
  </si>
  <si>
    <t>P05_P0501</t>
    <phoneticPr fontId="22"/>
  </si>
  <si>
    <t>S01 六ふっ化硫黄〔SF6〕の製造</t>
    <rPh sb="4" eb="5">
      <t>ロク</t>
    </rPh>
    <rPh sb="7" eb="8">
      <t>カ</t>
    </rPh>
    <rPh sb="8" eb="10">
      <t>イオウ</t>
    </rPh>
    <rPh sb="16" eb="18">
      <t>セイゾウ</t>
    </rPh>
    <phoneticPr fontId="22"/>
  </si>
  <si>
    <t>S02 マグネシウム合金の鋳造</t>
    <rPh sb="10" eb="12">
      <t>ゴウキン</t>
    </rPh>
    <rPh sb="13" eb="15">
      <t>チュウゾウ</t>
    </rPh>
    <phoneticPr fontId="22"/>
  </si>
  <si>
    <t>S03 半導体素子等の加工工程でのドライエッチング等におけるSF6の使用</t>
    <rPh sb="4" eb="7">
      <t>ハンドウタイ</t>
    </rPh>
    <rPh sb="7" eb="9">
      <t>ソシ</t>
    </rPh>
    <rPh sb="9" eb="10">
      <t>トウ</t>
    </rPh>
    <rPh sb="11" eb="13">
      <t>カコウ</t>
    </rPh>
    <rPh sb="13" eb="15">
      <t>コウテイ</t>
    </rPh>
    <rPh sb="25" eb="26">
      <t>トウ</t>
    </rPh>
    <rPh sb="34" eb="36">
      <t>シヨウ</t>
    </rPh>
    <phoneticPr fontId="22"/>
  </si>
  <si>
    <t>S0301 半導体素子又は半導体集積回路の加工</t>
    <rPh sb="6" eb="9">
      <t>ハンドウタイ</t>
    </rPh>
    <rPh sb="9" eb="11">
      <t>ソシ</t>
    </rPh>
    <rPh sb="11" eb="12">
      <t>マタ</t>
    </rPh>
    <rPh sb="13" eb="16">
      <t>ハンドウタイ</t>
    </rPh>
    <rPh sb="16" eb="18">
      <t>シュウセキ</t>
    </rPh>
    <rPh sb="18" eb="20">
      <t>カイロ</t>
    </rPh>
    <rPh sb="21" eb="23">
      <t>カコウ</t>
    </rPh>
    <phoneticPr fontId="22"/>
  </si>
  <si>
    <t>S0302 液晶デバイスの加工</t>
    <rPh sb="6" eb="8">
      <t>エキショウ</t>
    </rPh>
    <rPh sb="13" eb="15">
      <t>カコウ</t>
    </rPh>
    <phoneticPr fontId="22"/>
  </si>
  <si>
    <t>S03_S0302</t>
    <phoneticPr fontId="22"/>
  </si>
  <si>
    <t>S04 変圧器等電気機械器具の製造及び使用の開始におけるSF6の封入</t>
    <rPh sb="4" eb="7">
      <t>ヘンアツキ</t>
    </rPh>
    <rPh sb="7" eb="8">
      <t>トウ</t>
    </rPh>
    <rPh sb="8" eb="10">
      <t>デンキ</t>
    </rPh>
    <rPh sb="10" eb="12">
      <t>キカイ</t>
    </rPh>
    <rPh sb="12" eb="14">
      <t>キグ</t>
    </rPh>
    <rPh sb="15" eb="17">
      <t>セイゾウ</t>
    </rPh>
    <rPh sb="17" eb="18">
      <t>オヨ</t>
    </rPh>
    <rPh sb="19" eb="21">
      <t>シヨウ</t>
    </rPh>
    <rPh sb="22" eb="24">
      <t>カイシ</t>
    </rPh>
    <rPh sb="32" eb="34">
      <t>フウニュウ</t>
    </rPh>
    <phoneticPr fontId="22"/>
  </si>
  <si>
    <t>S05 変圧器等電気機械器具の使用</t>
    <rPh sb="4" eb="7">
      <t>ヘンアツキ</t>
    </rPh>
    <rPh sb="7" eb="8">
      <t>トウ</t>
    </rPh>
    <rPh sb="8" eb="10">
      <t>デンキ</t>
    </rPh>
    <rPh sb="10" eb="12">
      <t>キカイ</t>
    </rPh>
    <rPh sb="12" eb="14">
      <t>キグ</t>
    </rPh>
    <rPh sb="15" eb="17">
      <t>シヨウ</t>
    </rPh>
    <phoneticPr fontId="22"/>
  </si>
  <si>
    <r>
      <t>t-SF</t>
    </r>
    <r>
      <rPr>
        <vertAlign val="subscript"/>
        <sz val="11"/>
        <rFont val="ＭＳ 明朝"/>
        <family val="1"/>
        <charset val="128"/>
      </rPr>
      <t>6</t>
    </r>
    <r>
      <rPr>
        <sz val="11"/>
        <rFont val="ＭＳ 明朝"/>
        <family val="1"/>
        <charset val="128"/>
      </rPr>
      <t>/年</t>
    </r>
    <rPh sb="6" eb="7">
      <t>ネン</t>
    </rPh>
    <phoneticPr fontId="22"/>
  </si>
  <si>
    <t>S06 変圧器等電気機械器具の点検におけるSF6の回収</t>
    <rPh sb="4" eb="7">
      <t>ヘンアツキ</t>
    </rPh>
    <rPh sb="7" eb="8">
      <t>トウ</t>
    </rPh>
    <rPh sb="8" eb="10">
      <t>デンキ</t>
    </rPh>
    <rPh sb="10" eb="12">
      <t>キカイ</t>
    </rPh>
    <rPh sb="12" eb="14">
      <t>キグ</t>
    </rPh>
    <rPh sb="15" eb="17">
      <t>テンケン</t>
    </rPh>
    <rPh sb="25" eb="27">
      <t>カイシュウ</t>
    </rPh>
    <phoneticPr fontId="22"/>
  </si>
  <si>
    <t>S07 変圧器等電気機械器具の廃棄におけるSF6の回収</t>
    <rPh sb="4" eb="7">
      <t>ヘンアツキ</t>
    </rPh>
    <rPh sb="7" eb="8">
      <t>トウ</t>
    </rPh>
    <rPh sb="8" eb="10">
      <t>デンキ</t>
    </rPh>
    <rPh sb="10" eb="12">
      <t>キカイ</t>
    </rPh>
    <rPh sb="12" eb="14">
      <t>キグ</t>
    </rPh>
    <rPh sb="15" eb="17">
      <t>ハイキ</t>
    </rPh>
    <rPh sb="25" eb="27">
      <t>カイシュウ</t>
    </rPh>
    <phoneticPr fontId="22"/>
  </si>
  <si>
    <t>S08 粒子加速器の使用</t>
    <rPh sb="4" eb="6">
      <t>リュウシ</t>
    </rPh>
    <rPh sb="6" eb="9">
      <t>カソクキ</t>
    </rPh>
    <rPh sb="10" eb="12">
      <t>シヨウ</t>
    </rPh>
    <phoneticPr fontId="22"/>
  </si>
  <si>
    <t>S0801 大学その他の研究施設に設置された粒子加速器</t>
    <rPh sb="6" eb="8">
      <t>ダイガク</t>
    </rPh>
    <rPh sb="10" eb="11">
      <t>タ</t>
    </rPh>
    <rPh sb="12" eb="14">
      <t>ケンキュウ</t>
    </rPh>
    <rPh sb="14" eb="16">
      <t>シセツ</t>
    </rPh>
    <rPh sb="17" eb="19">
      <t>セッチ</t>
    </rPh>
    <rPh sb="22" eb="24">
      <t>リュウシ</t>
    </rPh>
    <rPh sb="24" eb="27">
      <t>カソクキ</t>
    </rPh>
    <phoneticPr fontId="22"/>
  </si>
  <si>
    <t>S0802 産業用粒子加速器</t>
    <rPh sb="6" eb="9">
      <t>サンギョウヨウ</t>
    </rPh>
    <rPh sb="9" eb="11">
      <t>リュウシ</t>
    </rPh>
    <rPh sb="11" eb="14">
      <t>カソクキ</t>
    </rPh>
    <phoneticPr fontId="22"/>
  </si>
  <si>
    <t>S0803 医療用粒子加速器</t>
    <rPh sb="6" eb="9">
      <t>イリョウヨウ</t>
    </rPh>
    <rPh sb="9" eb="11">
      <t>リュウシ</t>
    </rPh>
    <rPh sb="11" eb="14">
      <t>カソクキ</t>
    </rPh>
    <phoneticPr fontId="22"/>
  </si>
  <si>
    <t>S0804 小規模（1MeV未満）の電子加速器</t>
    <rPh sb="6" eb="9">
      <t>ショウキボ</t>
    </rPh>
    <rPh sb="14" eb="16">
      <t>ミマン</t>
    </rPh>
    <rPh sb="18" eb="20">
      <t>デンシ</t>
    </rPh>
    <rPh sb="20" eb="23">
      <t>カソクキ</t>
    </rPh>
    <phoneticPr fontId="22"/>
  </si>
  <si>
    <t>S08_S0801</t>
    <phoneticPr fontId="22"/>
  </si>
  <si>
    <t>S08_S0802</t>
    <phoneticPr fontId="22"/>
  </si>
  <si>
    <t>S08_S0803</t>
    <phoneticPr fontId="22"/>
  </si>
  <si>
    <t>S08_S0804</t>
    <phoneticPr fontId="22"/>
  </si>
  <si>
    <t>2.0</t>
    <phoneticPr fontId="22"/>
  </si>
  <si>
    <t>T01 三ふっ化窒素〔NF3〕の製造</t>
    <rPh sb="4" eb="5">
      <t>サン</t>
    </rPh>
    <rPh sb="7" eb="8">
      <t>カ</t>
    </rPh>
    <rPh sb="8" eb="10">
      <t>チッソ</t>
    </rPh>
    <rPh sb="16" eb="18">
      <t>セイゾウ</t>
    </rPh>
    <phoneticPr fontId="22"/>
  </si>
  <si>
    <t>T02 半導体素子等の製造</t>
    <rPh sb="4" eb="7">
      <t>ハンドウタイ</t>
    </rPh>
    <rPh sb="7" eb="9">
      <t>ソシ</t>
    </rPh>
    <rPh sb="9" eb="10">
      <t>トウ</t>
    </rPh>
    <rPh sb="11" eb="13">
      <t>セイゾウ</t>
    </rPh>
    <phoneticPr fontId="22"/>
  </si>
  <si>
    <t>T0201 半導体素子又は半導体集積回路の加工（リモートプラズマ方式）</t>
    <rPh sb="11" eb="12">
      <t>マタ</t>
    </rPh>
    <rPh sb="32" eb="34">
      <t>ホウシキ</t>
    </rPh>
    <phoneticPr fontId="22"/>
  </si>
  <si>
    <t>T0202 半導体素子又は半導体集積回路の加工（リモートプラズマ方式以外）</t>
    <rPh sb="11" eb="12">
      <t>マタ</t>
    </rPh>
    <rPh sb="32" eb="34">
      <t>ホウシキ</t>
    </rPh>
    <rPh sb="34" eb="36">
      <t>イガイ</t>
    </rPh>
    <phoneticPr fontId="22"/>
  </si>
  <si>
    <t>T0203 液晶デバイスの加工（リモートプラズマ方式）</t>
    <rPh sb="24" eb="26">
      <t>ホウシキ</t>
    </rPh>
    <phoneticPr fontId="22"/>
  </si>
  <si>
    <t>T0204 液晶デバイスの加工（リモートプラズマ方式以外）</t>
    <rPh sb="24" eb="26">
      <t>ホウシキ</t>
    </rPh>
    <rPh sb="26" eb="28">
      <t>イガイ</t>
    </rPh>
    <phoneticPr fontId="22"/>
  </si>
  <si>
    <t>C01 燃料の使用〔CH4〕</t>
    <rPh sb="7" eb="9">
      <t>シヨウ</t>
    </rPh>
    <phoneticPr fontId="22"/>
  </si>
  <si>
    <t>C0101 ボイラー〔固体化石燃料、RDF、RPF、廃タイヤ、廃プラスチック類〕CH4</t>
    <rPh sb="11" eb="13">
      <t>コタイ</t>
    </rPh>
    <rPh sb="13" eb="15">
      <t>カセキ</t>
    </rPh>
    <rPh sb="15" eb="17">
      <t>ネンリョウ</t>
    </rPh>
    <rPh sb="26" eb="27">
      <t>ハイ</t>
    </rPh>
    <rPh sb="31" eb="32">
      <t>ハイ</t>
    </rPh>
    <rPh sb="38" eb="39">
      <t>ルイ</t>
    </rPh>
    <phoneticPr fontId="22"/>
  </si>
  <si>
    <t>01 輸入原料炭</t>
    <rPh sb="3" eb="5">
      <t>ユニュウ</t>
    </rPh>
    <rPh sb="5" eb="7">
      <t>ゲンリョウ</t>
    </rPh>
    <rPh sb="7" eb="8">
      <t>スミ</t>
    </rPh>
    <phoneticPr fontId="22"/>
  </si>
  <si>
    <t>02 コークス用原料炭</t>
    <rPh sb="7" eb="8">
      <t>ヨウ</t>
    </rPh>
    <rPh sb="8" eb="10">
      <t>ゲンリョウ</t>
    </rPh>
    <rPh sb="10" eb="11">
      <t>スミ</t>
    </rPh>
    <phoneticPr fontId="22"/>
  </si>
  <si>
    <t>03 吹込用原料炭</t>
    <rPh sb="3" eb="4">
      <t>フ</t>
    </rPh>
    <rPh sb="4" eb="5">
      <t>コ</t>
    </rPh>
    <rPh sb="5" eb="6">
      <t>ヨウ</t>
    </rPh>
    <rPh sb="6" eb="8">
      <t>ゲンリョウ</t>
    </rPh>
    <rPh sb="8" eb="9">
      <t>スミ</t>
    </rPh>
    <phoneticPr fontId="22"/>
  </si>
  <si>
    <t>04 輸入一般炭</t>
    <rPh sb="3" eb="5">
      <t>ユニュウ</t>
    </rPh>
    <rPh sb="5" eb="7">
      <t>イッパン</t>
    </rPh>
    <rPh sb="7" eb="8">
      <t>スミ</t>
    </rPh>
    <phoneticPr fontId="22"/>
  </si>
  <si>
    <t>05 国産一般炭</t>
    <rPh sb="3" eb="5">
      <t>コクサン</t>
    </rPh>
    <phoneticPr fontId="22"/>
  </si>
  <si>
    <t>06 輸入無煙炭</t>
    <rPh sb="3" eb="5">
      <t>ユニュウ</t>
    </rPh>
    <phoneticPr fontId="22"/>
  </si>
  <si>
    <t>07 石炭コークス</t>
    <rPh sb="3" eb="5">
      <t>セキタン</t>
    </rPh>
    <phoneticPr fontId="22"/>
  </si>
  <si>
    <t>08石油コークス又はFCC</t>
    <rPh sb="8" eb="9">
      <t>マタ</t>
    </rPh>
    <phoneticPr fontId="22"/>
  </si>
  <si>
    <t>09コールタール</t>
    <phoneticPr fontId="22"/>
  </si>
  <si>
    <t>10 石油アスファルト</t>
    <phoneticPr fontId="22"/>
  </si>
  <si>
    <t>30 RDF</t>
    <phoneticPr fontId="22"/>
  </si>
  <si>
    <t>31 RPF</t>
    <phoneticPr fontId="22"/>
  </si>
  <si>
    <t>32 廃タイヤ</t>
    <rPh sb="3" eb="4">
      <t>ハイ</t>
    </rPh>
    <phoneticPr fontId="22"/>
  </si>
  <si>
    <t>33 廃プラスチック類（一般廃棄物）</t>
    <rPh sb="3" eb="4">
      <t>ハイ</t>
    </rPh>
    <rPh sb="10" eb="11">
      <t>ルイ</t>
    </rPh>
    <rPh sb="12" eb="14">
      <t>イッパン</t>
    </rPh>
    <rPh sb="14" eb="17">
      <t>ハイキブツ</t>
    </rPh>
    <phoneticPr fontId="22"/>
  </si>
  <si>
    <t>34 廃プラスチック類（産業廃棄物）</t>
    <rPh sb="3" eb="4">
      <t>ハイ</t>
    </rPh>
    <rPh sb="10" eb="11">
      <t>ルイ</t>
    </rPh>
    <rPh sb="12" eb="14">
      <t>サンギョウ</t>
    </rPh>
    <rPh sb="14" eb="17">
      <t>ハイキブツ</t>
    </rPh>
    <phoneticPr fontId="22"/>
  </si>
  <si>
    <t>C0102 ボイラー〔原油、B・C重油〕CH4</t>
    <rPh sb="11" eb="13">
      <t>ゲンユ</t>
    </rPh>
    <rPh sb="17" eb="19">
      <t>ジュウユ</t>
    </rPh>
    <phoneticPr fontId="22"/>
  </si>
  <si>
    <t>12 原油</t>
    <rPh sb="3" eb="5">
      <t>ゲンユ</t>
    </rPh>
    <phoneticPr fontId="22"/>
  </si>
  <si>
    <t>B・C重油</t>
    <phoneticPr fontId="22"/>
  </si>
  <si>
    <t>19 B・C重油</t>
    <phoneticPr fontId="22"/>
  </si>
  <si>
    <t>C0103 ボイラー〔液体化石燃料（原油及びB・C 重油を除く。）、廃油、油化された廃プラスチック類〕CH4</t>
    <phoneticPr fontId="22"/>
  </si>
  <si>
    <t xml:space="preserve">11 コンデンセート（NGL） </t>
    <phoneticPr fontId="22"/>
  </si>
  <si>
    <t>13 ガソリン</t>
    <phoneticPr fontId="22"/>
  </si>
  <si>
    <t>14 ナフサ</t>
    <phoneticPr fontId="22"/>
  </si>
  <si>
    <t>15 ジェット燃料油</t>
    <phoneticPr fontId="22"/>
  </si>
  <si>
    <t>16 灯油</t>
    <phoneticPr fontId="22"/>
  </si>
  <si>
    <t>17 軽油</t>
    <phoneticPr fontId="22"/>
  </si>
  <si>
    <t>18 A重油</t>
    <phoneticPr fontId="22"/>
  </si>
  <si>
    <t>20 潤滑油</t>
    <phoneticPr fontId="22"/>
  </si>
  <si>
    <t>35 廃油（植物性のもの及び動物性のものを除く。）、廃油（植物性のもの及び動物性のものを除く。）から製造された燃料炭化水素油</t>
    <rPh sb="3" eb="5">
      <t>ハイユ</t>
    </rPh>
    <rPh sb="6" eb="8">
      <t>ショクブツ</t>
    </rPh>
    <rPh sb="8" eb="9">
      <t>セイ</t>
    </rPh>
    <rPh sb="12" eb="13">
      <t>オヨ</t>
    </rPh>
    <rPh sb="14" eb="17">
      <t>ドウブツセイ</t>
    </rPh>
    <rPh sb="21" eb="22">
      <t>ノゾ</t>
    </rPh>
    <rPh sb="50" eb="52">
      <t>セイゾウ</t>
    </rPh>
    <rPh sb="55" eb="57">
      <t>ネンリョウ</t>
    </rPh>
    <rPh sb="57" eb="59">
      <t>タンカ</t>
    </rPh>
    <rPh sb="59" eb="61">
      <t>スイソ</t>
    </rPh>
    <rPh sb="61" eb="62">
      <t>アブラ</t>
    </rPh>
    <phoneticPr fontId="22"/>
  </si>
  <si>
    <t>36 廃プラスチック類から製造された燃料炭化水素油</t>
    <rPh sb="3" eb="4">
      <t>ハイ</t>
    </rPh>
    <rPh sb="10" eb="11">
      <t>ルイ</t>
    </rPh>
    <rPh sb="13" eb="15">
      <t>セイゾウ</t>
    </rPh>
    <rPh sb="18" eb="20">
      <t>ネンリョウ</t>
    </rPh>
    <rPh sb="20" eb="22">
      <t>タンカ</t>
    </rPh>
    <rPh sb="22" eb="24">
      <t>スイソ</t>
    </rPh>
    <rPh sb="24" eb="25">
      <t>アブラ</t>
    </rPh>
    <phoneticPr fontId="22"/>
  </si>
  <si>
    <t xml:space="preserve">21 液化石油ガス（LPG） </t>
    <phoneticPr fontId="22"/>
  </si>
  <si>
    <t>22 石油系炭化水素ガス</t>
    <phoneticPr fontId="22"/>
  </si>
  <si>
    <t xml:space="preserve">23 液化天然ガス（LNG） </t>
    <phoneticPr fontId="22"/>
  </si>
  <si>
    <t xml:space="preserve">24 天然ガス（液化天然ガス（LNG）を除く。） </t>
    <phoneticPr fontId="22"/>
  </si>
  <si>
    <t>25 コークス炉ガス</t>
    <phoneticPr fontId="22"/>
  </si>
  <si>
    <t>26 高炉ガス</t>
    <phoneticPr fontId="22"/>
  </si>
  <si>
    <t>27 発電用高炉ガス</t>
    <rPh sb="3" eb="6">
      <t>ハツデンヨウ</t>
    </rPh>
    <rPh sb="6" eb="8">
      <t>コウロ</t>
    </rPh>
    <phoneticPr fontId="22"/>
  </si>
  <si>
    <t>28 転炉ガス</t>
    <phoneticPr fontId="22"/>
  </si>
  <si>
    <t>29 都市ガス（東邦ガス等）</t>
    <rPh sb="8" eb="10">
      <t>トウホウ</t>
    </rPh>
    <rPh sb="12" eb="13">
      <t>トウ</t>
    </rPh>
    <phoneticPr fontId="22"/>
  </si>
  <si>
    <t>C0104 ボイラー〔気体化石燃料〕CH4</t>
    <phoneticPr fontId="22"/>
  </si>
  <si>
    <t>37 木材</t>
    <rPh sb="3" eb="5">
      <t>モクザイ</t>
    </rPh>
    <phoneticPr fontId="22"/>
  </si>
  <si>
    <t>38 木質廃材</t>
    <rPh sb="3" eb="5">
      <t>モクシツ</t>
    </rPh>
    <rPh sb="5" eb="7">
      <t>ハイザイ</t>
    </rPh>
    <phoneticPr fontId="22"/>
  </si>
  <si>
    <t>C0108 ボイラー〔黒液〕CH4</t>
    <rPh sb="11" eb="13">
      <t>コクエキ</t>
    </rPh>
    <phoneticPr fontId="22"/>
  </si>
  <si>
    <t>39 黒液</t>
    <rPh sb="3" eb="5">
      <t>コクエキ</t>
    </rPh>
    <phoneticPr fontId="22"/>
  </si>
  <si>
    <t>C0109 ボイラー〔バイオガス〕CH4</t>
    <phoneticPr fontId="22"/>
  </si>
  <si>
    <t>40 バイオガス</t>
    <phoneticPr fontId="22"/>
  </si>
  <si>
    <t>C0110 ボイラー〔その他バイオマス燃料〕CH4</t>
    <rPh sb="13" eb="14">
      <t>タ</t>
    </rPh>
    <rPh sb="19" eb="21">
      <t>ネンリョウ</t>
    </rPh>
    <phoneticPr fontId="22"/>
  </si>
  <si>
    <t>41 その他バイオマス燃料</t>
    <rPh sb="5" eb="6">
      <t>タ</t>
    </rPh>
    <rPh sb="11" eb="13">
      <t>ネンリョウ</t>
    </rPh>
    <phoneticPr fontId="22"/>
  </si>
  <si>
    <t>01 輸入原料炭</t>
    <rPh sb="3" eb="5">
      <t>ユニュウ</t>
    </rPh>
    <phoneticPr fontId="22"/>
  </si>
  <si>
    <t>08 石油コークス又はFCC</t>
    <rPh sb="9" eb="10">
      <t>マタ</t>
    </rPh>
    <phoneticPr fontId="22"/>
  </si>
  <si>
    <t>09 コールタール</t>
    <phoneticPr fontId="22"/>
  </si>
  <si>
    <t xml:space="preserve">12 原油（コンデンセート（NGL）を除く。） </t>
    <phoneticPr fontId="22"/>
  </si>
  <si>
    <t>C0117 触媒再生塔〔石炭を除く固体化石燃料〕CH4</t>
    <phoneticPr fontId="22"/>
  </si>
  <si>
    <t>C0119 セメント原料乾燥炉、れんが原料乾燥炉、骨材又は鋳型の乾燥炉〔化石燃料〕CH4</t>
    <phoneticPr fontId="22"/>
  </si>
  <si>
    <t>C0120 その他乾燥炉〔化石燃料〕CH4</t>
    <phoneticPr fontId="22"/>
  </si>
  <si>
    <t>C0121 その他工業炉〔固体化石燃料、RPF、廃タイヤ、廃プラスチック類〕CH4</t>
    <phoneticPr fontId="22"/>
  </si>
  <si>
    <t>C0122 その他工業炉〔液体化石燃料〕CH4</t>
    <phoneticPr fontId="22"/>
  </si>
  <si>
    <t>C0123 その他工業炉〔気体化石燃料〕CH4</t>
    <phoneticPr fontId="22"/>
  </si>
  <si>
    <t>39 黒液</t>
    <rPh sb="3" eb="4">
      <t>クロ</t>
    </rPh>
    <rPh sb="4" eb="5">
      <t>エキ</t>
    </rPh>
    <phoneticPr fontId="22"/>
  </si>
  <si>
    <t>41 その他のバイオマス燃料</t>
    <rPh sb="5" eb="6">
      <t>タ</t>
    </rPh>
    <rPh sb="12" eb="14">
      <t>ネンリョウ</t>
    </rPh>
    <phoneticPr fontId="22"/>
  </si>
  <si>
    <t>N01 燃料の使用〔N2O〕</t>
    <phoneticPr fontId="22"/>
  </si>
  <si>
    <t>N0101 ボイラー〔原油、B・C重油〕N2O</t>
    <phoneticPr fontId="22"/>
  </si>
  <si>
    <t>19 B・C重油</t>
    <rPh sb="6" eb="8">
      <t>ジュウユ</t>
    </rPh>
    <phoneticPr fontId="22"/>
  </si>
  <si>
    <t>N0102 ボイラー〔原油、B・C重油を除く液体化石燃料、廃油又は廃油若しくは廃プラスチック類から製造された燃料炭化水素油〕N2O</t>
    <phoneticPr fontId="22"/>
  </si>
  <si>
    <t>N0103 ボイラー〔気体化石燃料〕N2O</t>
    <phoneticPr fontId="22"/>
  </si>
  <si>
    <t>N0104 ボイラー〔発電施設〕〔木材、廃材〕N2O</t>
    <phoneticPr fontId="22"/>
  </si>
  <si>
    <t>N0105 ボイラー〔熱利用施設〕〔木材、廃材〕N2O</t>
    <phoneticPr fontId="22"/>
  </si>
  <si>
    <t>N0106 ボイラー〔黒液直接利用〕N2O</t>
    <phoneticPr fontId="22"/>
  </si>
  <si>
    <t>N0107 ボイラー〔バイオガス〕N2O</t>
    <phoneticPr fontId="22"/>
  </si>
  <si>
    <t>N0108 ボイラー（その他バイオマス燃料）N2O</t>
    <phoneticPr fontId="22"/>
  </si>
  <si>
    <t>N0109 ボイラー〔流動床式のものを除く。〕〔固体化石燃料、RDF、RPF、廃タイヤ、木質廃材〕N2O</t>
    <phoneticPr fontId="22"/>
  </si>
  <si>
    <t>N0110 常圧流動床式ボイラー〔固体化石燃料、廃プラスチック類〕N2O</t>
    <phoneticPr fontId="22"/>
  </si>
  <si>
    <t>N0112 加圧流動床式ボイラー〔一般炭〕N2O</t>
    <phoneticPr fontId="22"/>
  </si>
  <si>
    <t>N0111 加圧流動床式ボイラー〔原料炭、輸入無煙炭、コークス、コールタール、石油アスファルト〕N2O</t>
    <phoneticPr fontId="22"/>
  </si>
  <si>
    <t>N0113 金属の精錬若しくは鋳造の用に供する溶鉱炉、転炉又は平炉〔コークス炉ガス、高炉ガス〕N2O</t>
    <phoneticPr fontId="22"/>
  </si>
  <si>
    <t>N0114 石油製品、石油化学製品若しくはコールタール製品の製造の用に供する加熱炉又はガス加熱炉〔石油コークス、FCCコーク及び石油アスファルトを除く固体化石燃料〕N2O</t>
    <phoneticPr fontId="22"/>
  </si>
  <si>
    <t>N0115 石油製品、石油化学製品若しくはコールタール製品の製造の用に供する加熱炉又はガス加熱炉〔石油コークス、石油アスファルト〕N2O</t>
    <phoneticPr fontId="22"/>
  </si>
  <si>
    <t>N0116 石油製品、石油化学製品若しくはコールタール製品の製造の用に供する加熱炉又はガス加熱炉〔液体化石燃料、気体化石燃料〕N2O</t>
    <phoneticPr fontId="22"/>
  </si>
  <si>
    <t>N0117 触媒再生塔〔コークス、FCCコーク、コールタール又は石油アスファルト〕N2O</t>
    <phoneticPr fontId="22"/>
  </si>
  <si>
    <t>N0118 コークス炉（液化石油ガス及び輸入天然ガスを除く気体化石燃料）</t>
    <rPh sb="10" eb="11">
      <t>ロ</t>
    </rPh>
    <rPh sb="12" eb="14">
      <t>エキカ</t>
    </rPh>
    <rPh sb="14" eb="16">
      <t>セキユ</t>
    </rPh>
    <rPh sb="18" eb="19">
      <t>オヨ</t>
    </rPh>
    <rPh sb="20" eb="22">
      <t>ユニュウ</t>
    </rPh>
    <rPh sb="22" eb="24">
      <t>テンネン</t>
    </rPh>
    <rPh sb="27" eb="28">
      <t>ノゾ</t>
    </rPh>
    <rPh sb="29" eb="31">
      <t>キタイ</t>
    </rPh>
    <rPh sb="31" eb="33">
      <t>カセキ</t>
    </rPh>
    <rPh sb="33" eb="35">
      <t>ネンリョウ</t>
    </rPh>
    <phoneticPr fontId="22"/>
  </si>
  <si>
    <t>N0118 コークス炉〔液化石油ガス及び輸入天然ガスを除く気体化石燃料〕N2O</t>
    <phoneticPr fontId="22"/>
  </si>
  <si>
    <t>N0119 その他工業炉〔固体化石燃料、RPF、廃タイヤ、廃プラスチック類〕N2O</t>
    <phoneticPr fontId="22"/>
  </si>
  <si>
    <t>N0120 その他工業炉〔液体化石燃料〕N2O</t>
    <phoneticPr fontId="22"/>
  </si>
  <si>
    <t>N0121 その他工業炉〔気体化石燃料〕N2O</t>
    <phoneticPr fontId="22"/>
  </si>
  <si>
    <t>N0122 ガスタービン〔航空機又は船舶に用いられるものを除く。〕〔液体化石燃料、気体化石燃料〕N2O</t>
    <phoneticPr fontId="22"/>
  </si>
  <si>
    <t>N0123 ディーゼル機関〔自動車、鉄道車両又は船舶に用いられるものを除く。〕〔液体化石燃料、気体化石燃料〕N2O</t>
    <phoneticPr fontId="22"/>
  </si>
  <si>
    <t>N0124 ガス機関、ガソリン機関〔航空機、自動車又は船舶に用いられるものを除く。〕〔液体化石燃料、気体化石燃料〕N2O</t>
    <phoneticPr fontId="22"/>
  </si>
  <si>
    <t>N0125 業務用のこんろ、湯沸器、ストーブその他の事業者が事業活動の用に供する機械器具〔固体化石燃料〕N2O</t>
    <phoneticPr fontId="22"/>
  </si>
  <si>
    <t>N0126 業務用のこんろ、湯沸器、ストーブその他の事業者が事業活動の用に供する機械器具〔液体化石燃料〕N2O</t>
    <phoneticPr fontId="22"/>
  </si>
  <si>
    <t>N0127 業務用のこんろ、湯沸器、ストーブその他の事業者が事業活動の用に供する機械器具〔気体化石燃料〕N2O</t>
    <phoneticPr fontId="22"/>
  </si>
  <si>
    <t>N0128 業務用のこんろ、湯沸器、ストーブその他の事業者が事業活動の用に供する機械器具〔バイオマス燃料〕N2O</t>
    <phoneticPr fontId="22"/>
  </si>
  <si>
    <r>
      <t>N11 森林における肥料の使</t>
    </r>
    <r>
      <rPr>
        <sz val="11"/>
        <color theme="1"/>
        <rFont val="Microsoft JhengHei UI"/>
        <family val="1"/>
        <charset val="134"/>
      </rPr>
      <t>⽤</t>
    </r>
    <rPh sb="4" eb="5">
      <t>モリ</t>
    </rPh>
    <phoneticPr fontId="22"/>
  </si>
  <si>
    <t>※ ⑪は、電気事業・熱供給業を行っている場合は記入</t>
    <rPh sb="5" eb="7">
      <t>デンキ</t>
    </rPh>
    <rPh sb="7" eb="9">
      <t>ジギョウ</t>
    </rPh>
    <rPh sb="10" eb="13">
      <t>ネツキョウキュウ</t>
    </rPh>
    <rPh sb="13" eb="14">
      <t>ギョウ</t>
    </rPh>
    <rPh sb="15" eb="16">
      <t>オコナ</t>
    </rPh>
    <rPh sb="20" eb="22">
      <t>バアイ</t>
    </rPh>
    <rPh sb="23" eb="25">
      <t>キニュウ</t>
    </rPh>
    <phoneticPr fontId="22"/>
  </si>
  <si>
    <t>※ 計算書①、②又は③、及び必要に応じて別紙７(３)を入力することにより自動計算される
※ 小数点以下切捨の整数値</t>
    <phoneticPr fontId="22"/>
  </si>
  <si>
    <t>※ 小数点以下切捨の整数値</t>
    <phoneticPr fontId="22"/>
  </si>
  <si>
    <t>※ ①は、エネルギー使用量が1,500kl以上の場合、基礎排出量(電気には基礎排出係数を使用)を記入
※ ③～⑩は、排出量が3,000t-CO2以上であるガスのみ記入
　（③と④は合計で3,000t-CO2以上の場合にそれぞれ記入）</t>
    <rPh sb="10" eb="13">
      <t>シヨウリョウ</t>
    </rPh>
    <rPh sb="21" eb="23">
      <t>イジョウ</t>
    </rPh>
    <rPh sb="24" eb="26">
      <t>バアイ</t>
    </rPh>
    <rPh sb="27" eb="29">
      <t>キソ</t>
    </rPh>
    <rPh sb="29" eb="32">
      <t>ハイシュツリョウ</t>
    </rPh>
    <rPh sb="48" eb="50">
      <t>キニュウ</t>
    </rPh>
    <rPh sb="58" eb="61">
      <t>ハイシュツリョウ</t>
    </rPh>
    <rPh sb="72" eb="74">
      <t>イジョウ</t>
    </rPh>
    <rPh sb="81" eb="83">
      <t>キニュウ</t>
    </rPh>
    <rPh sb="103" eb="105">
      <t>イジョウ</t>
    </rPh>
    <phoneticPr fontId="22"/>
  </si>
  <si>
    <t>※ 計画書で対象となった温室効果ガスについて記入
　（計画期間内は、当該ガスの規模要件を下回ったとしても記入）</t>
    <rPh sb="52" eb="54">
      <t>キニュウ</t>
    </rPh>
    <phoneticPr fontId="22"/>
  </si>
  <si>
    <t>※ 大規模工場等の番号は計画書から変更しない</t>
    <rPh sb="2" eb="5">
      <t>ダイキボ</t>
    </rPh>
    <rPh sb="5" eb="7">
      <t>コウジョウ</t>
    </rPh>
    <rPh sb="7" eb="8">
      <t>トウ</t>
    </rPh>
    <rPh sb="9" eb="11">
      <t>バンゴウ</t>
    </rPh>
    <rPh sb="12" eb="15">
      <t>ケイカクショ</t>
    </rPh>
    <rPh sb="17" eb="19">
      <t>ヘンコウ</t>
    </rPh>
    <phoneticPr fontId="22"/>
  </si>
  <si>
    <t>　 （新たに規模要件を上回った事業所は、新たな番号として記入）</t>
    <rPh sb="4" eb="5">
      <t>アラ</t>
    </rPh>
    <rPh sb="7" eb="9">
      <t>キボ</t>
    </rPh>
    <rPh sb="9" eb="11">
      <t>ヨウケン</t>
    </rPh>
    <rPh sb="12" eb="14">
      <t>ウワマワ</t>
    </rPh>
    <rPh sb="16" eb="19">
      <t>ジギョウショ</t>
    </rPh>
    <rPh sb="21" eb="22">
      <t>アラ</t>
    </rPh>
    <rPh sb="24" eb="26">
      <t>バンゴウキニュウ</t>
    </rPh>
    <phoneticPr fontId="22"/>
  </si>
  <si>
    <t>※ 基準年度：　計画書を作成した前年度</t>
    <rPh sb="2" eb="4">
      <t>キジュン</t>
    </rPh>
    <rPh sb="4" eb="6">
      <t>ネンド</t>
    </rPh>
    <rPh sb="8" eb="11">
      <t>ケイカクショ</t>
    </rPh>
    <rPh sb="12" eb="14">
      <t>サクセイ</t>
    </rPh>
    <rPh sb="16" eb="19">
      <t>ゼンネンド</t>
    </rPh>
    <phoneticPr fontId="22"/>
  </si>
  <si>
    <t>※ 計画書で目標を立てた排出量または排出原単位のいずれかについて記入</t>
    <rPh sb="2" eb="5">
      <t>ケイカクショ</t>
    </rPh>
    <rPh sb="6" eb="8">
      <t>モクヒョウ</t>
    </rPh>
    <rPh sb="9" eb="10">
      <t>タ</t>
    </rPh>
    <rPh sb="12" eb="15">
      <t>ハイシュツリョウ</t>
    </rPh>
    <rPh sb="18" eb="20">
      <t>ハイシュツ</t>
    </rPh>
    <rPh sb="20" eb="23">
      <t>ゲンタンイ</t>
    </rPh>
    <rPh sb="32" eb="34">
      <t>キニュウ</t>
    </rPh>
    <phoneticPr fontId="22"/>
  </si>
  <si>
    <t>※ 基準年度の排出量：　計画書に記載した基準年度の排出量を転記</t>
    <rPh sb="2" eb="4">
      <t>キジュン</t>
    </rPh>
    <rPh sb="4" eb="6">
      <t>ネンド</t>
    </rPh>
    <rPh sb="7" eb="10">
      <t>ハイシュツリョウ</t>
    </rPh>
    <rPh sb="12" eb="15">
      <t>ケイカクショ</t>
    </rPh>
    <rPh sb="16" eb="18">
      <t>キサイ</t>
    </rPh>
    <rPh sb="20" eb="22">
      <t>キジュン</t>
    </rPh>
    <rPh sb="22" eb="24">
      <t>ネンド</t>
    </rPh>
    <rPh sb="25" eb="28">
      <t>ハイシュツリョウ</t>
    </rPh>
    <rPh sb="29" eb="31">
      <t>テンキ</t>
    </rPh>
    <phoneticPr fontId="22"/>
  </si>
  <si>
    <t>※ 指標名、単位、基準年度：計画書に記載した、排出原単位の指標・単位、基準年度排出原単位を転記</t>
    <rPh sb="2" eb="4">
      <t>シヒョウ</t>
    </rPh>
    <rPh sb="4" eb="5">
      <t>メイ</t>
    </rPh>
    <rPh sb="6" eb="8">
      <t>タンイ</t>
    </rPh>
    <rPh sb="9" eb="11">
      <t>キジュン</t>
    </rPh>
    <rPh sb="11" eb="13">
      <t>ネンド</t>
    </rPh>
    <rPh sb="14" eb="17">
      <t>ケイカクショ</t>
    </rPh>
    <rPh sb="18" eb="20">
      <t>キサイ</t>
    </rPh>
    <rPh sb="23" eb="25">
      <t>ハイシュツ</t>
    </rPh>
    <rPh sb="25" eb="28">
      <t>ゲンタンイ</t>
    </rPh>
    <rPh sb="29" eb="31">
      <t>シヒョウ</t>
    </rPh>
    <rPh sb="32" eb="34">
      <t>タンイ</t>
    </rPh>
    <rPh sb="35" eb="37">
      <t>キジュン</t>
    </rPh>
    <rPh sb="37" eb="39">
      <t>ネンド</t>
    </rPh>
    <rPh sb="39" eb="41">
      <t>ハイシュツ</t>
    </rPh>
    <rPh sb="41" eb="44">
      <t>ゲンタンイ</t>
    </rPh>
    <rPh sb="45" eb="47">
      <t>テンキ</t>
    </rPh>
    <phoneticPr fontId="22"/>
  </si>
  <si>
    <r>
      <t>※ 実績年度の原単位当たり排出量：</t>
    </r>
    <r>
      <rPr>
        <sz val="12"/>
        <rFont val="ＭＳ Ｐ明朝"/>
        <family val="1"/>
        <charset val="128"/>
      </rPr>
      <t>補整後温室効果ガス排出量（別紙２の３(2)）を原単位の指標で割って算出</t>
    </r>
    <rPh sb="2" eb="4">
      <t>ジッセキ</t>
    </rPh>
    <rPh sb="4" eb="6">
      <t>ネンド</t>
    </rPh>
    <rPh sb="7" eb="10">
      <t>ゲンタンイ</t>
    </rPh>
    <rPh sb="10" eb="11">
      <t>ア</t>
    </rPh>
    <rPh sb="13" eb="15">
      <t>ハイシュツ</t>
    </rPh>
    <rPh sb="15" eb="16">
      <t>リョウ</t>
    </rPh>
    <rPh sb="17" eb="20">
      <t>ホセイゴ</t>
    </rPh>
    <rPh sb="20" eb="22">
      <t>オンシツ</t>
    </rPh>
    <rPh sb="22" eb="24">
      <t>コウカ</t>
    </rPh>
    <rPh sb="26" eb="29">
      <t>ハイシュツリョウ</t>
    </rPh>
    <rPh sb="40" eb="43">
      <t>ゲンタンイ</t>
    </rPh>
    <rPh sb="44" eb="46">
      <t>シヒョウ</t>
    </rPh>
    <rPh sb="47" eb="48">
      <t>ワ</t>
    </rPh>
    <rPh sb="50" eb="52">
      <t>サンシュツ</t>
    </rPh>
    <phoneticPr fontId="22"/>
  </si>
  <si>
    <t>※　指標：　計画書で排出原単位の目標を複数設定した場合は、それぞれの実績について記入</t>
    <rPh sb="2" eb="4">
      <t>シヒョウ</t>
    </rPh>
    <rPh sb="6" eb="9">
      <t>ケイカクショ</t>
    </rPh>
    <rPh sb="10" eb="12">
      <t>ハイシュツ</t>
    </rPh>
    <rPh sb="12" eb="15">
      <t>ゲンタンイ</t>
    </rPh>
    <rPh sb="16" eb="18">
      <t>モクヒョウ</t>
    </rPh>
    <rPh sb="19" eb="21">
      <t>フクスウ</t>
    </rPh>
    <rPh sb="21" eb="23">
      <t>セッテイ</t>
    </rPh>
    <rPh sb="25" eb="27">
      <t>バアイ</t>
    </rPh>
    <rPh sb="34" eb="36">
      <t>ジッセキ</t>
    </rPh>
    <rPh sb="40" eb="42">
      <t>キニュウ</t>
    </rPh>
    <phoneticPr fontId="22"/>
  </si>
  <si>
    <r>
      <t>※ 実績年度の原単位当たり排出量：</t>
    </r>
    <r>
      <rPr>
        <sz val="12"/>
        <rFont val="ＭＳ Ｐ明朝"/>
        <family val="1"/>
        <charset val="128"/>
      </rPr>
      <t>補整後温室効果ガス排出量を原単位の指標で割って算出</t>
    </r>
    <rPh sb="2" eb="4">
      <t>ジッセキ</t>
    </rPh>
    <rPh sb="4" eb="6">
      <t>ネンド</t>
    </rPh>
    <rPh sb="7" eb="10">
      <t>ゲンタンイ</t>
    </rPh>
    <rPh sb="10" eb="11">
      <t>ア</t>
    </rPh>
    <rPh sb="13" eb="16">
      <t>ハイシュツリョウ</t>
    </rPh>
    <rPh sb="17" eb="20">
      <t>ホセイゴ</t>
    </rPh>
    <rPh sb="20" eb="22">
      <t>オンシツ</t>
    </rPh>
    <rPh sb="22" eb="24">
      <t>コウカ</t>
    </rPh>
    <rPh sb="26" eb="29">
      <t>ハイシュツリョウ</t>
    </rPh>
    <rPh sb="30" eb="33">
      <t>ゲンタンイ</t>
    </rPh>
    <rPh sb="34" eb="36">
      <t>シヒョウ</t>
    </rPh>
    <rPh sb="37" eb="38">
      <t>ワ</t>
    </rPh>
    <rPh sb="40" eb="42">
      <t>サンシュツ</t>
    </rPh>
    <phoneticPr fontId="22"/>
  </si>
  <si>
    <t>※ 実績年度：実施状況書を作成する前年度</t>
    <rPh sb="2" eb="4">
      <t>ジッセキ</t>
    </rPh>
    <rPh sb="4" eb="6">
      <t>ネンド</t>
    </rPh>
    <rPh sb="7" eb="9">
      <t>ジッシ</t>
    </rPh>
    <rPh sb="9" eb="12">
      <t>ジョウキョウショ</t>
    </rPh>
    <rPh sb="13" eb="15">
      <t>サクセイ</t>
    </rPh>
    <rPh sb="17" eb="20">
      <t>ゼンネンド</t>
    </rPh>
    <phoneticPr fontId="22"/>
  </si>
  <si>
    <t xml:space="preserve">
※実績年度の翌年度以降は未記入</t>
    <rPh sb="3" eb="5">
      <t>ジッセキ</t>
    </rPh>
    <rPh sb="5" eb="7">
      <t>ネンド</t>
    </rPh>
    <rPh sb="8" eb="11">
      <t>ヨクネンド</t>
    </rPh>
    <rPh sb="11" eb="13">
      <t>イコウ</t>
    </rPh>
    <rPh sb="14" eb="17">
      <t>ミキニュウ</t>
    </rPh>
    <phoneticPr fontId="22"/>
  </si>
  <si>
    <t>※ 過年度は提出した実施状況書の値を転記</t>
    <phoneticPr fontId="22"/>
  </si>
  <si>
    <t>※ 計画書に記載した再生可能エネルギー等の導入に向けた対策のうち、当該年度までに実施した対策を記入</t>
    <rPh sb="2" eb="5">
      <t>ケイカクショ</t>
    </rPh>
    <rPh sb="6" eb="8">
      <t>キサイ</t>
    </rPh>
    <rPh sb="10" eb="12">
      <t>サイセイ</t>
    </rPh>
    <rPh sb="12" eb="14">
      <t>カノウ</t>
    </rPh>
    <rPh sb="19" eb="20">
      <t>トウ</t>
    </rPh>
    <rPh sb="21" eb="23">
      <t>ドウニュウ</t>
    </rPh>
    <rPh sb="24" eb="25">
      <t>ム</t>
    </rPh>
    <rPh sb="27" eb="29">
      <t>タイサク</t>
    </rPh>
    <rPh sb="33" eb="35">
      <t>トウガイ</t>
    </rPh>
    <rPh sb="35" eb="37">
      <t>ネンド</t>
    </rPh>
    <rPh sb="40" eb="42">
      <t>ジッシ</t>
    </rPh>
    <rPh sb="44" eb="46">
      <t>タイサク</t>
    </rPh>
    <rPh sb="47" eb="49">
      <t>キニュウ</t>
    </rPh>
    <phoneticPr fontId="22"/>
  </si>
  <si>
    <r>
      <t>※ 計画書で選定した主たる事業所を記入
　　</t>
    </r>
    <r>
      <rPr>
        <sz val="9"/>
        <rFont val="ＭＳ 明朝"/>
        <family val="1"/>
        <charset val="128"/>
      </rPr>
      <t>法人名は省いて記入。一事業所のみ等で事業所名がない時は法人名を記入</t>
    </r>
    <rPh sb="2" eb="5">
      <t>ケイカクショ</t>
    </rPh>
    <rPh sb="6" eb="8">
      <t>センテイ</t>
    </rPh>
    <rPh sb="10" eb="11">
      <t>シュ</t>
    </rPh>
    <rPh sb="13" eb="16">
      <t>ジギョウショ</t>
    </rPh>
    <rPh sb="17" eb="19">
      <t>キニュウ</t>
    </rPh>
    <rPh sb="38" eb="39">
      <t>トウ</t>
    </rPh>
    <phoneticPr fontId="22"/>
  </si>
  <si>
    <r>
      <t xml:space="preserve">※ 上記事業所の住所を記入（郵便番号は記入不可）
</t>
    </r>
    <r>
      <rPr>
        <sz val="9"/>
        <rFont val="ＭＳ Ｐゴシック"/>
        <family val="3"/>
        <charset val="128"/>
      </rPr>
      <t>　</t>
    </r>
    <r>
      <rPr>
        <b/>
        <sz val="9"/>
        <rFont val="ＭＳ Ｐゴシック"/>
        <family val="3"/>
        <charset val="128"/>
      </rPr>
      <t>→ この所在市町村を管轄する県事務所等に実施状況書を提出</t>
    </r>
    <rPh sb="2" eb="4">
      <t>ジョウキ</t>
    </rPh>
    <rPh sb="4" eb="7">
      <t>ジギョウショ</t>
    </rPh>
    <rPh sb="8" eb="10">
      <t>ジュウショ</t>
    </rPh>
    <rPh sb="11" eb="13">
      <t>キニュウ</t>
    </rPh>
    <rPh sb="14" eb="18">
      <t>ユウビンバンゴウ</t>
    </rPh>
    <rPh sb="19" eb="21">
      <t>キニュウ</t>
    </rPh>
    <rPh sb="21" eb="23">
      <t>フカ</t>
    </rPh>
    <rPh sb="30" eb="32">
      <t>ショザイ</t>
    </rPh>
    <rPh sb="32" eb="35">
      <t>シチョウソン</t>
    </rPh>
    <rPh sb="36" eb="38">
      <t>カンカツ</t>
    </rPh>
    <rPh sb="40" eb="41">
      <t>ケン</t>
    </rPh>
    <rPh sb="41" eb="44">
      <t>ジムショ</t>
    </rPh>
    <rPh sb="44" eb="45">
      <t>トウ</t>
    </rPh>
    <rPh sb="46" eb="48">
      <t>ジッシ</t>
    </rPh>
    <rPh sb="48" eb="51">
      <t>ジョウキョウショ</t>
    </rPh>
    <rPh sb="52" eb="54">
      <t>テイシュツ</t>
    </rPh>
    <phoneticPr fontId="22"/>
  </si>
  <si>
    <t>※ 計画書で対象となった要件を全て選択
　 第3条1-1　エネルギー使用量1,500kl以上</t>
    <rPh sb="2" eb="5">
      <t>ケイカクショ</t>
    </rPh>
    <rPh sb="6" eb="8">
      <t>タイショウ</t>
    </rPh>
    <rPh sb="12" eb="14">
      <t>ヨウケン</t>
    </rPh>
    <rPh sb="15" eb="16">
      <t>スベ</t>
    </rPh>
    <rPh sb="17" eb="19">
      <t>センタク</t>
    </rPh>
    <rPh sb="22" eb="23">
      <t>ダイ</t>
    </rPh>
    <rPh sb="24" eb="25">
      <t>ジョウ</t>
    </rPh>
    <phoneticPr fontId="22"/>
  </si>
  <si>
    <r>
      <t>【計算書①】エネルギー使用量及びエネルギー起源CO</t>
    </r>
    <r>
      <rPr>
        <vertAlign val="subscript"/>
        <sz val="24"/>
        <rFont val="ＭＳ 明朝"/>
        <family val="1"/>
        <charset val="128"/>
      </rPr>
      <t>2</t>
    </r>
    <r>
      <rPr>
        <sz val="24"/>
        <rFont val="ＭＳ 明朝"/>
        <family val="1"/>
        <charset val="128"/>
      </rPr>
      <t>排出量（実績年度）</t>
    </r>
    <rPh sb="1" eb="4">
      <t>ケイサンショ</t>
    </rPh>
    <rPh sb="11" eb="14">
      <t>シヨウリョウ</t>
    </rPh>
    <rPh sb="14" eb="15">
      <t>オヨ</t>
    </rPh>
    <rPh sb="21" eb="23">
      <t>キゲン</t>
    </rPh>
    <rPh sb="26" eb="28">
      <t>ハイシュツ</t>
    </rPh>
    <rPh sb="28" eb="29">
      <t>リョウ</t>
    </rPh>
    <rPh sb="30" eb="32">
      <t>ジッセキ</t>
    </rPh>
    <rPh sb="32" eb="34">
      <t>ネンド</t>
    </rPh>
    <phoneticPr fontId="22"/>
  </si>
  <si>
    <r>
      <t>【計算書②】非エネルギー起源CO</t>
    </r>
    <r>
      <rPr>
        <vertAlign val="subscript"/>
        <sz val="16"/>
        <rFont val="ＭＳ 明朝"/>
        <family val="1"/>
        <charset val="128"/>
      </rPr>
      <t>2</t>
    </r>
    <r>
      <rPr>
        <sz val="16"/>
        <rFont val="ＭＳ 明朝"/>
        <family val="1"/>
        <charset val="128"/>
      </rPr>
      <t>排出量（実績年度）</t>
    </r>
    <rPh sb="1" eb="4">
      <t>ケイサンショ</t>
    </rPh>
    <rPh sb="6" eb="7">
      <t>ヒ</t>
    </rPh>
    <rPh sb="12" eb="14">
      <t>キゲン</t>
    </rPh>
    <rPh sb="17" eb="19">
      <t>ハイシュツ</t>
    </rPh>
    <rPh sb="19" eb="20">
      <t>リョウ</t>
    </rPh>
    <rPh sb="21" eb="23">
      <t>ジッセキ</t>
    </rPh>
    <rPh sb="23" eb="25">
      <t>ネンド</t>
    </rPh>
    <phoneticPr fontId="22"/>
  </si>
  <si>
    <t>【計算書③】その他温室効果ガス排出量（実績年度）</t>
    <rPh sb="1" eb="4">
      <t>ケイサンショ</t>
    </rPh>
    <rPh sb="8" eb="9">
      <t>タ</t>
    </rPh>
    <rPh sb="9" eb="11">
      <t>オンシツ</t>
    </rPh>
    <rPh sb="11" eb="13">
      <t>コウカ</t>
    </rPh>
    <rPh sb="15" eb="17">
      <t>ハイシュツ</t>
    </rPh>
    <rPh sb="17" eb="18">
      <t>リョウ</t>
    </rPh>
    <rPh sb="19" eb="21">
      <t>ジッセキ</t>
    </rPh>
    <rPh sb="21" eb="23">
      <t>ネンド</t>
    </rPh>
    <phoneticPr fontId="22"/>
  </si>
  <si>
    <r>
      <t>※ 郵便番号は、７桁で入力（例：4608402）、</t>
    </r>
    <r>
      <rPr>
        <b/>
        <sz val="9"/>
        <rFont val="ＭＳ Ｐゴシック"/>
        <family val="3"/>
        <charset val="128"/>
      </rPr>
      <t>※ 工場等の所在地は愛知県から記入</t>
    </r>
    <rPh sb="2" eb="4">
      <t>ユウビン</t>
    </rPh>
    <rPh sb="4" eb="6">
      <t>バンゴウ</t>
    </rPh>
    <rPh sb="14" eb="15">
      <t>レイ</t>
    </rPh>
    <rPh sb="35" eb="38">
      <t>アイチケン</t>
    </rPh>
    <phoneticPr fontId="22"/>
  </si>
  <si>
    <t>　  大規模工場等が、廃止、休止又は譲渡された場合は、対象ガスの排出量の欄にその旨記入</t>
    <rPh sb="4" eb="7">
      <t>ダイキボ</t>
    </rPh>
    <rPh sb="7" eb="9">
      <t>コウジョウ</t>
    </rPh>
    <rPh sb="9" eb="10">
      <t>トウ</t>
    </rPh>
    <rPh sb="12" eb="14">
      <t>ハイシ</t>
    </rPh>
    <rPh sb="15" eb="17">
      <t>キュウシ</t>
    </rPh>
    <rPh sb="17" eb="18">
      <t>マタ</t>
    </rPh>
    <rPh sb="19" eb="21">
      <t>ジョウト</t>
    </rPh>
    <rPh sb="24" eb="26">
      <t>バアイ</t>
    </rPh>
    <rPh sb="28" eb="30">
      <t>タイショウ</t>
    </rPh>
    <rPh sb="33" eb="35">
      <t>ハイシュツ</t>
    </rPh>
    <rPh sb="35" eb="36">
      <t>リョウ</t>
    </rPh>
    <rPh sb="37" eb="38">
      <t>ラン</t>
    </rPh>
    <rPh sb="41" eb="42">
      <t>ムネキニュウ</t>
    </rPh>
    <phoneticPr fontId="22"/>
  </si>
  <si>
    <t>※ 目標年度、目標の位置づけ：計画書の記載を転記</t>
    <rPh sb="2" eb="4">
      <t>モクヒョウ</t>
    </rPh>
    <rPh sb="4" eb="6">
      <t>ネンド</t>
    </rPh>
    <rPh sb="7" eb="9">
      <t>モクヒョウ</t>
    </rPh>
    <rPh sb="10" eb="12">
      <t>イチ</t>
    </rPh>
    <rPh sb="15" eb="18">
      <t>ケイカクショ</t>
    </rPh>
    <rPh sb="19" eb="21">
      <t>キサイ</t>
    </rPh>
    <rPh sb="22" eb="24">
      <t>テンキ</t>
    </rPh>
    <phoneticPr fontId="22"/>
  </si>
  <si>
    <t>使用電気全体に占める再生可能エネルギー等由来の電気の比率</t>
    <rPh sb="0" eb="2">
      <t>シヨウ</t>
    </rPh>
    <rPh sb="2" eb="4">
      <t>デンキ</t>
    </rPh>
    <rPh sb="4" eb="6">
      <t>ゼンタイ</t>
    </rPh>
    <rPh sb="7" eb="8">
      <t>シ</t>
    </rPh>
    <rPh sb="10" eb="12">
      <t>サイセイ</t>
    </rPh>
    <rPh sb="12" eb="14">
      <t>カノウ</t>
    </rPh>
    <rPh sb="19" eb="20">
      <t>トウ</t>
    </rPh>
    <rPh sb="20" eb="22">
      <t>ユライ</t>
    </rPh>
    <rPh sb="23" eb="25">
      <t>デンキ</t>
    </rPh>
    <rPh sb="26" eb="28">
      <t>ヒリツ</t>
    </rPh>
    <phoneticPr fontId="22"/>
  </si>
  <si>
    <t>t-CO2/GJ</t>
  </si>
  <si>
    <t>P0101 ―</t>
    <phoneticPr fontId="22"/>
  </si>
  <si>
    <t>C0301 製鋼、合金鉄、炭化けい素の製造の用に供する電気炉</t>
    <rPh sb="6" eb="8">
      <t>セイコウ</t>
    </rPh>
    <rPh sb="9" eb="11">
      <t>ゴウキン</t>
    </rPh>
    <rPh sb="11" eb="12">
      <t>テツ</t>
    </rPh>
    <rPh sb="13" eb="15">
      <t>タンカ</t>
    </rPh>
    <rPh sb="17" eb="18">
      <t>ソ</t>
    </rPh>
    <rPh sb="19" eb="21">
      <t>セイゾウ</t>
    </rPh>
    <rPh sb="22" eb="23">
      <t>ヨウ</t>
    </rPh>
    <rPh sb="24" eb="25">
      <t>キョウ</t>
    </rPh>
    <rPh sb="27" eb="30">
      <t>デンキロ</t>
    </rPh>
    <phoneticPr fontId="22"/>
  </si>
  <si>
    <t>C0401 石炭抗での採掘における採掘時</t>
    <rPh sb="6" eb="8">
      <t>セキタン</t>
    </rPh>
    <rPh sb="8" eb="9">
      <t>コウ</t>
    </rPh>
    <rPh sb="11" eb="13">
      <t>サイクツ</t>
    </rPh>
    <rPh sb="17" eb="20">
      <t>サイクツジ</t>
    </rPh>
    <phoneticPr fontId="22"/>
  </si>
  <si>
    <t>C0402 石炭抗での採掘における採掘後の工程時</t>
    <rPh sb="6" eb="8">
      <t>セキタン</t>
    </rPh>
    <rPh sb="8" eb="9">
      <t>コウ</t>
    </rPh>
    <rPh sb="11" eb="13">
      <t>サイクツ</t>
    </rPh>
    <rPh sb="17" eb="19">
      <t>サイクツ</t>
    </rPh>
    <rPh sb="19" eb="20">
      <t>ゴ</t>
    </rPh>
    <rPh sb="21" eb="23">
      <t>コウテイ</t>
    </rPh>
    <rPh sb="23" eb="24">
      <t>ジ</t>
    </rPh>
    <phoneticPr fontId="22"/>
  </si>
  <si>
    <t>C0403 露天掘による採掘における採掘時</t>
    <rPh sb="6" eb="8">
      <t>ロテン</t>
    </rPh>
    <rPh sb="8" eb="9">
      <t>クツ</t>
    </rPh>
    <rPh sb="12" eb="14">
      <t>サイクツ</t>
    </rPh>
    <rPh sb="18" eb="20">
      <t>サイクツ</t>
    </rPh>
    <rPh sb="20" eb="21">
      <t>ジ</t>
    </rPh>
    <phoneticPr fontId="22"/>
  </si>
  <si>
    <t>C0404 露天掘による採掘における採掘後の工程時</t>
    <rPh sb="6" eb="8">
      <t>ロテン</t>
    </rPh>
    <rPh sb="8" eb="9">
      <t>クツ</t>
    </rPh>
    <rPh sb="12" eb="14">
      <t>サイクツ</t>
    </rPh>
    <rPh sb="18" eb="20">
      <t>サイクツ</t>
    </rPh>
    <rPh sb="20" eb="21">
      <t>ゴ</t>
    </rPh>
    <rPh sb="22" eb="24">
      <t>コウテイ</t>
    </rPh>
    <rPh sb="24" eb="25">
      <t>ジ</t>
    </rPh>
    <phoneticPr fontId="22"/>
  </si>
  <si>
    <t>C0701 ―</t>
    <phoneticPr fontId="22"/>
  </si>
  <si>
    <t>C0801 生産に係る抗井における通気弁</t>
    <rPh sb="6" eb="8">
      <t>セイサン</t>
    </rPh>
    <rPh sb="9" eb="10">
      <t>カカ</t>
    </rPh>
    <rPh sb="11" eb="12">
      <t>コウ</t>
    </rPh>
    <rPh sb="12" eb="13">
      <t>イ</t>
    </rPh>
    <rPh sb="17" eb="20">
      <t>ツウキベン</t>
    </rPh>
    <phoneticPr fontId="22"/>
  </si>
  <si>
    <t>C0802 生産に伴い陸上の抗井における施設からの生産に係る排出</t>
    <rPh sb="6" eb="8">
      <t>セイサン</t>
    </rPh>
    <rPh sb="9" eb="10">
      <t>トモナ</t>
    </rPh>
    <rPh sb="11" eb="13">
      <t>リクジョウ</t>
    </rPh>
    <rPh sb="14" eb="15">
      <t>コウ</t>
    </rPh>
    <rPh sb="15" eb="16">
      <t>イ</t>
    </rPh>
    <rPh sb="20" eb="22">
      <t>シセツ</t>
    </rPh>
    <rPh sb="25" eb="27">
      <t>セイサン</t>
    </rPh>
    <rPh sb="28" eb="29">
      <t>カカ</t>
    </rPh>
    <rPh sb="30" eb="32">
      <t>ハイシュツ</t>
    </rPh>
    <phoneticPr fontId="22"/>
  </si>
  <si>
    <t>C0803 生産に伴い海上の抗井における施設からの生産に係る排出</t>
    <rPh sb="6" eb="8">
      <t>セイサン</t>
    </rPh>
    <rPh sb="9" eb="10">
      <t>トモナ</t>
    </rPh>
    <rPh sb="11" eb="12">
      <t>ウミ</t>
    </rPh>
    <rPh sb="12" eb="13">
      <t>ウエ</t>
    </rPh>
    <rPh sb="14" eb="15">
      <t>コウ</t>
    </rPh>
    <rPh sb="15" eb="16">
      <t>イ</t>
    </rPh>
    <rPh sb="20" eb="22">
      <t>シセツ</t>
    </rPh>
    <rPh sb="25" eb="27">
      <t>セイサン</t>
    </rPh>
    <rPh sb="28" eb="29">
      <t>カカ</t>
    </rPh>
    <rPh sb="30" eb="32">
      <t>ハイシュツ</t>
    </rPh>
    <phoneticPr fontId="22"/>
  </si>
  <si>
    <t>C0804 生産に付随して発生するガスの焼却</t>
    <rPh sb="6" eb="8">
      <t>セイサン</t>
    </rPh>
    <rPh sb="9" eb="11">
      <t>フズイ</t>
    </rPh>
    <rPh sb="13" eb="15">
      <t>ハッセイ</t>
    </rPh>
    <rPh sb="20" eb="22">
      <t>ショウキャク</t>
    </rPh>
    <phoneticPr fontId="22"/>
  </si>
  <si>
    <t>C0805 生産に係る陸上の抗井における施設からの生産に係る排出</t>
    <rPh sb="6" eb="8">
      <t>セイサン</t>
    </rPh>
    <rPh sb="9" eb="10">
      <t>カカ</t>
    </rPh>
    <rPh sb="11" eb="13">
      <t>リクジョウ</t>
    </rPh>
    <rPh sb="14" eb="16">
      <t>コウイ</t>
    </rPh>
    <rPh sb="20" eb="22">
      <t>シセツ</t>
    </rPh>
    <rPh sb="25" eb="27">
      <t>セイサン</t>
    </rPh>
    <rPh sb="28" eb="29">
      <t>カカ</t>
    </rPh>
    <rPh sb="30" eb="32">
      <t>ハイシュツ</t>
    </rPh>
    <phoneticPr fontId="22"/>
  </si>
  <si>
    <t>C0806 生産に係る海上の抗井における施設からの生産に係る排出</t>
    <rPh sb="6" eb="8">
      <t>セイサン</t>
    </rPh>
    <rPh sb="9" eb="10">
      <t>カカ</t>
    </rPh>
    <rPh sb="11" eb="12">
      <t>ウミ</t>
    </rPh>
    <rPh sb="12" eb="13">
      <t>ウエ</t>
    </rPh>
    <rPh sb="14" eb="16">
      <t>コウイ</t>
    </rPh>
    <rPh sb="20" eb="22">
      <t>シセツ</t>
    </rPh>
    <rPh sb="25" eb="27">
      <t>セイサン</t>
    </rPh>
    <rPh sb="28" eb="29">
      <t>カカ</t>
    </rPh>
    <rPh sb="30" eb="32">
      <t>ハイシュツ</t>
    </rPh>
    <phoneticPr fontId="22"/>
  </si>
  <si>
    <t>C0807 生産に伴い処理に係る施設からの排出</t>
    <rPh sb="6" eb="8">
      <t>セイサン</t>
    </rPh>
    <rPh sb="9" eb="10">
      <t>トモナ</t>
    </rPh>
    <rPh sb="11" eb="13">
      <t>ショリ</t>
    </rPh>
    <rPh sb="14" eb="15">
      <t>カカ</t>
    </rPh>
    <rPh sb="16" eb="18">
      <t>シセツ</t>
    </rPh>
    <rPh sb="21" eb="23">
      <t>ハイシュツ</t>
    </rPh>
    <phoneticPr fontId="22"/>
  </si>
  <si>
    <t>C0808 採掘に付随して発生するガスの焼却</t>
    <rPh sb="6" eb="8">
      <t>サイクツ</t>
    </rPh>
    <rPh sb="9" eb="11">
      <t>フズイ</t>
    </rPh>
    <rPh sb="13" eb="15">
      <t>ハッセイ</t>
    </rPh>
    <rPh sb="20" eb="22">
      <t>ショウキャク</t>
    </rPh>
    <phoneticPr fontId="22"/>
  </si>
  <si>
    <t>C0809 処理に付随して発生するガスの焼却</t>
    <rPh sb="6" eb="8">
      <t>ショリ</t>
    </rPh>
    <rPh sb="9" eb="11">
      <t>フズイ</t>
    </rPh>
    <rPh sb="13" eb="15">
      <t>ハッセイ</t>
    </rPh>
    <rPh sb="20" eb="22">
      <t>ショウキャク</t>
    </rPh>
    <phoneticPr fontId="22"/>
  </si>
  <si>
    <t>C0810 ―</t>
    <phoneticPr fontId="22"/>
  </si>
  <si>
    <t>C0901 原油（パイプラインによる輸送）</t>
    <rPh sb="6" eb="8">
      <t>ゲンユ</t>
    </rPh>
    <rPh sb="18" eb="20">
      <t>ユソウ</t>
    </rPh>
    <phoneticPr fontId="22"/>
  </si>
  <si>
    <t>C0902 原油（パイプライン以外による輸送）</t>
    <rPh sb="6" eb="8">
      <t>ゲンユ</t>
    </rPh>
    <rPh sb="15" eb="17">
      <t>イガイ</t>
    </rPh>
    <rPh sb="20" eb="22">
      <t>ユソウ</t>
    </rPh>
    <phoneticPr fontId="22"/>
  </si>
  <si>
    <t>C0903 コンデンセート</t>
    <phoneticPr fontId="22"/>
  </si>
  <si>
    <t>C1001 貯蔵時</t>
    <rPh sb="6" eb="8">
      <t>チョゾウ</t>
    </rPh>
    <rPh sb="8" eb="9">
      <t>ジ</t>
    </rPh>
    <phoneticPr fontId="22"/>
  </si>
  <si>
    <t>C1002 精製時</t>
    <rPh sb="6" eb="9">
      <t>セイセイジ</t>
    </rPh>
    <phoneticPr fontId="22"/>
  </si>
  <si>
    <t>C1003 貯蔵時</t>
    <rPh sb="6" eb="9">
      <t>チョゾウジ</t>
    </rPh>
    <phoneticPr fontId="22"/>
  </si>
  <si>
    <t>C1004 精製時</t>
    <rPh sb="6" eb="8">
      <t>セイセイ</t>
    </rPh>
    <rPh sb="8" eb="9">
      <t>ジ</t>
    </rPh>
    <phoneticPr fontId="22"/>
  </si>
  <si>
    <t>C1101 ―</t>
    <phoneticPr fontId="22"/>
  </si>
  <si>
    <t>C1201 液化天然ガス（LNG）</t>
    <rPh sb="6" eb="8">
      <t>エキカ</t>
    </rPh>
    <rPh sb="8" eb="10">
      <t>テンネン</t>
    </rPh>
    <phoneticPr fontId="22"/>
  </si>
  <si>
    <t>C1202 天然ガス（液化天然ガス（LNG）を除く。）</t>
    <rPh sb="6" eb="8">
      <t>テンネン</t>
    </rPh>
    <rPh sb="11" eb="13">
      <t>エキカ</t>
    </rPh>
    <rPh sb="13" eb="15">
      <t>テンネン</t>
    </rPh>
    <rPh sb="23" eb="24">
      <t>ノゾ</t>
    </rPh>
    <phoneticPr fontId="22"/>
  </si>
  <si>
    <t>C1301 ―</t>
    <phoneticPr fontId="22"/>
  </si>
  <si>
    <t>C1401 ―</t>
    <phoneticPr fontId="22"/>
  </si>
  <si>
    <t>C1501 エチレン（エタンからの製造）</t>
    <rPh sb="17" eb="19">
      <t>セイゾウ</t>
    </rPh>
    <phoneticPr fontId="22"/>
  </si>
  <si>
    <t>C1502 エチレン（エタンからの製造を除く。）</t>
    <rPh sb="17" eb="19">
      <t>セイゾウ</t>
    </rPh>
    <rPh sb="20" eb="21">
      <t>ノゾ</t>
    </rPh>
    <phoneticPr fontId="22"/>
  </si>
  <si>
    <t>C1503 酸化エチレン</t>
    <rPh sb="6" eb="8">
      <t>サンカ</t>
    </rPh>
    <phoneticPr fontId="22"/>
  </si>
  <si>
    <t>C1504 カーボンブラック</t>
    <phoneticPr fontId="22"/>
  </si>
  <si>
    <t>C1505 スチレン</t>
    <phoneticPr fontId="22"/>
  </si>
  <si>
    <t>C1601 乳用牛</t>
    <rPh sb="6" eb="9">
      <t>ニュウヨウギュウ</t>
    </rPh>
    <phoneticPr fontId="22"/>
  </si>
  <si>
    <t>C1602 肉用牛</t>
    <rPh sb="6" eb="9">
      <t>ニクヨウギュウ</t>
    </rPh>
    <phoneticPr fontId="22"/>
  </si>
  <si>
    <t>C1603 馬</t>
    <rPh sb="6" eb="7">
      <t>ウマ</t>
    </rPh>
    <phoneticPr fontId="22"/>
  </si>
  <si>
    <t>C1604 めん羊</t>
    <rPh sb="8" eb="9">
      <t>ヒツジ</t>
    </rPh>
    <phoneticPr fontId="22"/>
  </si>
  <si>
    <t>C1605 山羊</t>
    <rPh sb="6" eb="8">
      <t>ヤギ</t>
    </rPh>
    <phoneticPr fontId="22"/>
  </si>
  <si>
    <t>C1606 豚</t>
    <rPh sb="6" eb="7">
      <t>ブタ</t>
    </rPh>
    <phoneticPr fontId="22"/>
  </si>
  <si>
    <t>C1607 水牛</t>
    <rPh sb="6" eb="8">
      <t>スイギュウ</t>
    </rPh>
    <phoneticPr fontId="22"/>
  </si>
  <si>
    <t>C1701 牛のふん尿（天日乾燥）</t>
    <rPh sb="6" eb="7">
      <t>ウシ</t>
    </rPh>
    <rPh sb="10" eb="11">
      <t>ニョウ</t>
    </rPh>
    <rPh sb="12" eb="14">
      <t>テンピ</t>
    </rPh>
    <rPh sb="14" eb="16">
      <t>カンソウ</t>
    </rPh>
    <phoneticPr fontId="22"/>
  </si>
  <si>
    <t>C1702 牛のふん尿（火力乾燥）</t>
    <rPh sb="6" eb="7">
      <t>ウシ</t>
    </rPh>
    <rPh sb="10" eb="11">
      <t>ニョウ</t>
    </rPh>
    <rPh sb="12" eb="14">
      <t>カリョク</t>
    </rPh>
    <rPh sb="14" eb="16">
      <t>カンソウ</t>
    </rPh>
    <phoneticPr fontId="22"/>
  </si>
  <si>
    <t>C1703 乳用牛のふん尿（堆積発酵）</t>
    <rPh sb="6" eb="9">
      <t>ニュウヨウギュウ</t>
    </rPh>
    <rPh sb="12" eb="13">
      <t>ニョウ</t>
    </rPh>
    <rPh sb="14" eb="16">
      <t>タイセキ</t>
    </rPh>
    <rPh sb="16" eb="18">
      <t>ハッコウ</t>
    </rPh>
    <phoneticPr fontId="22"/>
  </si>
  <si>
    <t>C1704 肉用牛のふん尿（堆積発酵）</t>
    <rPh sb="6" eb="7">
      <t>ニク</t>
    </rPh>
    <rPh sb="7" eb="8">
      <t>ヨウ</t>
    </rPh>
    <rPh sb="8" eb="9">
      <t>ギュウ</t>
    </rPh>
    <rPh sb="12" eb="13">
      <t>ニョウ</t>
    </rPh>
    <rPh sb="14" eb="16">
      <t>タイセキ</t>
    </rPh>
    <rPh sb="16" eb="18">
      <t>ハッコウ</t>
    </rPh>
    <phoneticPr fontId="22"/>
  </si>
  <si>
    <t>C1705 牛のふん尿（焼却）</t>
    <rPh sb="6" eb="7">
      <t>ウシ</t>
    </rPh>
    <rPh sb="10" eb="11">
      <t>ニョウ</t>
    </rPh>
    <rPh sb="12" eb="14">
      <t>ショウキャク</t>
    </rPh>
    <phoneticPr fontId="22"/>
  </si>
  <si>
    <t>C1706 牛のふん尿（浄化）</t>
    <rPh sb="6" eb="7">
      <t>ウシ</t>
    </rPh>
    <rPh sb="10" eb="11">
      <t>ニョウ</t>
    </rPh>
    <rPh sb="12" eb="14">
      <t>ジョウカ</t>
    </rPh>
    <phoneticPr fontId="22"/>
  </si>
  <si>
    <t>C1707 乳用牛のふん尿（貯留又は産業廃棄物処理）</t>
    <rPh sb="6" eb="9">
      <t>ニュウヨウギュウ</t>
    </rPh>
    <rPh sb="12" eb="13">
      <t>ニョウ</t>
    </rPh>
    <rPh sb="14" eb="16">
      <t>チョリュウ</t>
    </rPh>
    <rPh sb="16" eb="17">
      <t>マタ</t>
    </rPh>
    <rPh sb="18" eb="20">
      <t>サンギョウ</t>
    </rPh>
    <rPh sb="20" eb="23">
      <t>ハイキブツ</t>
    </rPh>
    <rPh sb="23" eb="25">
      <t>ショリ</t>
    </rPh>
    <phoneticPr fontId="22"/>
  </si>
  <si>
    <t>C1708 肉用牛のふん尿（貯留又は産業廃棄物処理）</t>
    <rPh sb="6" eb="7">
      <t>ニク</t>
    </rPh>
    <rPh sb="7" eb="8">
      <t>ヨウ</t>
    </rPh>
    <rPh sb="8" eb="9">
      <t>ギュウ</t>
    </rPh>
    <rPh sb="12" eb="13">
      <t>ニョウ</t>
    </rPh>
    <rPh sb="14" eb="16">
      <t>チョリュウ</t>
    </rPh>
    <rPh sb="16" eb="17">
      <t>マタ</t>
    </rPh>
    <rPh sb="18" eb="20">
      <t>サンギョウ</t>
    </rPh>
    <rPh sb="20" eb="23">
      <t>ハイキブツ</t>
    </rPh>
    <rPh sb="23" eb="25">
      <t>ショリ</t>
    </rPh>
    <phoneticPr fontId="22"/>
  </si>
  <si>
    <t>C1709 牛のふん（強制発酵）</t>
    <rPh sb="6" eb="7">
      <t>ウシ</t>
    </rPh>
    <rPh sb="11" eb="13">
      <t>キョウセイ</t>
    </rPh>
    <rPh sb="13" eb="15">
      <t>ハッコウ</t>
    </rPh>
    <phoneticPr fontId="22"/>
  </si>
  <si>
    <t>C1710 牛の尿（強制発酵）</t>
    <rPh sb="6" eb="7">
      <t>ウシ</t>
    </rPh>
    <rPh sb="8" eb="9">
      <t>ニョウ</t>
    </rPh>
    <rPh sb="10" eb="12">
      <t>キョウセイ</t>
    </rPh>
    <rPh sb="12" eb="14">
      <t>ハッコウ</t>
    </rPh>
    <phoneticPr fontId="22"/>
  </si>
  <si>
    <t>C1711 乳用牛のふんと尿の混合物（強制発酵）</t>
    <rPh sb="6" eb="9">
      <t>ニュウヨウギュウ</t>
    </rPh>
    <rPh sb="13" eb="14">
      <t>ニョウ</t>
    </rPh>
    <rPh sb="15" eb="18">
      <t>コンゴウブツ</t>
    </rPh>
    <rPh sb="19" eb="21">
      <t>キョウセイ</t>
    </rPh>
    <rPh sb="21" eb="23">
      <t>ハッコウ</t>
    </rPh>
    <phoneticPr fontId="22"/>
  </si>
  <si>
    <t>C1712 肉用牛のふんと尿の混合物（強制発酵）</t>
    <rPh sb="6" eb="7">
      <t>ニク</t>
    </rPh>
    <rPh sb="7" eb="8">
      <t>ヨウ</t>
    </rPh>
    <rPh sb="8" eb="9">
      <t>ギュウ</t>
    </rPh>
    <rPh sb="13" eb="14">
      <t>ニョウ</t>
    </rPh>
    <rPh sb="15" eb="18">
      <t>コンゴウブツ</t>
    </rPh>
    <rPh sb="19" eb="21">
      <t>キョウセイ</t>
    </rPh>
    <rPh sb="21" eb="23">
      <t>ハッコウ</t>
    </rPh>
    <phoneticPr fontId="22"/>
  </si>
  <si>
    <t>C1713 乳用牛のふん（メタン発酵）</t>
    <rPh sb="6" eb="9">
      <t>ニュウヨウギュウ</t>
    </rPh>
    <rPh sb="16" eb="18">
      <t>ハッコウ</t>
    </rPh>
    <phoneticPr fontId="22"/>
  </si>
  <si>
    <t>C1714 肉用牛のふん（メタン発酵）</t>
    <rPh sb="6" eb="8">
      <t>ニクヨウ</t>
    </rPh>
    <rPh sb="8" eb="9">
      <t>ギュウ</t>
    </rPh>
    <rPh sb="16" eb="18">
      <t>ハッコウ</t>
    </rPh>
    <phoneticPr fontId="22"/>
  </si>
  <si>
    <t>C1715 乳用牛の尿又はふんと尿の混合物（メタン発酵）</t>
    <rPh sb="6" eb="9">
      <t>ニュウヨウギュウ</t>
    </rPh>
    <rPh sb="10" eb="11">
      <t>ニョウ</t>
    </rPh>
    <rPh sb="11" eb="12">
      <t>マタ</t>
    </rPh>
    <rPh sb="16" eb="17">
      <t>ニョウ</t>
    </rPh>
    <rPh sb="18" eb="21">
      <t>コンゴウブツ</t>
    </rPh>
    <rPh sb="25" eb="27">
      <t>ハッコウ</t>
    </rPh>
    <phoneticPr fontId="22"/>
  </si>
  <si>
    <t>C1716 肉用牛の尿又はふんと尿の混合物（メタン発酵）</t>
    <rPh sb="6" eb="9">
      <t>ニクヨウギュウ</t>
    </rPh>
    <rPh sb="10" eb="11">
      <t>ニョウ</t>
    </rPh>
    <rPh sb="11" eb="12">
      <t>マタ</t>
    </rPh>
    <rPh sb="16" eb="17">
      <t>ニョウ</t>
    </rPh>
    <rPh sb="18" eb="21">
      <t>コンゴウブツ</t>
    </rPh>
    <rPh sb="25" eb="27">
      <t>ハッコウ</t>
    </rPh>
    <phoneticPr fontId="22"/>
  </si>
  <si>
    <t>C1717 乳用牛のふん（その他処理）</t>
    <rPh sb="6" eb="9">
      <t>ニュウヨウギュウ</t>
    </rPh>
    <rPh sb="15" eb="16">
      <t>タ</t>
    </rPh>
    <rPh sb="16" eb="18">
      <t>ショリ</t>
    </rPh>
    <phoneticPr fontId="22"/>
  </si>
  <si>
    <t>C1718 肉用牛のふん（その他処理）</t>
    <rPh sb="6" eb="9">
      <t>ニクヨウギュウ</t>
    </rPh>
    <rPh sb="15" eb="16">
      <t>タ</t>
    </rPh>
    <rPh sb="16" eb="18">
      <t>ショリ</t>
    </rPh>
    <phoneticPr fontId="22"/>
  </si>
  <si>
    <t>C1719 乳用牛の尿又はふんと尿の混合物（その他処理）</t>
    <rPh sb="6" eb="9">
      <t>ニュウヨウギュウ</t>
    </rPh>
    <rPh sb="10" eb="11">
      <t>ニョウ</t>
    </rPh>
    <rPh sb="11" eb="12">
      <t>マタ</t>
    </rPh>
    <rPh sb="16" eb="17">
      <t>ニョウ</t>
    </rPh>
    <rPh sb="18" eb="21">
      <t>コンゴウブツ</t>
    </rPh>
    <rPh sb="24" eb="25">
      <t>タ</t>
    </rPh>
    <rPh sb="25" eb="27">
      <t>ショリ</t>
    </rPh>
    <phoneticPr fontId="22"/>
  </si>
  <si>
    <t>C1720 肉用牛の尿又はふんと尿の混合物（その他処理）</t>
    <rPh sb="6" eb="9">
      <t>ニクヨウギュウ</t>
    </rPh>
    <rPh sb="10" eb="11">
      <t>ニョウ</t>
    </rPh>
    <rPh sb="11" eb="12">
      <t>マタ</t>
    </rPh>
    <rPh sb="16" eb="17">
      <t>ニョウ</t>
    </rPh>
    <rPh sb="18" eb="21">
      <t>コンゴウブツ</t>
    </rPh>
    <rPh sb="24" eb="25">
      <t>タ</t>
    </rPh>
    <rPh sb="25" eb="27">
      <t>ショリ</t>
    </rPh>
    <phoneticPr fontId="22"/>
  </si>
  <si>
    <t>C1721 豚のふん尿（天日乾燥）</t>
    <rPh sb="6" eb="7">
      <t>ブタ</t>
    </rPh>
    <rPh sb="10" eb="11">
      <t>ニョウ</t>
    </rPh>
    <rPh sb="12" eb="14">
      <t>テンピ</t>
    </rPh>
    <rPh sb="14" eb="16">
      <t>カンソウ</t>
    </rPh>
    <phoneticPr fontId="22"/>
  </si>
  <si>
    <t>C1722 豚のふん尿（火力乾燥）</t>
    <rPh sb="6" eb="7">
      <t>ブタ</t>
    </rPh>
    <rPh sb="10" eb="11">
      <t>ニョウ</t>
    </rPh>
    <rPh sb="12" eb="14">
      <t>カリョク</t>
    </rPh>
    <rPh sb="14" eb="16">
      <t>カンソウ</t>
    </rPh>
    <phoneticPr fontId="22"/>
  </si>
  <si>
    <t>C1723 豚のふん尿（堆積発酵）</t>
    <rPh sb="6" eb="7">
      <t>ブタ</t>
    </rPh>
    <rPh sb="10" eb="11">
      <t>ニョウ</t>
    </rPh>
    <rPh sb="12" eb="14">
      <t>タイセキ</t>
    </rPh>
    <rPh sb="14" eb="16">
      <t>ハッコウ</t>
    </rPh>
    <phoneticPr fontId="22"/>
  </si>
  <si>
    <t>C1724 豚のふん尿（焼却）</t>
    <rPh sb="6" eb="7">
      <t>ブタ</t>
    </rPh>
    <rPh sb="10" eb="11">
      <t>ニョウ</t>
    </rPh>
    <rPh sb="12" eb="14">
      <t>ショウキャク</t>
    </rPh>
    <phoneticPr fontId="22"/>
  </si>
  <si>
    <t>C1725 豚のふん尿（浄化）</t>
    <rPh sb="6" eb="7">
      <t>ブタ</t>
    </rPh>
    <rPh sb="10" eb="11">
      <t>ニョウ</t>
    </rPh>
    <rPh sb="12" eb="14">
      <t>ジョウカ</t>
    </rPh>
    <phoneticPr fontId="22"/>
  </si>
  <si>
    <t>C1726 豚のふん尿（貯留又は産業廃棄物処理）</t>
    <rPh sb="6" eb="7">
      <t>ブタ</t>
    </rPh>
    <rPh sb="10" eb="11">
      <t>ニョウ</t>
    </rPh>
    <rPh sb="12" eb="14">
      <t>チョリュウ</t>
    </rPh>
    <rPh sb="14" eb="15">
      <t>マタ</t>
    </rPh>
    <rPh sb="16" eb="18">
      <t>サンギョウ</t>
    </rPh>
    <rPh sb="18" eb="21">
      <t>ハイキブツ</t>
    </rPh>
    <rPh sb="21" eb="23">
      <t>ショリ</t>
    </rPh>
    <phoneticPr fontId="22"/>
  </si>
  <si>
    <t>C1727 豚のふん（強制発酵）</t>
    <rPh sb="6" eb="7">
      <t>ブタ</t>
    </rPh>
    <rPh sb="11" eb="13">
      <t>キョウセイ</t>
    </rPh>
    <rPh sb="13" eb="15">
      <t>ハッコウ</t>
    </rPh>
    <phoneticPr fontId="22"/>
  </si>
  <si>
    <t>C1728 豚の尿（強制発酵）</t>
    <rPh sb="6" eb="7">
      <t>ブタ</t>
    </rPh>
    <rPh sb="8" eb="9">
      <t>ニョウ</t>
    </rPh>
    <rPh sb="10" eb="12">
      <t>キョウセイ</t>
    </rPh>
    <rPh sb="12" eb="14">
      <t>ハッコウ</t>
    </rPh>
    <phoneticPr fontId="22"/>
  </si>
  <si>
    <t>C1729 豚のふんと尿の混合物（強制発酵）</t>
    <rPh sb="6" eb="7">
      <t>ブタ</t>
    </rPh>
    <rPh sb="11" eb="12">
      <t>ニョウ</t>
    </rPh>
    <rPh sb="13" eb="16">
      <t>コンゴウブツ</t>
    </rPh>
    <rPh sb="17" eb="19">
      <t>キョウセイ</t>
    </rPh>
    <rPh sb="19" eb="21">
      <t>ハッコウ</t>
    </rPh>
    <phoneticPr fontId="22"/>
  </si>
  <si>
    <t>C1730 豚のふん（メタン発酵）</t>
    <rPh sb="6" eb="7">
      <t>ブタ</t>
    </rPh>
    <rPh sb="14" eb="16">
      <t>ハッコウ</t>
    </rPh>
    <phoneticPr fontId="22"/>
  </si>
  <si>
    <t>C1731 豚の尿又はふんと尿の混合物（メタン発酵）</t>
    <rPh sb="6" eb="7">
      <t>ブタ</t>
    </rPh>
    <rPh sb="8" eb="9">
      <t>ニョウ</t>
    </rPh>
    <rPh sb="9" eb="10">
      <t>マタ</t>
    </rPh>
    <rPh sb="14" eb="15">
      <t>ニョウ</t>
    </rPh>
    <rPh sb="16" eb="19">
      <t>コンゴウブツ</t>
    </rPh>
    <rPh sb="23" eb="25">
      <t>ハッコウ</t>
    </rPh>
    <phoneticPr fontId="22"/>
  </si>
  <si>
    <t>C1732 豚のふん（その他処理）</t>
    <rPh sb="6" eb="7">
      <t>ブタ</t>
    </rPh>
    <rPh sb="13" eb="14">
      <t>タ</t>
    </rPh>
    <rPh sb="14" eb="16">
      <t>ショリ</t>
    </rPh>
    <phoneticPr fontId="22"/>
  </si>
  <si>
    <t>C1733 豚の尿又はふんと尿の混合物（その他処理）</t>
    <rPh sb="6" eb="7">
      <t>ブタ</t>
    </rPh>
    <rPh sb="8" eb="9">
      <t>ニョウ</t>
    </rPh>
    <rPh sb="9" eb="10">
      <t>マタ</t>
    </rPh>
    <rPh sb="14" eb="15">
      <t>ニョウ</t>
    </rPh>
    <rPh sb="16" eb="19">
      <t>コンゴウブツ</t>
    </rPh>
    <rPh sb="22" eb="23">
      <t>タ</t>
    </rPh>
    <rPh sb="23" eb="25">
      <t>ショリ</t>
    </rPh>
    <phoneticPr fontId="22"/>
  </si>
  <si>
    <t>C1734 鶏のふん（天日乾燥）</t>
    <rPh sb="6" eb="7">
      <t>トリ</t>
    </rPh>
    <rPh sb="11" eb="13">
      <t>テンピ</t>
    </rPh>
    <rPh sb="13" eb="15">
      <t>カンソウ</t>
    </rPh>
    <phoneticPr fontId="22"/>
  </si>
  <si>
    <t>C1735 鶏のふん（火力乾燥又は炭化処理）</t>
    <rPh sb="6" eb="7">
      <t>トリ</t>
    </rPh>
    <rPh sb="11" eb="13">
      <t>カリョク</t>
    </rPh>
    <rPh sb="13" eb="15">
      <t>カンソウ</t>
    </rPh>
    <rPh sb="15" eb="16">
      <t>マタ</t>
    </rPh>
    <rPh sb="17" eb="19">
      <t>タンカ</t>
    </rPh>
    <rPh sb="19" eb="21">
      <t>ショリ</t>
    </rPh>
    <phoneticPr fontId="22"/>
  </si>
  <si>
    <t>C1736 採卵鶏のふん（堆積発酵）</t>
    <rPh sb="6" eb="8">
      <t>サイラン</t>
    </rPh>
    <rPh sb="8" eb="9">
      <t>トリ</t>
    </rPh>
    <rPh sb="13" eb="15">
      <t>タイセキ</t>
    </rPh>
    <rPh sb="15" eb="17">
      <t>ハッコウ</t>
    </rPh>
    <phoneticPr fontId="22"/>
  </si>
  <si>
    <t>C1737 ブロイラーのふん（堆積発酵）</t>
    <rPh sb="15" eb="17">
      <t>タイセキ</t>
    </rPh>
    <rPh sb="17" eb="19">
      <t>ハッコウ</t>
    </rPh>
    <phoneticPr fontId="22"/>
  </si>
  <si>
    <t>C1738 鶏のふん（焼却）</t>
    <rPh sb="6" eb="7">
      <t>トリ</t>
    </rPh>
    <rPh sb="11" eb="13">
      <t>ショウキャク</t>
    </rPh>
    <phoneticPr fontId="22"/>
  </si>
  <si>
    <t>C1739 採卵鶏のふん（貯留又は産業廃棄物処理）</t>
    <rPh sb="6" eb="8">
      <t>サイラン</t>
    </rPh>
    <rPh sb="8" eb="9">
      <t>トリ</t>
    </rPh>
    <rPh sb="13" eb="15">
      <t>チョリュウ</t>
    </rPh>
    <rPh sb="15" eb="16">
      <t>マタ</t>
    </rPh>
    <rPh sb="17" eb="19">
      <t>サンギョウ</t>
    </rPh>
    <rPh sb="19" eb="22">
      <t>ハイキブツ</t>
    </rPh>
    <rPh sb="22" eb="24">
      <t>ショリ</t>
    </rPh>
    <phoneticPr fontId="22"/>
  </si>
  <si>
    <t>C1740 ブロイラーのふん（貯留又は産業廃棄物処理）</t>
    <rPh sb="15" eb="17">
      <t>チョリュウ</t>
    </rPh>
    <rPh sb="17" eb="18">
      <t>マタ</t>
    </rPh>
    <rPh sb="19" eb="21">
      <t>サンギョウ</t>
    </rPh>
    <rPh sb="21" eb="24">
      <t>ハイキブツ</t>
    </rPh>
    <rPh sb="24" eb="26">
      <t>ショリ</t>
    </rPh>
    <phoneticPr fontId="22"/>
  </si>
  <si>
    <t>C1741 鶏のふん（強制発酵）</t>
    <rPh sb="6" eb="7">
      <t>トリ</t>
    </rPh>
    <rPh sb="11" eb="13">
      <t>キョウセイ</t>
    </rPh>
    <rPh sb="13" eb="15">
      <t>ハッコウ</t>
    </rPh>
    <phoneticPr fontId="22"/>
  </si>
  <si>
    <t>C1742 採卵鶏のふん（メタン発酵）</t>
    <rPh sb="6" eb="8">
      <t>サイラン</t>
    </rPh>
    <rPh sb="8" eb="9">
      <t>トリ</t>
    </rPh>
    <rPh sb="16" eb="18">
      <t>ハッコウ</t>
    </rPh>
    <phoneticPr fontId="22"/>
  </si>
  <si>
    <t>C1743 ブロイラーのふん（メタン発酵）</t>
    <rPh sb="18" eb="20">
      <t>ハッコウ</t>
    </rPh>
    <phoneticPr fontId="22"/>
  </si>
  <si>
    <t>C1744 鶏のふん（その他処理）</t>
    <rPh sb="6" eb="7">
      <t>トリ</t>
    </rPh>
    <rPh sb="13" eb="14">
      <t>タ</t>
    </rPh>
    <rPh sb="14" eb="16">
      <t>ショリ</t>
    </rPh>
    <phoneticPr fontId="22"/>
  </si>
  <si>
    <t>C1745 馬</t>
    <rPh sb="6" eb="7">
      <t>ウマ</t>
    </rPh>
    <phoneticPr fontId="22"/>
  </si>
  <si>
    <t>C1746 めん羊</t>
    <rPh sb="8" eb="9">
      <t>ヒツジ</t>
    </rPh>
    <phoneticPr fontId="22"/>
  </si>
  <si>
    <t>C1747 山羊</t>
    <rPh sb="6" eb="8">
      <t>ヤギ</t>
    </rPh>
    <phoneticPr fontId="22"/>
  </si>
  <si>
    <t>C1748 水牛</t>
    <rPh sb="6" eb="8">
      <t>スイギュウ</t>
    </rPh>
    <phoneticPr fontId="22"/>
  </si>
  <si>
    <t>C1749 うさぎ</t>
    <phoneticPr fontId="22"/>
  </si>
  <si>
    <t>C1750 ミンク</t>
    <phoneticPr fontId="22"/>
  </si>
  <si>
    <t>C1751 牛</t>
    <rPh sb="6" eb="7">
      <t>ウシ</t>
    </rPh>
    <phoneticPr fontId="22"/>
  </si>
  <si>
    <t>C1752 鶏</t>
    <rPh sb="6" eb="7">
      <t>トリ</t>
    </rPh>
    <phoneticPr fontId="22"/>
  </si>
  <si>
    <t>C1801 間断灌漑水田</t>
    <rPh sb="6" eb="8">
      <t>カンダン</t>
    </rPh>
    <rPh sb="8" eb="10">
      <t>カンガイ</t>
    </rPh>
    <rPh sb="10" eb="12">
      <t>スイデン</t>
    </rPh>
    <phoneticPr fontId="22"/>
  </si>
  <si>
    <t>C1802 常時湛水田</t>
    <rPh sb="6" eb="8">
      <t>ジョウジ</t>
    </rPh>
    <rPh sb="8" eb="10">
      <t>タンスイ</t>
    </rPh>
    <rPh sb="10" eb="11">
      <t>デン</t>
    </rPh>
    <phoneticPr fontId="22"/>
  </si>
  <si>
    <t>C1901 水稲、とうもろこし、いも類、豆類、てんさい、さとうきび、野菜類その他の作物</t>
    <rPh sb="6" eb="8">
      <t>スイトウ</t>
    </rPh>
    <rPh sb="18" eb="19">
      <t>ルイ</t>
    </rPh>
    <rPh sb="20" eb="21">
      <t>マメ</t>
    </rPh>
    <rPh sb="21" eb="22">
      <t>ルイ</t>
    </rPh>
    <rPh sb="34" eb="36">
      <t>ヤサイ</t>
    </rPh>
    <rPh sb="36" eb="37">
      <t>ルイ</t>
    </rPh>
    <rPh sb="39" eb="40">
      <t>タ</t>
    </rPh>
    <rPh sb="41" eb="43">
      <t>サクモツ</t>
    </rPh>
    <phoneticPr fontId="22"/>
  </si>
  <si>
    <t>C1902 麦類</t>
    <rPh sb="6" eb="7">
      <t>ムギ</t>
    </rPh>
    <rPh sb="7" eb="8">
      <t>ルイ</t>
    </rPh>
    <phoneticPr fontId="22"/>
  </si>
  <si>
    <t>C2001 食物くず（嫌気性埋立構造の最終処分場で処分されるもの）</t>
    <rPh sb="6" eb="8">
      <t>ショクモツ</t>
    </rPh>
    <rPh sb="11" eb="13">
      <t>ケンキ</t>
    </rPh>
    <rPh sb="13" eb="14">
      <t>セイ</t>
    </rPh>
    <rPh sb="14" eb="15">
      <t>ウ</t>
    </rPh>
    <rPh sb="15" eb="16">
      <t>タ</t>
    </rPh>
    <rPh sb="16" eb="18">
      <t>コウゾウ</t>
    </rPh>
    <rPh sb="19" eb="21">
      <t>サイシュウ</t>
    </rPh>
    <rPh sb="21" eb="23">
      <t>ショブン</t>
    </rPh>
    <rPh sb="23" eb="24">
      <t>ジョウ</t>
    </rPh>
    <rPh sb="25" eb="27">
      <t>ショブン</t>
    </rPh>
    <phoneticPr fontId="22"/>
  </si>
  <si>
    <t>C2002 食物くず（嫌気性埋立構造以外の最終処分場で処分されるもの）</t>
    <rPh sb="6" eb="8">
      <t>ショクモツ</t>
    </rPh>
    <rPh sb="11" eb="13">
      <t>ケンキ</t>
    </rPh>
    <rPh sb="13" eb="14">
      <t>セイ</t>
    </rPh>
    <rPh sb="14" eb="16">
      <t>ウメタテ</t>
    </rPh>
    <rPh sb="16" eb="18">
      <t>コウゾウ</t>
    </rPh>
    <rPh sb="18" eb="20">
      <t>イガイ</t>
    </rPh>
    <rPh sb="21" eb="23">
      <t>サイシュウ</t>
    </rPh>
    <rPh sb="23" eb="25">
      <t>ショブン</t>
    </rPh>
    <rPh sb="25" eb="26">
      <t>ジョウ</t>
    </rPh>
    <rPh sb="27" eb="29">
      <t>ショブン</t>
    </rPh>
    <phoneticPr fontId="22"/>
  </si>
  <si>
    <t>C2003 紙くず（嫌気性埋立構造の最終処分場で処分されるもの）</t>
    <rPh sb="6" eb="7">
      <t>カミ</t>
    </rPh>
    <rPh sb="10" eb="13">
      <t>ケンキセイ</t>
    </rPh>
    <rPh sb="13" eb="15">
      <t>ウメタテ</t>
    </rPh>
    <rPh sb="15" eb="17">
      <t>コウゾウ</t>
    </rPh>
    <rPh sb="18" eb="20">
      <t>サイシュウ</t>
    </rPh>
    <rPh sb="20" eb="23">
      <t>ショブンジョウ</t>
    </rPh>
    <rPh sb="24" eb="26">
      <t>ショブン</t>
    </rPh>
    <phoneticPr fontId="22"/>
  </si>
  <si>
    <t>C2004 紙くず（嫌気性埋立構造以外の最終処分場で処分されるもの）</t>
    <rPh sb="6" eb="7">
      <t>カミ</t>
    </rPh>
    <rPh sb="10" eb="13">
      <t>ケンキセイ</t>
    </rPh>
    <rPh sb="13" eb="15">
      <t>ウメタテ</t>
    </rPh>
    <rPh sb="15" eb="17">
      <t>コウゾウ</t>
    </rPh>
    <rPh sb="17" eb="19">
      <t>イガイ</t>
    </rPh>
    <rPh sb="20" eb="22">
      <t>サイシュウ</t>
    </rPh>
    <rPh sb="22" eb="25">
      <t>ショブンジョウ</t>
    </rPh>
    <rPh sb="26" eb="28">
      <t>ショブン</t>
    </rPh>
    <phoneticPr fontId="22"/>
  </si>
  <si>
    <t>C2005 繊維くず、木くず又は製造業に係る有機性の汚泥（嫌気性埋立構造の最終処分場で処分されるもの）</t>
    <rPh sb="6" eb="8">
      <t>センイ</t>
    </rPh>
    <rPh sb="11" eb="12">
      <t>キ</t>
    </rPh>
    <rPh sb="14" eb="15">
      <t>マタ</t>
    </rPh>
    <rPh sb="16" eb="19">
      <t>セイゾウギョウ</t>
    </rPh>
    <rPh sb="20" eb="21">
      <t>カカ</t>
    </rPh>
    <rPh sb="22" eb="25">
      <t>ユウキセイ</t>
    </rPh>
    <rPh sb="26" eb="28">
      <t>オデイ</t>
    </rPh>
    <rPh sb="29" eb="31">
      <t>ケンキ</t>
    </rPh>
    <rPh sb="31" eb="32">
      <t>セイ</t>
    </rPh>
    <rPh sb="32" eb="34">
      <t>ウメタテ</t>
    </rPh>
    <rPh sb="34" eb="36">
      <t>コウゾウ</t>
    </rPh>
    <rPh sb="37" eb="39">
      <t>サイシュウ</t>
    </rPh>
    <rPh sb="39" eb="42">
      <t>ショブンジョウ</t>
    </rPh>
    <rPh sb="43" eb="45">
      <t>ショブン</t>
    </rPh>
    <phoneticPr fontId="22"/>
  </si>
  <si>
    <t>C2006 繊維くず、木くず又は製造業に係る有機性の汚泥（嫌気性埋立構造以外の最終処分場で処分されるもの）</t>
    <rPh sb="36" eb="38">
      <t>イガイ</t>
    </rPh>
    <phoneticPr fontId="22"/>
  </si>
  <si>
    <t>C2007 消化設備に係る汚泥（嫌気性埋立構造の最終処分場で処分されるもの）</t>
    <rPh sb="6" eb="8">
      <t>ショウカ</t>
    </rPh>
    <rPh sb="8" eb="10">
      <t>セツビ</t>
    </rPh>
    <rPh sb="11" eb="12">
      <t>カカ</t>
    </rPh>
    <rPh sb="13" eb="15">
      <t>オデイ</t>
    </rPh>
    <rPh sb="16" eb="18">
      <t>ケンキ</t>
    </rPh>
    <rPh sb="18" eb="19">
      <t>セイ</t>
    </rPh>
    <rPh sb="19" eb="21">
      <t>ウメタテ</t>
    </rPh>
    <rPh sb="21" eb="23">
      <t>コウゾウ</t>
    </rPh>
    <rPh sb="24" eb="28">
      <t>サイシュウショブン</t>
    </rPh>
    <rPh sb="28" eb="29">
      <t>ジョウ</t>
    </rPh>
    <rPh sb="30" eb="32">
      <t>ショブン</t>
    </rPh>
    <phoneticPr fontId="22"/>
  </si>
  <si>
    <t>C2008 消化設備に係る汚泥（嫌気性埋立構造以外の最終処分場で処分されるもの）</t>
    <rPh sb="23" eb="25">
      <t>イガイ</t>
    </rPh>
    <phoneticPr fontId="22"/>
  </si>
  <si>
    <t>C2009 下水汚泥（消化設備に係る汚泥を除く。）、し尿処理施設に係る汚泥又は動物のふん尿（嫌気性埋立構造の最終処分場で処分されるもの）</t>
    <rPh sb="6" eb="8">
      <t>ゲスイ</t>
    </rPh>
    <rPh sb="8" eb="10">
      <t>オデイ</t>
    </rPh>
    <rPh sb="11" eb="13">
      <t>ショウカ</t>
    </rPh>
    <rPh sb="13" eb="15">
      <t>セツビ</t>
    </rPh>
    <rPh sb="16" eb="17">
      <t>カカ</t>
    </rPh>
    <rPh sb="18" eb="20">
      <t>オデイ</t>
    </rPh>
    <rPh sb="21" eb="22">
      <t>ノゾ</t>
    </rPh>
    <rPh sb="27" eb="28">
      <t>ニョウ</t>
    </rPh>
    <rPh sb="28" eb="30">
      <t>ショリ</t>
    </rPh>
    <rPh sb="30" eb="32">
      <t>シセツ</t>
    </rPh>
    <rPh sb="33" eb="34">
      <t>カカ</t>
    </rPh>
    <rPh sb="35" eb="37">
      <t>オデイ</t>
    </rPh>
    <rPh sb="37" eb="38">
      <t>マタ</t>
    </rPh>
    <rPh sb="39" eb="41">
      <t>ドウブツ</t>
    </rPh>
    <rPh sb="44" eb="45">
      <t>ニョウ</t>
    </rPh>
    <rPh sb="46" eb="48">
      <t>ケンキ</t>
    </rPh>
    <rPh sb="48" eb="49">
      <t>セイ</t>
    </rPh>
    <rPh sb="49" eb="51">
      <t>ウメタテ</t>
    </rPh>
    <rPh sb="51" eb="53">
      <t>コウゾウ</t>
    </rPh>
    <rPh sb="54" eb="56">
      <t>サイシュウ</t>
    </rPh>
    <rPh sb="56" eb="59">
      <t>ショブンジョウ</t>
    </rPh>
    <rPh sb="60" eb="62">
      <t>ショブン</t>
    </rPh>
    <phoneticPr fontId="22"/>
  </si>
  <si>
    <t>C2010 下水汚泥（消化設備に係る汚泥を除く。）、し尿処理施設に係る汚泥又は動物のふん尿（嫌気性埋立構造以外の最終処分場で処分されるもの）</t>
    <rPh sb="53" eb="55">
      <t>イガイ</t>
    </rPh>
    <phoneticPr fontId="22"/>
  </si>
  <si>
    <t>C2011 浄水施設に係る汚泥（嫌気性埋立構造の最終処分場で処分されるもの）</t>
    <rPh sb="6" eb="8">
      <t>ジョウスイ</t>
    </rPh>
    <rPh sb="8" eb="10">
      <t>シセツ</t>
    </rPh>
    <rPh sb="11" eb="12">
      <t>カカ</t>
    </rPh>
    <rPh sb="13" eb="15">
      <t>オデイ</t>
    </rPh>
    <rPh sb="16" eb="19">
      <t>ケンキセイ</t>
    </rPh>
    <rPh sb="19" eb="21">
      <t>ウメタテ</t>
    </rPh>
    <rPh sb="21" eb="23">
      <t>コウゾウ</t>
    </rPh>
    <rPh sb="24" eb="26">
      <t>サイシュウ</t>
    </rPh>
    <rPh sb="26" eb="29">
      <t>ショブンジョウ</t>
    </rPh>
    <rPh sb="30" eb="32">
      <t>ショブン</t>
    </rPh>
    <phoneticPr fontId="22"/>
  </si>
  <si>
    <t>C2012 浄水施設に係る汚泥（嫌気性埋立構造以外の最終処分場で処分されるもの）</t>
    <rPh sb="23" eb="25">
      <t>イガイ</t>
    </rPh>
    <phoneticPr fontId="22"/>
  </si>
  <si>
    <t>C2205 感染症廃棄物（廃プラスチック類を除く。）</t>
    <rPh sb="6" eb="9">
      <t>カンセンショウ</t>
    </rPh>
    <rPh sb="9" eb="12">
      <t>ハイキブツ</t>
    </rPh>
    <rPh sb="13" eb="14">
      <t>ハイ</t>
    </rPh>
    <rPh sb="20" eb="21">
      <t>ルイ</t>
    </rPh>
    <rPh sb="22" eb="23">
      <t>ノゾ</t>
    </rPh>
    <phoneticPr fontId="22"/>
  </si>
  <si>
    <t>C2206 廃プラスチック類</t>
    <rPh sb="6" eb="7">
      <t>ハイ</t>
    </rPh>
    <rPh sb="13" eb="14">
      <t>ルイ</t>
    </rPh>
    <phoneticPr fontId="22"/>
  </si>
  <si>
    <t>C2207 汚泥</t>
    <rPh sb="6" eb="8">
      <t>オデイ</t>
    </rPh>
    <phoneticPr fontId="22"/>
  </si>
  <si>
    <t>C2208 廃油</t>
    <rPh sb="6" eb="8">
      <t>ハイユ</t>
    </rPh>
    <phoneticPr fontId="22"/>
  </si>
  <si>
    <t>C2209 紙くず、木くず、繊維くず、動物性若しくは植物性の残さ又は動物の死体（感染性廃棄物を除く。）</t>
    <rPh sb="6" eb="7">
      <t>カミ</t>
    </rPh>
    <rPh sb="10" eb="11">
      <t>キ</t>
    </rPh>
    <rPh sb="14" eb="16">
      <t>センイ</t>
    </rPh>
    <rPh sb="19" eb="21">
      <t>ドウブツ</t>
    </rPh>
    <rPh sb="21" eb="22">
      <t>セイ</t>
    </rPh>
    <rPh sb="22" eb="23">
      <t>モ</t>
    </rPh>
    <rPh sb="26" eb="29">
      <t>ショクブツセイ</t>
    </rPh>
    <rPh sb="30" eb="31">
      <t>ザン</t>
    </rPh>
    <rPh sb="32" eb="33">
      <t>マタ</t>
    </rPh>
    <rPh sb="34" eb="36">
      <t>ドウブツ</t>
    </rPh>
    <rPh sb="37" eb="39">
      <t>シタイ</t>
    </rPh>
    <rPh sb="40" eb="43">
      <t>カンセンセイ</t>
    </rPh>
    <rPh sb="43" eb="46">
      <t>ハイキブツ</t>
    </rPh>
    <rPh sb="47" eb="48">
      <t>ノゾ</t>
    </rPh>
    <phoneticPr fontId="22"/>
  </si>
  <si>
    <t>C2301 食料品製造業に係る工場排水</t>
    <rPh sb="6" eb="8">
      <t>ショクリョウ</t>
    </rPh>
    <rPh sb="8" eb="9">
      <t>ヒン</t>
    </rPh>
    <rPh sb="9" eb="12">
      <t>セイゾウギョウ</t>
    </rPh>
    <rPh sb="13" eb="14">
      <t>カカ</t>
    </rPh>
    <rPh sb="15" eb="17">
      <t>コウジョウ</t>
    </rPh>
    <rPh sb="17" eb="19">
      <t>ハイスイ</t>
    </rPh>
    <phoneticPr fontId="22"/>
  </si>
  <si>
    <t>C2302 パルプ・紙・紙加工品製造業に係る工場排水</t>
    <rPh sb="10" eb="11">
      <t>カミ</t>
    </rPh>
    <rPh sb="12" eb="13">
      <t>カミ</t>
    </rPh>
    <rPh sb="13" eb="15">
      <t>カコウ</t>
    </rPh>
    <rPh sb="15" eb="16">
      <t>ヒン</t>
    </rPh>
    <rPh sb="16" eb="19">
      <t>セイゾウギョウ</t>
    </rPh>
    <rPh sb="20" eb="21">
      <t>カカ</t>
    </rPh>
    <rPh sb="22" eb="24">
      <t>コウジョウ</t>
    </rPh>
    <rPh sb="24" eb="26">
      <t>ハイスイ</t>
    </rPh>
    <phoneticPr fontId="22"/>
  </si>
  <si>
    <t>C2303 化学工業に係る工業廃水</t>
    <rPh sb="6" eb="8">
      <t>カガク</t>
    </rPh>
    <rPh sb="8" eb="10">
      <t>コウギョウ</t>
    </rPh>
    <rPh sb="11" eb="12">
      <t>カカ</t>
    </rPh>
    <rPh sb="13" eb="15">
      <t>コウギョウ</t>
    </rPh>
    <rPh sb="15" eb="17">
      <t>ハイスイ</t>
    </rPh>
    <phoneticPr fontId="22"/>
  </si>
  <si>
    <t>C2304 鉄鋼業に係る工業廃水</t>
    <rPh sb="6" eb="9">
      <t>テッコウギョウ</t>
    </rPh>
    <rPh sb="10" eb="11">
      <t>カカ</t>
    </rPh>
    <rPh sb="12" eb="14">
      <t>コウギョウ</t>
    </rPh>
    <rPh sb="14" eb="16">
      <t>ハイスイ</t>
    </rPh>
    <phoneticPr fontId="22"/>
  </si>
  <si>
    <t>C2305 その他の業種に係る工業廃水</t>
    <rPh sb="8" eb="9">
      <t>タ</t>
    </rPh>
    <rPh sb="10" eb="12">
      <t>ギョウシュ</t>
    </rPh>
    <rPh sb="13" eb="14">
      <t>カカ</t>
    </rPh>
    <rPh sb="15" eb="17">
      <t>コウギョウ</t>
    </rPh>
    <rPh sb="17" eb="19">
      <t>ハイスイ</t>
    </rPh>
    <phoneticPr fontId="22"/>
  </si>
  <si>
    <t>C2401 ―</t>
    <phoneticPr fontId="22"/>
  </si>
  <si>
    <t>C2402 し尿処理施設（嫌気性消化処理）</t>
    <rPh sb="7" eb="8">
      <t>ニョウ</t>
    </rPh>
    <rPh sb="8" eb="10">
      <t>ショリ</t>
    </rPh>
    <rPh sb="10" eb="12">
      <t>シセツ</t>
    </rPh>
    <rPh sb="13" eb="16">
      <t>ケンキセイ</t>
    </rPh>
    <rPh sb="16" eb="18">
      <t>ショウカ</t>
    </rPh>
    <rPh sb="18" eb="20">
      <t>ショリ</t>
    </rPh>
    <phoneticPr fontId="22"/>
  </si>
  <si>
    <t>C2403 し尿処理施設（好気性消化処理）</t>
    <rPh sb="7" eb="8">
      <t>ニョウ</t>
    </rPh>
    <rPh sb="8" eb="10">
      <t>ショリ</t>
    </rPh>
    <rPh sb="10" eb="12">
      <t>シセツ</t>
    </rPh>
    <rPh sb="13" eb="16">
      <t>コウキセイ</t>
    </rPh>
    <rPh sb="16" eb="18">
      <t>ショウカ</t>
    </rPh>
    <rPh sb="18" eb="20">
      <t>ショリ</t>
    </rPh>
    <phoneticPr fontId="22"/>
  </si>
  <si>
    <t>C2404 し尿処理施設（高負荷生物学的脱窒素処理）</t>
    <rPh sb="7" eb="8">
      <t>ニョウ</t>
    </rPh>
    <rPh sb="8" eb="10">
      <t>ショリ</t>
    </rPh>
    <rPh sb="10" eb="12">
      <t>シセツ</t>
    </rPh>
    <rPh sb="13" eb="16">
      <t>コウフカ</t>
    </rPh>
    <rPh sb="16" eb="20">
      <t>セイブツガクテキ</t>
    </rPh>
    <rPh sb="20" eb="21">
      <t>ダツ</t>
    </rPh>
    <rPh sb="21" eb="23">
      <t>チッソ</t>
    </rPh>
    <rPh sb="23" eb="25">
      <t>ショリ</t>
    </rPh>
    <phoneticPr fontId="22"/>
  </si>
  <si>
    <t>C2405 し尿処理施設（生物学的脱窒素処理（高負荷生物学的脱窒素処理を除く。）</t>
    <rPh sb="7" eb="8">
      <t>ニョウ</t>
    </rPh>
    <rPh sb="8" eb="10">
      <t>ショリ</t>
    </rPh>
    <rPh sb="10" eb="12">
      <t>シセツ</t>
    </rPh>
    <rPh sb="13" eb="17">
      <t>セイブツガクテキ</t>
    </rPh>
    <rPh sb="17" eb="18">
      <t>ダツ</t>
    </rPh>
    <rPh sb="18" eb="20">
      <t>チッソ</t>
    </rPh>
    <rPh sb="20" eb="22">
      <t>ショリ</t>
    </rPh>
    <rPh sb="23" eb="26">
      <t>コウフカ</t>
    </rPh>
    <rPh sb="26" eb="30">
      <t>セイブツガクテキ</t>
    </rPh>
    <rPh sb="30" eb="31">
      <t>ダツ</t>
    </rPh>
    <rPh sb="31" eb="33">
      <t>チッソ</t>
    </rPh>
    <rPh sb="33" eb="35">
      <t>ショリ</t>
    </rPh>
    <rPh sb="36" eb="37">
      <t>ノゾ</t>
    </rPh>
    <phoneticPr fontId="22"/>
  </si>
  <si>
    <t>C2406 し尿処理施設（膜分離処理）</t>
    <rPh sb="7" eb="8">
      <t>ニョウ</t>
    </rPh>
    <rPh sb="8" eb="10">
      <t>ショリ</t>
    </rPh>
    <rPh sb="10" eb="12">
      <t>シセツ</t>
    </rPh>
    <rPh sb="13" eb="14">
      <t>マク</t>
    </rPh>
    <rPh sb="14" eb="16">
      <t>ブンリ</t>
    </rPh>
    <rPh sb="16" eb="18">
      <t>ショリ</t>
    </rPh>
    <phoneticPr fontId="22"/>
  </si>
  <si>
    <t>C2407 し尿処理施設（その他処理）</t>
    <rPh sb="7" eb="8">
      <t>ニョウ</t>
    </rPh>
    <rPh sb="8" eb="10">
      <t>ショリ</t>
    </rPh>
    <rPh sb="10" eb="12">
      <t>シセツ</t>
    </rPh>
    <rPh sb="15" eb="16">
      <t>タ</t>
    </rPh>
    <rPh sb="16" eb="18">
      <t>ショリ</t>
    </rPh>
    <phoneticPr fontId="22"/>
  </si>
  <si>
    <t>C2408 し尿処理施設（し尿及び雑排水の処理を行うために設置するものであって、し尿及び雑排水を管渠によって収集するもの）</t>
    <rPh sb="7" eb="8">
      <t>ニョウ</t>
    </rPh>
    <rPh sb="8" eb="10">
      <t>ショリ</t>
    </rPh>
    <rPh sb="10" eb="12">
      <t>シセツ</t>
    </rPh>
    <rPh sb="14" eb="15">
      <t>ニョウ</t>
    </rPh>
    <rPh sb="15" eb="16">
      <t>オヨ</t>
    </rPh>
    <rPh sb="17" eb="18">
      <t>ザツ</t>
    </rPh>
    <rPh sb="18" eb="20">
      <t>ハイスイ</t>
    </rPh>
    <rPh sb="21" eb="23">
      <t>ショリ</t>
    </rPh>
    <rPh sb="24" eb="25">
      <t>オコナ</t>
    </rPh>
    <rPh sb="29" eb="31">
      <t>セッチ</t>
    </rPh>
    <rPh sb="41" eb="42">
      <t>ニョウ</t>
    </rPh>
    <rPh sb="42" eb="43">
      <t>オヨ</t>
    </rPh>
    <rPh sb="44" eb="45">
      <t>ザツ</t>
    </rPh>
    <rPh sb="45" eb="47">
      <t>ハイスイ</t>
    </rPh>
    <rPh sb="48" eb="50">
      <t>カンキョ</t>
    </rPh>
    <rPh sb="54" eb="56">
      <t>シュウシュウ</t>
    </rPh>
    <phoneticPr fontId="22"/>
  </si>
  <si>
    <t>C2409 浄化槽法第３条の２第２項又は浄化槽法の一部を改正する法律附則第２条の規定により浄化槽とみなされたもの</t>
    <rPh sb="6" eb="10">
      <t>ジョウカソウホウ</t>
    </rPh>
    <rPh sb="10" eb="11">
      <t>ダイ</t>
    </rPh>
    <rPh sb="12" eb="13">
      <t>ジョウ</t>
    </rPh>
    <rPh sb="15" eb="16">
      <t>ダイ</t>
    </rPh>
    <rPh sb="17" eb="18">
      <t>コウ</t>
    </rPh>
    <rPh sb="18" eb="19">
      <t>マタ</t>
    </rPh>
    <rPh sb="20" eb="24">
      <t>ジョウカソウホウ</t>
    </rPh>
    <rPh sb="25" eb="27">
      <t>イチブ</t>
    </rPh>
    <rPh sb="28" eb="30">
      <t>カイセイ</t>
    </rPh>
    <rPh sb="32" eb="34">
      <t>ホウリツ</t>
    </rPh>
    <rPh sb="34" eb="36">
      <t>フソク</t>
    </rPh>
    <rPh sb="36" eb="37">
      <t>ダイ</t>
    </rPh>
    <rPh sb="38" eb="39">
      <t>ジョウ</t>
    </rPh>
    <rPh sb="40" eb="42">
      <t>キテイ</t>
    </rPh>
    <rPh sb="45" eb="48">
      <t>ジョウカソウ</t>
    </rPh>
    <phoneticPr fontId="22"/>
  </si>
  <si>
    <t>C2410 合併処理浄化槽（性能評価型のものであって、高度に窒素の除去、窒素及びリンの除去又は生物学的酸素要求量の除去をする性能を有するものに限る。）</t>
    <rPh sb="6" eb="8">
      <t>ガッペイ</t>
    </rPh>
    <rPh sb="8" eb="10">
      <t>ショリ</t>
    </rPh>
    <rPh sb="10" eb="13">
      <t>ジョウカソウ</t>
    </rPh>
    <rPh sb="14" eb="16">
      <t>セイノウ</t>
    </rPh>
    <rPh sb="16" eb="18">
      <t>ヒョウカ</t>
    </rPh>
    <rPh sb="18" eb="19">
      <t>ガタ</t>
    </rPh>
    <rPh sb="27" eb="29">
      <t>コウド</t>
    </rPh>
    <rPh sb="30" eb="32">
      <t>チッソ</t>
    </rPh>
    <rPh sb="33" eb="35">
      <t>ジョキョ</t>
    </rPh>
    <rPh sb="36" eb="38">
      <t>チッソ</t>
    </rPh>
    <rPh sb="38" eb="39">
      <t>オヨ</t>
    </rPh>
    <rPh sb="43" eb="45">
      <t>ジョキョ</t>
    </rPh>
    <rPh sb="45" eb="46">
      <t>マタ</t>
    </rPh>
    <rPh sb="47" eb="51">
      <t>セイブツガクテキ</t>
    </rPh>
    <rPh sb="51" eb="53">
      <t>サンソ</t>
    </rPh>
    <rPh sb="53" eb="55">
      <t>ヨウキュウ</t>
    </rPh>
    <rPh sb="55" eb="56">
      <t>リョウ</t>
    </rPh>
    <rPh sb="57" eb="59">
      <t>ジョキョ</t>
    </rPh>
    <rPh sb="62" eb="64">
      <t>セイノウ</t>
    </rPh>
    <rPh sb="65" eb="66">
      <t>ユウ</t>
    </rPh>
    <rPh sb="71" eb="72">
      <t>カギ</t>
    </rPh>
    <phoneticPr fontId="22"/>
  </si>
  <si>
    <t>C2411 合併処理浄化槽（その他性能評価型）</t>
    <rPh sb="6" eb="8">
      <t>ガッペイ</t>
    </rPh>
    <rPh sb="8" eb="10">
      <t>ショリ</t>
    </rPh>
    <rPh sb="10" eb="13">
      <t>ジョウカソウ</t>
    </rPh>
    <rPh sb="16" eb="17">
      <t>タ</t>
    </rPh>
    <rPh sb="17" eb="19">
      <t>セイノウ</t>
    </rPh>
    <rPh sb="19" eb="21">
      <t>ヒョウカ</t>
    </rPh>
    <rPh sb="21" eb="22">
      <t>ガタ</t>
    </rPh>
    <phoneticPr fontId="22"/>
  </si>
  <si>
    <t>C2412 合併処理浄化槽（構造例示型）</t>
    <rPh sb="6" eb="8">
      <t>ガッペイ</t>
    </rPh>
    <rPh sb="8" eb="10">
      <t>ショリ</t>
    </rPh>
    <rPh sb="10" eb="13">
      <t>ジョウカソウ</t>
    </rPh>
    <rPh sb="14" eb="16">
      <t>コウゾウ</t>
    </rPh>
    <rPh sb="16" eb="18">
      <t>レイジ</t>
    </rPh>
    <rPh sb="18" eb="19">
      <t>ガタ</t>
    </rPh>
    <phoneticPr fontId="22"/>
  </si>
  <si>
    <t>C2413 くみ取便所の便槽</t>
    <rPh sb="8" eb="9">
      <t>ト</t>
    </rPh>
    <rPh sb="9" eb="11">
      <t>ベンジョ</t>
    </rPh>
    <rPh sb="12" eb="14">
      <t>ベンソウ</t>
    </rPh>
    <phoneticPr fontId="22"/>
  </si>
  <si>
    <t>N0403 生産に付随して発生するガスの焼却を行わない場合</t>
    <rPh sb="6" eb="8">
      <t>セイサン</t>
    </rPh>
    <rPh sb="9" eb="11">
      <t>フズイ</t>
    </rPh>
    <rPh sb="13" eb="15">
      <t>ハッセイ</t>
    </rPh>
    <rPh sb="20" eb="22">
      <t>ショウキャク</t>
    </rPh>
    <rPh sb="23" eb="24">
      <t>オコナ</t>
    </rPh>
    <rPh sb="27" eb="29">
      <t>バアイ</t>
    </rPh>
    <phoneticPr fontId="22"/>
  </si>
  <si>
    <t>N0404 採取に付随して発生するガスの焼却を行う場合</t>
    <rPh sb="6" eb="8">
      <t>サイシュ</t>
    </rPh>
    <rPh sb="9" eb="11">
      <t>フズイ</t>
    </rPh>
    <rPh sb="13" eb="15">
      <t>ハッセイ</t>
    </rPh>
    <rPh sb="20" eb="22">
      <t>ショウキャク</t>
    </rPh>
    <rPh sb="23" eb="24">
      <t>オコナ</t>
    </rPh>
    <rPh sb="25" eb="27">
      <t>バアイ</t>
    </rPh>
    <phoneticPr fontId="22"/>
  </si>
  <si>
    <t>N0405 処理に付随して発生するガスの焼却を行う場合</t>
    <rPh sb="6" eb="8">
      <t>ショリ</t>
    </rPh>
    <rPh sb="9" eb="11">
      <t>フズイ</t>
    </rPh>
    <rPh sb="13" eb="15">
      <t>ハッセイ</t>
    </rPh>
    <rPh sb="20" eb="22">
      <t>ショウキャク</t>
    </rPh>
    <rPh sb="23" eb="24">
      <t>オコナ</t>
    </rPh>
    <rPh sb="25" eb="27">
      <t>バアイ</t>
    </rPh>
    <phoneticPr fontId="22"/>
  </si>
  <si>
    <t>N0502 硝酸</t>
    <rPh sb="6" eb="8">
      <t>ショウサン</t>
    </rPh>
    <phoneticPr fontId="22"/>
  </si>
  <si>
    <t>N0503 カプロラクタム</t>
    <phoneticPr fontId="22"/>
  </si>
  <si>
    <t xml:space="preserve">N0801 牛のふん尿（天日乾燥） </t>
    <rPh sb="10" eb="11">
      <t>ニョウ</t>
    </rPh>
    <phoneticPr fontId="22"/>
  </si>
  <si>
    <t xml:space="preserve">N0802 牛のふん尿（火力乾燥） </t>
    <rPh sb="10" eb="11">
      <t>ニョウ</t>
    </rPh>
    <phoneticPr fontId="22"/>
  </si>
  <si>
    <t xml:space="preserve">N0803 乳用牛のふん尿（堆積発酵） </t>
    <rPh sb="6" eb="8">
      <t>ニュウヨウ</t>
    </rPh>
    <rPh sb="12" eb="13">
      <t>ニョウ</t>
    </rPh>
    <rPh sb="14" eb="16">
      <t>タイセキ</t>
    </rPh>
    <phoneticPr fontId="22"/>
  </si>
  <si>
    <t xml:space="preserve">N0804 肉用牛のふん尿（堆積発酵） </t>
    <rPh sb="6" eb="8">
      <t>ニクヨウ</t>
    </rPh>
    <rPh sb="12" eb="13">
      <t>ニョウ</t>
    </rPh>
    <phoneticPr fontId="22"/>
  </si>
  <si>
    <t>N0805 牛のふん尿（焼却）</t>
    <rPh sb="10" eb="11">
      <t>ニョウ</t>
    </rPh>
    <rPh sb="12" eb="14">
      <t>ショウキャク</t>
    </rPh>
    <phoneticPr fontId="22"/>
  </si>
  <si>
    <t xml:space="preserve">N0806 牛のふん尿（浄化） </t>
    <rPh sb="10" eb="11">
      <t>ニョウ</t>
    </rPh>
    <rPh sb="12" eb="14">
      <t>ジョウカ</t>
    </rPh>
    <phoneticPr fontId="22"/>
  </si>
  <si>
    <t xml:space="preserve">N0807 乳用牛のふん尿（貯留又は産業廃棄物処理） </t>
    <rPh sb="6" eb="9">
      <t>ニュウヨウギュウ</t>
    </rPh>
    <rPh sb="12" eb="13">
      <t>ニョウ</t>
    </rPh>
    <rPh sb="14" eb="16">
      <t>チョリュウ</t>
    </rPh>
    <rPh sb="16" eb="17">
      <t>マタ</t>
    </rPh>
    <rPh sb="18" eb="20">
      <t>サンギョウ</t>
    </rPh>
    <rPh sb="20" eb="23">
      <t>ハイキブツ</t>
    </rPh>
    <rPh sb="23" eb="25">
      <t>ショリ</t>
    </rPh>
    <phoneticPr fontId="22"/>
  </si>
  <si>
    <t xml:space="preserve">N0808 肉用牛のふん尿（貯留又は産業廃棄物処理） </t>
    <rPh sb="6" eb="8">
      <t>ニクヨウ</t>
    </rPh>
    <rPh sb="12" eb="13">
      <t>ニョウ</t>
    </rPh>
    <rPh sb="14" eb="16">
      <t>チョリュウ</t>
    </rPh>
    <rPh sb="16" eb="17">
      <t>マタ</t>
    </rPh>
    <rPh sb="18" eb="20">
      <t>サンギョウ</t>
    </rPh>
    <rPh sb="20" eb="23">
      <t>ハイキブツ</t>
    </rPh>
    <rPh sb="23" eb="25">
      <t>ショリ</t>
    </rPh>
    <phoneticPr fontId="22"/>
  </si>
  <si>
    <t xml:space="preserve">N0809 牛のふん（強制発酵） </t>
    <rPh sb="11" eb="13">
      <t>キョウセイ</t>
    </rPh>
    <rPh sb="13" eb="15">
      <t>ハッコウ</t>
    </rPh>
    <phoneticPr fontId="22"/>
  </si>
  <si>
    <t xml:space="preserve">N0810 牛の尿（強制発酵） </t>
    <rPh sb="8" eb="9">
      <t>ニョウ</t>
    </rPh>
    <rPh sb="10" eb="12">
      <t>キョウセイ</t>
    </rPh>
    <rPh sb="12" eb="14">
      <t>ハッコウ</t>
    </rPh>
    <phoneticPr fontId="22"/>
  </si>
  <si>
    <t xml:space="preserve">N0811 乳用牛のふんと尿の混合物（強制発酵） </t>
    <rPh sb="6" eb="8">
      <t>ニュウヨウ</t>
    </rPh>
    <rPh sb="13" eb="14">
      <t>ニョウ</t>
    </rPh>
    <rPh sb="15" eb="18">
      <t>コンゴウブツ</t>
    </rPh>
    <rPh sb="19" eb="21">
      <t>キョウセイ</t>
    </rPh>
    <rPh sb="21" eb="23">
      <t>ハッコウ</t>
    </rPh>
    <phoneticPr fontId="22"/>
  </si>
  <si>
    <t>N0812 肉用牛のふんと尿の混合物（強制発酵）</t>
    <rPh sb="6" eb="8">
      <t>ニクヨウ</t>
    </rPh>
    <rPh sb="13" eb="14">
      <t>ニョウ</t>
    </rPh>
    <rPh sb="15" eb="18">
      <t>コンゴウブツ</t>
    </rPh>
    <phoneticPr fontId="22"/>
  </si>
  <si>
    <t xml:space="preserve">N0813 乳用牛のふん（メタン発酵） </t>
    <rPh sb="6" eb="8">
      <t>ニュウヨウ</t>
    </rPh>
    <rPh sb="16" eb="18">
      <t>ハッコウ</t>
    </rPh>
    <phoneticPr fontId="22"/>
  </si>
  <si>
    <t>N0814 肉用牛のふん（メタン発酵）</t>
    <rPh sb="6" eb="8">
      <t>ニクヨウ</t>
    </rPh>
    <rPh sb="16" eb="18">
      <t>ハッコウ</t>
    </rPh>
    <phoneticPr fontId="22"/>
  </si>
  <si>
    <t xml:space="preserve">N0815 乳用牛の尿又はふんと尿の混合物（メタン発酵） </t>
    <rPh sb="6" eb="8">
      <t>ニュウヨウ</t>
    </rPh>
    <rPh sb="10" eb="11">
      <t>ニョウ</t>
    </rPh>
    <rPh sb="11" eb="12">
      <t>マタ</t>
    </rPh>
    <rPh sb="16" eb="17">
      <t>ニョウ</t>
    </rPh>
    <rPh sb="18" eb="21">
      <t>コンゴウブツ</t>
    </rPh>
    <rPh sb="25" eb="27">
      <t>ハッコウ</t>
    </rPh>
    <phoneticPr fontId="22"/>
  </si>
  <si>
    <t xml:space="preserve">N0816 肉用牛の尿又はふんと尿の混合物（メタン発酵） </t>
    <rPh sb="6" eb="8">
      <t>ニクヨウ</t>
    </rPh>
    <rPh sb="10" eb="11">
      <t>ニョウ</t>
    </rPh>
    <rPh sb="11" eb="12">
      <t>マタ</t>
    </rPh>
    <rPh sb="16" eb="17">
      <t>ニョウ</t>
    </rPh>
    <rPh sb="18" eb="21">
      <t>コンゴウブツ</t>
    </rPh>
    <rPh sb="25" eb="27">
      <t>ハッコウ</t>
    </rPh>
    <phoneticPr fontId="22"/>
  </si>
  <si>
    <t xml:space="preserve">N0817 乳用牛のふん（その他処理） </t>
    <rPh sb="6" eb="8">
      <t>ニュウヨウ</t>
    </rPh>
    <rPh sb="15" eb="16">
      <t>タ</t>
    </rPh>
    <rPh sb="16" eb="18">
      <t>ショリ</t>
    </rPh>
    <phoneticPr fontId="22"/>
  </si>
  <si>
    <t xml:space="preserve">N0818 肉用牛のふん（その他処理） </t>
    <rPh sb="6" eb="8">
      <t>ニクヨウ</t>
    </rPh>
    <rPh sb="8" eb="9">
      <t>ギュウ</t>
    </rPh>
    <rPh sb="15" eb="16">
      <t>タ</t>
    </rPh>
    <rPh sb="16" eb="18">
      <t>ショリ</t>
    </rPh>
    <phoneticPr fontId="22"/>
  </si>
  <si>
    <t xml:space="preserve">N0819 乳用牛の尿又はふんと尿の混合物（その他処理） </t>
    <rPh sb="6" eb="9">
      <t>ニュウヨウギュウ</t>
    </rPh>
    <rPh sb="10" eb="11">
      <t>ニョウ</t>
    </rPh>
    <rPh sb="11" eb="12">
      <t>マタ</t>
    </rPh>
    <rPh sb="16" eb="17">
      <t>ニョウ</t>
    </rPh>
    <rPh sb="18" eb="21">
      <t>コンゴウブツ</t>
    </rPh>
    <rPh sb="24" eb="25">
      <t>タ</t>
    </rPh>
    <rPh sb="25" eb="27">
      <t>ショリ</t>
    </rPh>
    <phoneticPr fontId="22"/>
  </si>
  <si>
    <t xml:space="preserve">N0820 肉用牛の尿又はふんと尿の混合物（その他処理） </t>
    <rPh sb="6" eb="8">
      <t>ニクヨウ</t>
    </rPh>
    <rPh sb="8" eb="9">
      <t>ギュウ</t>
    </rPh>
    <rPh sb="10" eb="11">
      <t>ニョウ</t>
    </rPh>
    <rPh sb="11" eb="12">
      <t>マタ</t>
    </rPh>
    <rPh sb="16" eb="17">
      <t>ニョウ</t>
    </rPh>
    <rPh sb="18" eb="21">
      <t>コンゴウブツ</t>
    </rPh>
    <rPh sb="24" eb="25">
      <t>タ</t>
    </rPh>
    <rPh sb="25" eb="27">
      <t>ショリ</t>
    </rPh>
    <phoneticPr fontId="22"/>
  </si>
  <si>
    <t xml:space="preserve">N0821 豚のふん尿（天日乾燥） </t>
    <rPh sb="10" eb="11">
      <t>ニョウ</t>
    </rPh>
    <rPh sb="12" eb="14">
      <t>テンピ</t>
    </rPh>
    <rPh sb="14" eb="16">
      <t>カンソウ</t>
    </rPh>
    <phoneticPr fontId="22"/>
  </si>
  <si>
    <t xml:space="preserve">N0822 豚のふん尿（火力乾燥） </t>
    <rPh sb="10" eb="11">
      <t>ニョウ</t>
    </rPh>
    <rPh sb="12" eb="14">
      <t>カリョク</t>
    </rPh>
    <rPh sb="14" eb="16">
      <t>カンソウ</t>
    </rPh>
    <phoneticPr fontId="22"/>
  </si>
  <si>
    <t xml:space="preserve">N0823 豚のふん尿（堆積発酵） </t>
    <rPh sb="10" eb="11">
      <t>ニョウ</t>
    </rPh>
    <rPh sb="12" eb="14">
      <t>タイセキ</t>
    </rPh>
    <rPh sb="14" eb="16">
      <t>ハッコウ</t>
    </rPh>
    <phoneticPr fontId="22"/>
  </si>
  <si>
    <t xml:space="preserve">N0824 豚のふん尿（焼却） </t>
    <rPh sb="10" eb="11">
      <t>ニョウ</t>
    </rPh>
    <rPh sb="12" eb="14">
      <t>ショウキャク</t>
    </rPh>
    <phoneticPr fontId="22"/>
  </si>
  <si>
    <t xml:space="preserve">N0825 豚のふん尿（浄化） </t>
    <rPh sb="10" eb="11">
      <t>ニョウ</t>
    </rPh>
    <rPh sb="12" eb="14">
      <t>ジョウカ</t>
    </rPh>
    <phoneticPr fontId="22"/>
  </si>
  <si>
    <t xml:space="preserve">N0826 豚のふん尿（貯留又は産業廃棄物処理） </t>
    <rPh sb="10" eb="11">
      <t>ニョウ</t>
    </rPh>
    <rPh sb="12" eb="14">
      <t>チョリュウ</t>
    </rPh>
    <rPh sb="14" eb="15">
      <t>マタ</t>
    </rPh>
    <rPh sb="16" eb="18">
      <t>サンギョウ</t>
    </rPh>
    <rPh sb="18" eb="21">
      <t>ハイキブツ</t>
    </rPh>
    <rPh sb="21" eb="23">
      <t>ショリ</t>
    </rPh>
    <phoneticPr fontId="22"/>
  </si>
  <si>
    <t xml:space="preserve">N0827 豚のふん（強制発酵） </t>
    <rPh sb="11" eb="13">
      <t>キョウセイ</t>
    </rPh>
    <rPh sb="13" eb="15">
      <t>ハッコウ</t>
    </rPh>
    <phoneticPr fontId="22"/>
  </si>
  <si>
    <t xml:space="preserve">N0828 豚の尿（強制発酵） </t>
    <rPh sb="8" eb="9">
      <t>ニョウ</t>
    </rPh>
    <phoneticPr fontId="22"/>
  </si>
  <si>
    <t xml:space="preserve">N0829 豚のふんと尿の混合物（堆積発酵） </t>
    <rPh sb="11" eb="12">
      <t>ニョウ</t>
    </rPh>
    <rPh sb="13" eb="16">
      <t>コンゴウブツ</t>
    </rPh>
    <phoneticPr fontId="22"/>
  </si>
  <si>
    <t xml:space="preserve">N0830 豚のふん（メタン発酵） </t>
    <rPh sb="14" eb="16">
      <t>ハッコウ</t>
    </rPh>
    <phoneticPr fontId="22"/>
  </si>
  <si>
    <t xml:space="preserve">N0831 豚のふんと尿の混合物（メタン発酵） </t>
    <rPh sb="11" eb="12">
      <t>ニョウ</t>
    </rPh>
    <rPh sb="13" eb="16">
      <t>コンゴウブツ</t>
    </rPh>
    <rPh sb="20" eb="22">
      <t>ハッコウ</t>
    </rPh>
    <phoneticPr fontId="22"/>
  </si>
  <si>
    <t xml:space="preserve">N0832 豚のふん（その他処理） </t>
    <rPh sb="6" eb="7">
      <t>ブタ</t>
    </rPh>
    <rPh sb="13" eb="14">
      <t>タ</t>
    </rPh>
    <rPh sb="14" eb="16">
      <t>ショリ</t>
    </rPh>
    <phoneticPr fontId="22"/>
  </si>
  <si>
    <t xml:space="preserve">N0833 豚のふんと尿の混合物（その他処理） </t>
    <rPh sb="6" eb="7">
      <t>ブタ</t>
    </rPh>
    <rPh sb="11" eb="12">
      <t>ニョウ</t>
    </rPh>
    <rPh sb="13" eb="16">
      <t>コンゴウブツ</t>
    </rPh>
    <rPh sb="19" eb="20">
      <t>タ</t>
    </rPh>
    <rPh sb="20" eb="22">
      <t>ショリ</t>
    </rPh>
    <phoneticPr fontId="22"/>
  </si>
  <si>
    <t xml:space="preserve">N0834 鶏のふん（天日乾燥） </t>
    <rPh sb="6" eb="7">
      <t>トリ</t>
    </rPh>
    <rPh sb="11" eb="13">
      <t>テンピ</t>
    </rPh>
    <rPh sb="13" eb="15">
      <t>カンソウ</t>
    </rPh>
    <phoneticPr fontId="22"/>
  </si>
  <si>
    <t xml:space="preserve">N0835 鶏のふん（火力乾燥又は炭化処理） </t>
    <rPh sb="11" eb="13">
      <t>カリョク</t>
    </rPh>
    <rPh sb="13" eb="15">
      <t>カンソウ</t>
    </rPh>
    <rPh sb="15" eb="16">
      <t>マタ</t>
    </rPh>
    <rPh sb="17" eb="19">
      <t>タンカ</t>
    </rPh>
    <rPh sb="19" eb="21">
      <t>ショリ</t>
    </rPh>
    <phoneticPr fontId="22"/>
  </si>
  <si>
    <t xml:space="preserve">N0836 採卵鶏のふん（堆積発酵） </t>
    <rPh sb="6" eb="8">
      <t>サイラン</t>
    </rPh>
    <rPh sb="13" eb="15">
      <t>タイセキ</t>
    </rPh>
    <rPh sb="15" eb="17">
      <t>ハッコウ</t>
    </rPh>
    <phoneticPr fontId="22"/>
  </si>
  <si>
    <t>N0837 ブロイラーのふん（堆積発酵）</t>
    <rPh sb="15" eb="17">
      <t>タイセキ</t>
    </rPh>
    <rPh sb="17" eb="19">
      <t>ハッコウ</t>
    </rPh>
    <phoneticPr fontId="22"/>
  </si>
  <si>
    <t>N0838 鶏のふん（焼却）</t>
    <rPh sb="6" eb="7">
      <t>トリ</t>
    </rPh>
    <rPh sb="11" eb="13">
      <t>ショウキャク</t>
    </rPh>
    <phoneticPr fontId="22"/>
  </si>
  <si>
    <t>N0839 採卵鶏のふん（貯留又は産業廃棄物処理）</t>
    <rPh sb="6" eb="8">
      <t>サイラン</t>
    </rPh>
    <rPh sb="8" eb="9">
      <t>トリ</t>
    </rPh>
    <rPh sb="13" eb="15">
      <t>チョリュウ</t>
    </rPh>
    <rPh sb="15" eb="16">
      <t>マタ</t>
    </rPh>
    <rPh sb="17" eb="19">
      <t>サンギョウ</t>
    </rPh>
    <rPh sb="19" eb="22">
      <t>ハイキブツ</t>
    </rPh>
    <rPh sb="22" eb="24">
      <t>ショリ</t>
    </rPh>
    <phoneticPr fontId="22"/>
  </si>
  <si>
    <t>N0840 ブロイラーのふん（貯留又は産業廃棄物処理）</t>
    <rPh sb="15" eb="17">
      <t>チョリュウ</t>
    </rPh>
    <rPh sb="17" eb="18">
      <t>マタ</t>
    </rPh>
    <rPh sb="19" eb="21">
      <t>サンギョウ</t>
    </rPh>
    <rPh sb="21" eb="24">
      <t>ハイキブツ</t>
    </rPh>
    <rPh sb="24" eb="26">
      <t>ショリ</t>
    </rPh>
    <phoneticPr fontId="22"/>
  </si>
  <si>
    <t>N0841 鶏のふん（強制発酵）</t>
    <rPh sb="6" eb="7">
      <t>トリ</t>
    </rPh>
    <rPh sb="11" eb="13">
      <t>キョウセイ</t>
    </rPh>
    <rPh sb="13" eb="15">
      <t>ハッコウ</t>
    </rPh>
    <phoneticPr fontId="22"/>
  </si>
  <si>
    <t>N0842 採卵鶏のふん（メタン発酵）</t>
    <rPh sb="6" eb="8">
      <t>サイラン</t>
    </rPh>
    <rPh sb="8" eb="9">
      <t>トリ</t>
    </rPh>
    <rPh sb="16" eb="18">
      <t>ハッコウ</t>
    </rPh>
    <phoneticPr fontId="22"/>
  </si>
  <si>
    <t>N0843 ブロイラーのふん（メタン発酵）</t>
    <rPh sb="18" eb="20">
      <t>ハッコウ</t>
    </rPh>
    <phoneticPr fontId="22"/>
  </si>
  <si>
    <t>N0844 鶏のふん（その他処理）</t>
    <rPh sb="6" eb="7">
      <t>トリ</t>
    </rPh>
    <rPh sb="13" eb="14">
      <t>タ</t>
    </rPh>
    <rPh sb="14" eb="16">
      <t>ショリ</t>
    </rPh>
    <phoneticPr fontId="22"/>
  </si>
  <si>
    <t>N0845 めん羊</t>
    <rPh sb="8" eb="9">
      <t>ヒツジ</t>
    </rPh>
    <phoneticPr fontId="22"/>
  </si>
  <si>
    <t>N0846 山羊</t>
    <rPh sb="6" eb="8">
      <t>ヤギ</t>
    </rPh>
    <phoneticPr fontId="22"/>
  </si>
  <si>
    <t>N0847 馬</t>
    <rPh sb="6" eb="7">
      <t>ウマ</t>
    </rPh>
    <phoneticPr fontId="22"/>
  </si>
  <si>
    <t>N0848 水牛（固形にしたふん尿の乾燥によりそのふん尿の管理が行われるもの）</t>
    <rPh sb="6" eb="8">
      <t>スイギュウ</t>
    </rPh>
    <rPh sb="9" eb="11">
      <t>コケイ</t>
    </rPh>
    <rPh sb="16" eb="17">
      <t>ニョウ</t>
    </rPh>
    <rPh sb="18" eb="20">
      <t>カンソウ</t>
    </rPh>
    <rPh sb="27" eb="28">
      <t>ニョウ</t>
    </rPh>
    <rPh sb="29" eb="31">
      <t>カンリ</t>
    </rPh>
    <rPh sb="32" eb="33">
      <t>オコナ</t>
    </rPh>
    <phoneticPr fontId="22"/>
  </si>
  <si>
    <t>N0849 水牛（燃焼の用に供し、又は耕地に散布することによりそのふん尿の管理が行われるもの）</t>
    <rPh sb="6" eb="8">
      <t>スイギュウ</t>
    </rPh>
    <rPh sb="9" eb="11">
      <t>ネンショウ</t>
    </rPh>
    <rPh sb="12" eb="13">
      <t>ヨウ</t>
    </rPh>
    <rPh sb="14" eb="15">
      <t>キョウ</t>
    </rPh>
    <rPh sb="17" eb="18">
      <t>マタ</t>
    </rPh>
    <rPh sb="19" eb="21">
      <t>コウチ</t>
    </rPh>
    <rPh sb="22" eb="24">
      <t>サンプ</t>
    </rPh>
    <rPh sb="35" eb="36">
      <t>ニョウ</t>
    </rPh>
    <rPh sb="37" eb="39">
      <t>カンリ</t>
    </rPh>
    <rPh sb="40" eb="41">
      <t>オコナ</t>
    </rPh>
    <phoneticPr fontId="22"/>
  </si>
  <si>
    <t>N0850 水牛（その他の方法によりそのふん尿の管理が行われるもの）</t>
    <rPh sb="6" eb="8">
      <t>スイギュウ</t>
    </rPh>
    <rPh sb="11" eb="12">
      <t>タ</t>
    </rPh>
    <rPh sb="13" eb="15">
      <t>ホウホウ</t>
    </rPh>
    <rPh sb="22" eb="23">
      <t>ニョウ</t>
    </rPh>
    <rPh sb="24" eb="26">
      <t>カンリ</t>
    </rPh>
    <rPh sb="27" eb="28">
      <t>オコナ</t>
    </rPh>
    <phoneticPr fontId="22"/>
  </si>
  <si>
    <t>N0851 うさぎ</t>
    <phoneticPr fontId="22"/>
  </si>
  <si>
    <t>N0852 ミンク</t>
    <phoneticPr fontId="22"/>
  </si>
  <si>
    <t>N0853 牛</t>
    <rPh sb="6" eb="7">
      <t>ウシ</t>
    </rPh>
    <phoneticPr fontId="22"/>
  </si>
  <si>
    <t>N0854 鶏</t>
    <rPh sb="6" eb="7">
      <t>トリ</t>
    </rPh>
    <phoneticPr fontId="22"/>
  </si>
  <si>
    <t>N0901 水稲</t>
    <rPh sb="6" eb="8">
      <t>スイトウ</t>
    </rPh>
    <phoneticPr fontId="22"/>
  </si>
  <si>
    <t>N0902 茶樹</t>
    <rPh sb="6" eb="7">
      <t>チャ</t>
    </rPh>
    <rPh sb="7" eb="8">
      <t>ジュ</t>
    </rPh>
    <phoneticPr fontId="22"/>
  </si>
  <si>
    <t>N0903 農作物（水稲、茶樹を除く。）</t>
    <rPh sb="6" eb="9">
      <t>ノウサクブツ</t>
    </rPh>
    <rPh sb="10" eb="12">
      <t>スイトウ</t>
    </rPh>
    <rPh sb="13" eb="14">
      <t>チャ</t>
    </rPh>
    <rPh sb="14" eb="15">
      <t>ジュ</t>
    </rPh>
    <rPh sb="16" eb="17">
      <t>ノゾ</t>
    </rPh>
    <phoneticPr fontId="22"/>
  </si>
  <si>
    <t>N1001 水稲（稲わら）</t>
    <rPh sb="9" eb="10">
      <t>イネ</t>
    </rPh>
    <phoneticPr fontId="22"/>
  </si>
  <si>
    <t>N1002 水稲（もみがら）</t>
    <rPh sb="6" eb="8">
      <t>スイトウ</t>
    </rPh>
    <phoneticPr fontId="22"/>
  </si>
  <si>
    <t>N1003 水稲（地下部）</t>
    <rPh sb="6" eb="8">
      <t>スイトウ</t>
    </rPh>
    <rPh sb="9" eb="11">
      <t>チカ</t>
    </rPh>
    <rPh sb="11" eb="12">
      <t>ブ</t>
    </rPh>
    <phoneticPr fontId="22"/>
  </si>
  <si>
    <t>N1004 牧草（飼料用）</t>
    <rPh sb="6" eb="8">
      <t>ボクソウ</t>
    </rPh>
    <rPh sb="9" eb="11">
      <t>シリョウ</t>
    </rPh>
    <rPh sb="11" eb="12">
      <t>ヨウ</t>
    </rPh>
    <phoneticPr fontId="22"/>
  </si>
  <si>
    <t>N1005 牧草（肥料用）</t>
    <rPh sb="6" eb="8">
      <t>ボクソウ</t>
    </rPh>
    <rPh sb="9" eb="11">
      <t>ヒリョウ</t>
    </rPh>
    <rPh sb="11" eb="12">
      <t>ヨウ</t>
    </rPh>
    <phoneticPr fontId="22"/>
  </si>
  <si>
    <t>N1006 青刈りとうもろこし（飼料用）</t>
    <rPh sb="6" eb="7">
      <t>アオ</t>
    </rPh>
    <rPh sb="7" eb="8">
      <t>カリ</t>
    </rPh>
    <rPh sb="16" eb="18">
      <t>シリョウ</t>
    </rPh>
    <rPh sb="18" eb="19">
      <t>ヨウ</t>
    </rPh>
    <phoneticPr fontId="22"/>
  </si>
  <si>
    <t>N1007 青刈りとうもろこし（肥料用）</t>
    <rPh sb="6" eb="7">
      <t>アオ</t>
    </rPh>
    <rPh sb="7" eb="8">
      <t>カリ</t>
    </rPh>
    <rPh sb="16" eb="18">
      <t>ヒリョウ</t>
    </rPh>
    <rPh sb="18" eb="19">
      <t>ヨウ</t>
    </rPh>
    <phoneticPr fontId="22"/>
  </si>
  <si>
    <t>N1008 ソルガム（飼料用）</t>
    <rPh sb="11" eb="13">
      <t>シリョウ</t>
    </rPh>
    <rPh sb="13" eb="14">
      <t>ヨウ</t>
    </rPh>
    <phoneticPr fontId="22"/>
  </si>
  <si>
    <t>N1009 ソルガム（肥料用）</t>
    <rPh sb="11" eb="13">
      <t>ヒリョウ</t>
    </rPh>
    <rPh sb="13" eb="14">
      <t>ヨウ</t>
    </rPh>
    <phoneticPr fontId="22"/>
  </si>
  <si>
    <t>N1010 青刈りえん麦（飼料用）</t>
    <rPh sb="6" eb="7">
      <t>アオ</t>
    </rPh>
    <rPh sb="7" eb="8">
      <t>カリ</t>
    </rPh>
    <rPh sb="11" eb="12">
      <t>ムギ</t>
    </rPh>
    <rPh sb="13" eb="15">
      <t>シリョウ</t>
    </rPh>
    <rPh sb="15" eb="16">
      <t>ヨウ</t>
    </rPh>
    <phoneticPr fontId="22"/>
  </si>
  <si>
    <t>N1011 青刈りえん麦（肥料用）</t>
    <rPh sb="6" eb="7">
      <t>アオ</t>
    </rPh>
    <rPh sb="7" eb="8">
      <t>カリ</t>
    </rPh>
    <rPh sb="11" eb="12">
      <t>ムギ</t>
    </rPh>
    <rPh sb="13" eb="15">
      <t>ヒリョウ</t>
    </rPh>
    <rPh sb="15" eb="16">
      <t>ヨウ</t>
    </rPh>
    <phoneticPr fontId="22"/>
  </si>
  <si>
    <t>N1012 青刈りらい麦（飼料用）</t>
    <rPh sb="6" eb="7">
      <t>アオ</t>
    </rPh>
    <rPh sb="7" eb="8">
      <t>カリ</t>
    </rPh>
    <rPh sb="11" eb="12">
      <t>ムギ</t>
    </rPh>
    <rPh sb="13" eb="15">
      <t>シリョウ</t>
    </rPh>
    <rPh sb="15" eb="16">
      <t>ヨウ</t>
    </rPh>
    <phoneticPr fontId="22"/>
  </si>
  <si>
    <t>N1013 青刈りらい麦（肥料用）</t>
    <rPh sb="6" eb="7">
      <t>アオ</t>
    </rPh>
    <rPh sb="7" eb="8">
      <t>カリ</t>
    </rPh>
    <rPh sb="11" eb="12">
      <t>ムギ</t>
    </rPh>
    <rPh sb="13" eb="15">
      <t>ヒリョウ</t>
    </rPh>
    <rPh sb="15" eb="16">
      <t>ヨウ</t>
    </rPh>
    <phoneticPr fontId="22"/>
  </si>
  <si>
    <t>N1014 青刈りの麦（青刈りえん麦及び青刈りらい麦を除く。）（飼料用）</t>
    <rPh sb="6" eb="7">
      <t>アオ</t>
    </rPh>
    <rPh sb="7" eb="8">
      <t>カリ</t>
    </rPh>
    <rPh sb="10" eb="11">
      <t>ムギ</t>
    </rPh>
    <rPh sb="12" eb="13">
      <t>アオ</t>
    </rPh>
    <rPh sb="13" eb="14">
      <t>カリ</t>
    </rPh>
    <rPh sb="17" eb="18">
      <t>ムギ</t>
    </rPh>
    <rPh sb="18" eb="19">
      <t>オヨ</t>
    </rPh>
    <rPh sb="20" eb="21">
      <t>アオ</t>
    </rPh>
    <rPh sb="21" eb="22">
      <t>カリ</t>
    </rPh>
    <rPh sb="25" eb="26">
      <t>ムギ</t>
    </rPh>
    <rPh sb="27" eb="28">
      <t>ノゾ</t>
    </rPh>
    <rPh sb="32" eb="34">
      <t>シリョウ</t>
    </rPh>
    <rPh sb="34" eb="35">
      <t>ヨウ</t>
    </rPh>
    <phoneticPr fontId="22"/>
  </si>
  <si>
    <t>N1015 青刈りの麦（青刈りえん麦及び青刈りらい麦を除く。）（肥料用）</t>
    <rPh sb="32" eb="34">
      <t>ヒリョウ</t>
    </rPh>
    <phoneticPr fontId="22"/>
  </si>
  <si>
    <t>N1016 小麦</t>
    <rPh sb="6" eb="8">
      <t>コムギ</t>
    </rPh>
    <phoneticPr fontId="22"/>
  </si>
  <si>
    <t>N1017 二条大麦</t>
    <rPh sb="6" eb="8">
      <t>ニジョウ</t>
    </rPh>
    <rPh sb="8" eb="10">
      <t>オオムギ</t>
    </rPh>
    <phoneticPr fontId="22"/>
  </si>
  <si>
    <t>N1018 六条大麦</t>
    <rPh sb="6" eb="8">
      <t>ロクジョウ</t>
    </rPh>
    <rPh sb="8" eb="10">
      <t>オオムギ</t>
    </rPh>
    <phoneticPr fontId="22"/>
  </si>
  <si>
    <t>N1019 裸麦</t>
    <rPh sb="6" eb="7">
      <t>ハダカ</t>
    </rPh>
    <rPh sb="7" eb="8">
      <t>ムギ</t>
    </rPh>
    <phoneticPr fontId="22"/>
  </si>
  <si>
    <t>N1020 えん麦</t>
    <rPh sb="8" eb="9">
      <t>ムギ</t>
    </rPh>
    <phoneticPr fontId="22"/>
  </si>
  <si>
    <t>N1021 らい麦</t>
    <rPh sb="8" eb="9">
      <t>ムギ</t>
    </rPh>
    <phoneticPr fontId="22"/>
  </si>
  <si>
    <t>N1022 大豆</t>
    <rPh sb="6" eb="8">
      <t>ダイズ</t>
    </rPh>
    <phoneticPr fontId="22"/>
  </si>
  <si>
    <t>N1023 小豆</t>
    <rPh sb="6" eb="8">
      <t>アズキ</t>
    </rPh>
    <phoneticPr fontId="22"/>
  </si>
  <si>
    <t>N1024 いんげんまめ</t>
    <phoneticPr fontId="22"/>
  </si>
  <si>
    <t>N1025 らっかせい</t>
    <phoneticPr fontId="22"/>
  </si>
  <si>
    <t>N1026 そば</t>
    <phoneticPr fontId="22"/>
  </si>
  <si>
    <t>N1027 なたね</t>
    <phoneticPr fontId="22"/>
  </si>
  <si>
    <t>N1028 こんにゃく</t>
    <phoneticPr fontId="22"/>
  </si>
  <si>
    <t>N1029 いぐさ</t>
    <phoneticPr fontId="22"/>
  </si>
  <si>
    <t>N1030 かんしょ</t>
    <phoneticPr fontId="22"/>
  </si>
  <si>
    <t>N1031 ばれいしょ</t>
    <phoneticPr fontId="22"/>
  </si>
  <si>
    <t>N1032 さといも</t>
    <phoneticPr fontId="22"/>
  </si>
  <si>
    <t>N1033 やまのいも</t>
    <phoneticPr fontId="22"/>
  </si>
  <si>
    <t>N1034 とうもろこし</t>
    <phoneticPr fontId="22"/>
  </si>
  <si>
    <t>N1035 葉たばこ</t>
    <rPh sb="6" eb="7">
      <t>ハ</t>
    </rPh>
    <phoneticPr fontId="22"/>
  </si>
  <si>
    <t>N1036 茶</t>
    <rPh sb="6" eb="7">
      <t>チャ</t>
    </rPh>
    <phoneticPr fontId="22"/>
  </si>
  <si>
    <t>N1037 だいこん</t>
    <phoneticPr fontId="22"/>
  </si>
  <si>
    <t>N1038 かぶ</t>
    <phoneticPr fontId="22"/>
  </si>
  <si>
    <t>N1039 にんじん</t>
    <phoneticPr fontId="22"/>
  </si>
  <si>
    <t>N1040 ごぼう</t>
    <phoneticPr fontId="22"/>
  </si>
  <si>
    <t>N1041 れんこん</t>
    <phoneticPr fontId="22"/>
  </si>
  <si>
    <t>N1042 はくさい</t>
    <phoneticPr fontId="22"/>
  </si>
  <si>
    <t>N1043 こまつな</t>
    <phoneticPr fontId="22"/>
  </si>
  <si>
    <t>N1044 キャベツ</t>
    <phoneticPr fontId="22"/>
  </si>
  <si>
    <t>N1045 ちんげんさい</t>
    <phoneticPr fontId="22"/>
  </si>
  <si>
    <t>N1046 ほうれんそう</t>
    <phoneticPr fontId="22"/>
  </si>
  <si>
    <t>N1047 ふき</t>
    <phoneticPr fontId="22"/>
  </si>
  <si>
    <t>N1048 みつば</t>
    <phoneticPr fontId="22"/>
  </si>
  <si>
    <t>N1049 しゅんぎく</t>
    <phoneticPr fontId="22"/>
  </si>
  <si>
    <t>N1050 みずな</t>
    <phoneticPr fontId="22"/>
  </si>
  <si>
    <t>N1051 セルリー</t>
    <phoneticPr fontId="22"/>
  </si>
  <si>
    <t>N1052 アスパラガス</t>
    <phoneticPr fontId="22"/>
  </si>
  <si>
    <t>N1053 カリフラワー</t>
    <phoneticPr fontId="22"/>
  </si>
  <si>
    <t>N1054 ブロッコリー</t>
    <phoneticPr fontId="22"/>
  </si>
  <si>
    <t>N1055 レタス</t>
    <phoneticPr fontId="22"/>
  </si>
  <si>
    <t>N1056 ねぎ</t>
    <phoneticPr fontId="22"/>
  </si>
  <si>
    <t>N1057 にら</t>
    <phoneticPr fontId="22"/>
  </si>
  <si>
    <t>N1058 たまねぎ</t>
    <phoneticPr fontId="22"/>
  </si>
  <si>
    <t>N1059 にんにく</t>
    <phoneticPr fontId="22"/>
  </si>
  <si>
    <t>N1060 きゅうり</t>
    <phoneticPr fontId="22"/>
  </si>
  <si>
    <t>N1061 かぼちゃ</t>
    <phoneticPr fontId="22"/>
  </si>
  <si>
    <t>N1062 なす</t>
    <phoneticPr fontId="22"/>
  </si>
  <si>
    <t>N1063 トマト</t>
    <phoneticPr fontId="22"/>
  </si>
  <si>
    <t>N1064 ピーマン</t>
    <phoneticPr fontId="22"/>
  </si>
  <si>
    <t>N1065 さやいんげん</t>
    <phoneticPr fontId="22"/>
  </si>
  <si>
    <t>N1066 さやえんどう</t>
    <phoneticPr fontId="22"/>
  </si>
  <si>
    <t>N1067 そらまめ</t>
    <phoneticPr fontId="22"/>
  </si>
  <si>
    <t>N1068 えだまめ</t>
    <phoneticPr fontId="22"/>
  </si>
  <si>
    <t>N1069 しょうが</t>
    <phoneticPr fontId="22"/>
  </si>
  <si>
    <t>N1070 いちご</t>
    <phoneticPr fontId="22"/>
  </si>
  <si>
    <t>N1071 メロン</t>
    <phoneticPr fontId="22"/>
  </si>
  <si>
    <t>N1072 すいか</t>
    <phoneticPr fontId="22"/>
  </si>
  <si>
    <t>N1073 さとうきび</t>
    <phoneticPr fontId="22"/>
  </si>
  <si>
    <t>N1074 てんさい</t>
    <phoneticPr fontId="22"/>
  </si>
  <si>
    <t>N1101 ―</t>
    <phoneticPr fontId="22"/>
  </si>
  <si>
    <t>N1201 水稲、とうもろこし、いも類、豆類、てんさい、さとうきび、野菜類その他作物（麦類を除く。）</t>
    <rPh sb="6" eb="8">
      <t>スイトウ</t>
    </rPh>
    <rPh sb="18" eb="19">
      <t>ルイ</t>
    </rPh>
    <rPh sb="20" eb="21">
      <t>マメ</t>
    </rPh>
    <rPh sb="21" eb="22">
      <t>ルイ</t>
    </rPh>
    <rPh sb="34" eb="36">
      <t>ヤサイ</t>
    </rPh>
    <rPh sb="36" eb="37">
      <t>ルイ</t>
    </rPh>
    <rPh sb="39" eb="40">
      <t>タ</t>
    </rPh>
    <rPh sb="40" eb="42">
      <t>サクモツ</t>
    </rPh>
    <rPh sb="43" eb="44">
      <t>ムギ</t>
    </rPh>
    <rPh sb="44" eb="45">
      <t>ルイ</t>
    </rPh>
    <rPh sb="46" eb="47">
      <t>ノゾ</t>
    </rPh>
    <phoneticPr fontId="22"/>
  </si>
  <si>
    <t>N1202 麦類</t>
    <rPh sb="6" eb="7">
      <t>ムギ</t>
    </rPh>
    <rPh sb="7" eb="8">
      <t>ルイ</t>
    </rPh>
    <phoneticPr fontId="22"/>
  </si>
  <si>
    <t>N1401 連続燃焼式焼却施設</t>
    <rPh sb="6" eb="8">
      <t>レンゾク</t>
    </rPh>
    <rPh sb="8" eb="11">
      <t>ネンショウシキ</t>
    </rPh>
    <rPh sb="11" eb="13">
      <t>ショウキャク</t>
    </rPh>
    <rPh sb="13" eb="15">
      <t>シセツ</t>
    </rPh>
    <phoneticPr fontId="22"/>
  </si>
  <si>
    <t>N1408 下水汚泥（高分子凝集剤を用いた脱水処理が行われたあとに流動床式焼却施設において高温燃焼により焼却されるもの）</t>
    <rPh sb="45" eb="47">
      <t>コウオン</t>
    </rPh>
    <phoneticPr fontId="22"/>
  </si>
  <si>
    <t>N1409 下水汚泥（高分子凝集剤を用いた脱水処理が行われたあとに多段式焼却炉で焼却されるもの）</t>
    <rPh sb="33" eb="35">
      <t>タダン</t>
    </rPh>
    <rPh sb="35" eb="36">
      <t>シキ</t>
    </rPh>
    <rPh sb="38" eb="39">
      <t>ロ</t>
    </rPh>
    <phoneticPr fontId="22"/>
  </si>
  <si>
    <t>N1411 下水汚泥（多段吹込燃焼式流動床炉、二段燃焼式循環流動床炉又はストーカ炉において焼却されるもの）</t>
    <rPh sb="6" eb="8">
      <t>ゲスイ</t>
    </rPh>
    <rPh sb="8" eb="10">
      <t>オデイ</t>
    </rPh>
    <rPh sb="11" eb="13">
      <t>タダン</t>
    </rPh>
    <rPh sb="13" eb="15">
      <t>フキコ</t>
    </rPh>
    <rPh sb="15" eb="17">
      <t>ネンショウ</t>
    </rPh>
    <rPh sb="17" eb="18">
      <t>シキ</t>
    </rPh>
    <rPh sb="18" eb="20">
      <t>リュウドウ</t>
    </rPh>
    <rPh sb="20" eb="21">
      <t>ユカ</t>
    </rPh>
    <rPh sb="21" eb="22">
      <t>ロ</t>
    </rPh>
    <rPh sb="23" eb="25">
      <t>ニダン</t>
    </rPh>
    <rPh sb="25" eb="27">
      <t>ネンショウ</t>
    </rPh>
    <rPh sb="27" eb="28">
      <t>シキ</t>
    </rPh>
    <rPh sb="28" eb="30">
      <t>ジュンカン</t>
    </rPh>
    <rPh sb="30" eb="32">
      <t>リュウドウ</t>
    </rPh>
    <rPh sb="32" eb="33">
      <t>ユカ</t>
    </rPh>
    <rPh sb="33" eb="34">
      <t>ロ</t>
    </rPh>
    <rPh sb="34" eb="35">
      <t>マタ</t>
    </rPh>
    <rPh sb="40" eb="41">
      <t>ロ</t>
    </rPh>
    <rPh sb="45" eb="47">
      <t>ショウキャク</t>
    </rPh>
    <phoneticPr fontId="22"/>
  </si>
  <si>
    <t>N1414 汚泥（感染性廃棄物及び下水汚泥を除く）</t>
    <rPh sb="6" eb="8">
      <t>オデイ</t>
    </rPh>
    <rPh sb="9" eb="12">
      <t>カンセンセイ</t>
    </rPh>
    <rPh sb="12" eb="15">
      <t>ハイキブツ</t>
    </rPh>
    <rPh sb="15" eb="16">
      <t>オヨ</t>
    </rPh>
    <rPh sb="17" eb="19">
      <t>ゲスイ</t>
    </rPh>
    <rPh sb="19" eb="21">
      <t>オデイ</t>
    </rPh>
    <rPh sb="22" eb="23">
      <t>ノゾ</t>
    </rPh>
    <phoneticPr fontId="22"/>
  </si>
  <si>
    <t>N1415 廃油</t>
    <rPh sb="6" eb="8">
      <t>ハイユ</t>
    </rPh>
    <phoneticPr fontId="22"/>
  </si>
  <si>
    <t>N1416 紙くず、木くず、繊維くず、動物性若しくは植物性の残さ又は家畜の死体</t>
    <rPh sb="6" eb="7">
      <t>カミ</t>
    </rPh>
    <rPh sb="10" eb="11">
      <t>キ</t>
    </rPh>
    <rPh sb="14" eb="16">
      <t>センイ</t>
    </rPh>
    <rPh sb="19" eb="21">
      <t>ドウブツ</t>
    </rPh>
    <rPh sb="21" eb="22">
      <t>セイ</t>
    </rPh>
    <rPh sb="22" eb="23">
      <t>モ</t>
    </rPh>
    <rPh sb="26" eb="29">
      <t>ショクブツセイ</t>
    </rPh>
    <rPh sb="30" eb="31">
      <t>ザン</t>
    </rPh>
    <rPh sb="32" eb="33">
      <t>マタ</t>
    </rPh>
    <rPh sb="34" eb="36">
      <t>カチク</t>
    </rPh>
    <rPh sb="37" eb="39">
      <t>シタイ</t>
    </rPh>
    <phoneticPr fontId="22"/>
  </si>
  <si>
    <t>N1601 標準活性汚泥法による処理</t>
    <rPh sb="6" eb="8">
      <t>ヒョウジュン</t>
    </rPh>
    <rPh sb="8" eb="10">
      <t>カッセイ</t>
    </rPh>
    <rPh sb="10" eb="12">
      <t>オデイ</t>
    </rPh>
    <rPh sb="12" eb="13">
      <t>ホウ</t>
    </rPh>
    <rPh sb="16" eb="18">
      <t>ショリ</t>
    </rPh>
    <phoneticPr fontId="22"/>
  </si>
  <si>
    <t>N1602 嫌気好気活性汚泥法による処理</t>
    <rPh sb="6" eb="8">
      <t>ケンキ</t>
    </rPh>
    <rPh sb="8" eb="10">
      <t>コウキ</t>
    </rPh>
    <rPh sb="10" eb="12">
      <t>カッセイ</t>
    </rPh>
    <rPh sb="12" eb="14">
      <t>オデイ</t>
    </rPh>
    <rPh sb="14" eb="15">
      <t>ホウ</t>
    </rPh>
    <rPh sb="18" eb="20">
      <t>ショリ</t>
    </rPh>
    <phoneticPr fontId="22"/>
  </si>
  <si>
    <t>N1603 嫌気無酸素好気法又は循環式硝化脱窒法による処理</t>
    <rPh sb="6" eb="8">
      <t>ケンキ</t>
    </rPh>
    <rPh sb="8" eb="11">
      <t>ムサンソ</t>
    </rPh>
    <rPh sb="11" eb="13">
      <t>コウキ</t>
    </rPh>
    <rPh sb="13" eb="14">
      <t>ホウ</t>
    </rPh>
    <rPh sb="14" eb="15">
      <t>マタ</t>
    </rPh>
    <rPh sb="16" eb="18">
      <t>ジュンカン</t>
    </rPh>
    <rPh sb="18" eb="19">
      <t>シキ</t>
    </rPh>
    <rPh sb="19" eb="21">
      <t>ショウカ</t>
    </rPh>
    <rPh sb="21" eb="22">
      <t>ダツ</t>
    </rPh>
    <rPh sb="23" eb="24">
      <t>ホウ</t>
    </rPh>
    <rPh sb="27" eb="29">
      <t>ショリ</t>
    </rPh>
    <phoneticPr fontId="22"/>
  </si>
  <si>
    <t>N1604 循環式硝化脱窒型膜分離活性汚泥法による処理</t>
    <rPh sb="6" eb="9">
      <t>ジュンカンシキ</t>
    </rPh>
    <rPh sb="9" eb="11">
      <t>ショウカ</t>
    </rPh>
    <rPh sb="11" eb="12">
      <t>ダツ</t>
    </rPh>
    <rPh sb="13" eb="14">
      <t>ガタ</t>
    </rPh>
    <rPh sb="14" eb="15">
      <t>マク</t>
    </rPh>
    <rPh sb="15" eb="17">
      <t>ブンリ</t>
    </rPh>
    <rPh sb="17" eb="19">
      <t>カッセイ</t>
    </rPh>
    <rPh sb="19" eb="21">
      <t>オデイ</t>
    </rPh>
    <rPh sb="21" eb="22">
      <t>ホウ</t>
    </rPh>
    <rPh sb="25" eb="27">
      <t>ショリ</t>
    </rPh>
    <phoneticPr fontId="22"/>
  </si>
  <si>
    <t>N1605 し尿処理施設（嫌気性消化処理）</t>
    <rPh sb="7" eb="8">
      <t>ニョウ</t>
    </rPh>
    <rPh sb="8" eb="10">
      <t>ショリ</t>
    </rPh>
    <rPh sb="10" eb="12">
      <t>シセツ</t>
    </rPh>
    <rPh sb="13" eb="15">
      <t>ケンキ</t>
    </rPh>
    <rPh sb="15" eb="16">
      <t>セイ</t>
    </rPh>
    <rPh sb="16" eb="18">
      <t>ショウカ</t>
    </rPh>
    <rPh sb="18" eb="20">
      <t>ショリ</t>
    </rPh>
    <phoneticPr fontId="22"/>
  </si>
  <si>
    <t>N1606 し尿処理施設（好気性消化処理）</t>
    <rPh sb="7" eb="8">
      <t>ニョウ</t>
    </rPh>
    <rPh sb="8" eb="10">
      <t>ショリ</t>
    </rPh>
    <rPh sb="10" eb="12">
      <t>シセツ</t>
    </rPh>
    <rPh sb="13" eb="16">
      <t>コウキセイ</t>
    </rPh>
    <rPh sb="16" eb="18">
      <t>ショウカ</t>
    </rPh>
    <rPh sb="18" eb="20">
      <t>ショリ</t>
    </rPh>
    <phoneticPr fontId="22"/>
  </si>
  <si>
    <t>N1607 し尿処理施設（高負荷生物学的脱窒素処理）</t>
    <rPh sb="7" eb="8">
      <t>ニョウ</t>
    </rPh>
    <rPh sb="8" eb="10">
      <t>ショリ</t>
    </rPh>
    <rPh sb="10" eb="12">
      <t>シセツ</t>
    </rPh>
    <rPh sb="13" eb="16">
      <t>コウフカ</t>
    </rPh>
    <rPh sb="16" eb="18">
      <t>セイブツ</t>
    </rPh>
    <rPh sb="18" eb="20">
      <t>ガクテキ</t>
    </rPh>
    <rPh sb="20" eb="21">
      <t>ダツ</t>
    </rPh>
    <rPh sb="21" eb="23">
      <t>チッソ</t>
    </rPh>
    <rPh sb="23" eb="25">
      <t>ショリ</t>
    </rPh>
    <phoneticPr fontId="22"/>
  </si>
  <si>
    <t>N1608 し尿処理施設（生物学的脱窒素処理（標準脱窒素処理））</t>
    <rPh sb="7" eb="8">
      <t>ニョウ</t>
    </rPh>
    <rPh sb="8" eb="10">
      <t>ショリ</t>
    </rPh>
    <rPh sb="10" eb="12">
      <t>シセツ</t>
    </rPh>
    <rPh sb="13" eb="17">
      <t>セイブツガクテキ</t>
    </rPh>
    <rPh sb="17" eb="20">
      <t>ダツチッソ</t>
    </rPh>
    <rPh sb="20" eb="22">
      <t>ショリ</t>
    </rPh>
    <rPh sb="23" eb="25">
      <t>ヒョウジュン</t>
    </rPh>
    <rPh sb="25" eb="26">
      <t>ダツ</t>
    </rPh>
    <rPh sb="26" eb="28">
      <t>チッソ</t>
    </rPh>
    <rPh sb="28" eb="30">
      <t>ショリ</t>
    </rPh>
    <phoneticPr fontId="22"/>
  </si>
  <si>
    <t>N1609 し尿処理施設（膜分離処理）</t>
    <rPh sb="7" eb="8">
      <t>ニョウ</t>
    </rPh>
    <rPh sb="8" eb="10">
      <t>ショリ</t>
    </rPh>
    <rPh sb="10" eb="12">
      <t>シセツ</t>
    </rPh>
    <rPh sb="13" eb="14">
      <t>マク</t>
    </rPh>
    <rPh sb="14" eb="16">
      <t>ブンリ</t>
    </rPh>
    <rPh sb="16" eb="18">
      <t>ショリ</t>
    </rPh>
    <phoneticPr fontId="22"/>
  </si>
  <si>
    <t>N1610 し尿処理施設（その他処理）</t>
    <rPh sb="7" eb="8">
      <t>ニョウ</t>
    </rPh>
    <rPh sb="8" eb="10">
      <t>ショリ</t>
    </rPh>
    <rPh sb="10" eb="12">
      <t>シセツ</t>
    </rPh>
    <rPh sb="15" eb="16">
      <t>タ</t>
    </rPh>
    <rPh sb="16" eb="18">
      <t>ショリ</t>
    </rPh>
    <phoneticPr fontId="22"/>
  </si>
  <si>
    <t>N1611 し尿処理施設（し尿及び雑排水の処理を行うために設置するものであって、し尿及び雑排水を管渠によって収集するもの）</t>
    <rPh sb="7" eb="8">
      <t>ニョウ</t>
    </rPh>
    <rPh sb="8" eb="10">
      <t>ショリ</t>
    </rPh>
    <rPh sb="10" eb="12">
      <t>シセツ</t>
    </rPh>
    <rPh sb="14" eb="15">
      <t>ニョウ</t>
    </rPh>
    <rPh sb="15" eb="16">
      <t>オヨ</t>
    </rPh>
    <rPh sb="17" eb="18">
      <t>ザツ</t>
    </rPh>
    <rPh sb="18" eb="20">
      <t>ハイスイ</t>
    </rPh>
    <rPh sb="21" eb="23">
      <t>ショリ</t>
    </rPh>
    <rPh sb="24" eb="25">
      <t>オコナ</t>
    </rPh>
    <rPh sb="29" eb="31">
      <t>セッチ</t>
    </rPh>
    <rPh sb="41" eb="42">
      <t>ニョウ</t>
    </rPh>
    <rPh sb="42" eb="43">
      <t>オヨ</t>
    </rPh>
    <rPh sb="44" eb="45">
      <t>ザツ</t>
    </rPh>
    <rPh sb="45" eb="47">
      <t>ハイスイ</t>
    </rPh>
    <rPh sb="48" eb="50">
      <t>カンキョ</t>
    </rPh>
    <rPh sb="54" eb="56">
      <t>シュウシュウ</t>
    </rPh>
    <phoneticPr fontId="22"/>
  </si>
  <si>
    <t>N1612 浄化槽法第３条の２第２項又は浄化槽法の一部を改正する法律附則第２条の規定により浄化槽とみなされたもの）</t>
    <rPh sb="6" eb="10">
      <t>ジョウカソウホウ</t>
    </rPh>
    <rPh sb="10" eb="11">
      <t>ダイ</t>
    </rPh>
    <rPh sb="12" eb="13">
      <t>ジョウ</t>
    </rPh>
    <rPh sb="15" eb="16">
      <t>ダイ</t>
    </rPh>
    <rPh sb="17" eb="18">
      <t>コウ</t>
    </rPh>
    <rPh sb="18" eb="19">
      <t>マタ</t>
    </rPh>
    <rPh sb="20" eb="24">
      <t>ジョウカソウホウ</t>
    </rPh>
    <rPh sb="25" eb="27">
      <t>イチブ</t>
    </rPh>
    <rPh sb="28" eb="30">
      <t>カイセイ</t>
    </rPh>
    <rPh sb="32" eb="34">
      <t>ホウリツ</t>
    </rPh>
    <rPh sb="34" eb="36">
      <t>フソク</t>
    </rPh>
    <rPh sb="36" eb="37">
      <t>ダイ</t>
    </rPh>
    <rPh sb="38" eb="39">
      <t>ジョウ</t>
    </rPh>
    <rPh sb="40" eb="42">
      <t>キテイ</t>
    </rPh>
    <rPh sb="45" eb="48">
      <t>ジョウカソウ</t>
    </rPh>
    <phoneticPr fontId="22"/>
  </si>
  <si>
    <t>N1613 合併処理浄化槽（性能評価型のものであって、高度に窒素の除去、窒素及びリンの除去又は生物学的酸素要求量の除去をする性能を有するものに限る。）</t>
    <rPh sb="6" eb="8">
      <t>ガッペイ</t>
    </rPh>
    <rPh sb="8" eb="10">
      <t>ショリ</t>
    </rPh>
    <rPh sb="10" eb="13">
      <t>ジョウカソウ</t>
    </rPh>
    <rPh sb="14" eb="16">
      <t>セイノウ</t>
    </rPh>
    <rPh sb="16" eb="18">
      <t>ヒョウカ</t>
    </rPh>
    <rPh sb="18" eb="19">
      <t>ガタ</t>
    </rPh>
    <rPh sb="27" eb="29">
      <t>コウド</t>
    </rPh>
    <rPh sb="30" eb="32">
      <t>チッソ</t>
    </rPh>
    <rPh sb="33" eb="35">
      <t>ジョキョ</t>
    </rPh>
    <rPh sb="36" eb="38">
      <t>チッソ</t>
    </rPh>
    <rPh sb="38" eb="39">
      <t>オヨ</t>
    </rPh>
    <rPh sb="43" eb="45">
      <t>ジョキョ</t>
    </rPh>
    <rPh sb="45" eb="46">
      <t>マタ</t>
    </rPh>
    <rPh sb="47" eb="51">
      <t>セイブツガクテキ</t>
    </rPh>
    <rPh sb="51" eb="53">
      <t>サンソ</t>
    </rPh>
    <rPh sb="53" eb="56">
      <t>ヨウキュウリョウ</t>
    </rPh>
    <rPh sb="57" eb="59">
      <t>ジョキョ</t>
    </rPh>
    <rPh sb="62" eb="64">
      <t>セイノウ</t>
    </rPh>
    <rPh sb="65" eb="66">
      <t>ユウ</t>
    </rPh>
    <rPh sb="71" eb="72">
      <t>カギ</t>
    </rPh>
    <phoneticPr fontId="22"/>
  </si>
  <si>
    <t>N1614 合併処理浄化槽（その他性能評価型）</t>
    <rPh sb="6" eb="8">
      <t>ガッペイ</t>
    </rPh>
    <rPh sb="8" eb="10">
      <t>ショリ</t>
    </rPh>
    <rPh sb="10" eb="13">
      <t>ジョウカソウ</t>
    </rPh>
    <rPh sb="16" eb="17">
      <t>タ</t>
    </rPh>
    <rPh sb="17" eb="19">
      <t>セイノウ</t>
    </rPh>
    <rPh sb="19" eb="22">
      <t>ヒョウカガタ</t>
    </rPh>
    <phoneticPr fontId="22"/>
  </si>
  <si>
    <t>N1615 合併処理浄化槽（構造例示型）</t>
    <rPh sb="6" eb="8">
      <t>ガッペイ</t>
    </rPh>
    <rPh sb="8" eb="10">
      <t>ショリ</t>
    </rPh>
    <rPh sb="10" eb="13">
      <t>ジョウカソウ</t>
    </rPh>
    <rPh sb="14" eb="16">
      <t>コウゾウ</t>
    </rPh>
    <rPh sb="16" eb="18">
      <t>レイジ</t>
    </rPh>
    <rPh sb="18" eb="19">
      <t>ガタ</t>
    </rPh>
    <phoneticPr fontId="22"/>
  </si>
  <si>
    <t>N1616 くみ取便所の便槽</t>
    <rPh sb="8" eb="9">
      <t>ト</t>
    </rPh>
    <rPh sb="9" eb="11">
      <t>ベンジョ</t>
    </rPh>
    <rPh sb="12" eb="14">
      <t>ベンソウ</t>
    </rPh>
    <phoneticPr fontId="22"/>
  </si>
  <si>
    <t>H0301 ―</t>
    <phoneticPr fontId="22"/>
  </si>
  <si>
    <t>H0401 半導体素子又は半導体集積回路の加工</t>
    <rPh sb="6" eb="9">
      <t>ハンドウタイ</t>
    </rPh>
    <rPh sb="9" eb="11">
      <t>ソシ</t>
    </rPh>
    <rPh sb="11" eb="12">
      <t>マタ</t>
    </rPh>
    <rPh sb="13" eb="16">
      <t>ハンドウタイ</t>
    </rPh>
    <rPh sb="16" eb="18">
      <t>シュウセキ</t>
    </rPh>
    <rPh sb="18" eb="20">
      <t>カイロ</t>
    </rPh>
    <rPh sb="21" eb="23">
      <t>カコウ</t>
    </rPh>
    <phoneticPr fontId="22"/>
  </si>
  <si>
    <t>H0402 液晶デバイスの加工</t>
    <rPh sb="6" eb="8">
      <t>エキショウ</t>
    </rPh>
    <rPh sb="13" eb="15">
      <t>カコウ</t>
    </rPh>
    <phoneticPr fontId="22"/>
  </si>
  <si>
    <t>H0403 パーフルオロシクロブタン</t>
    <phoneticPr fontId="22"/>
  </si>
  <si>
    <t>H0501 家庭用エアコンディショナー</t>
    <rPh sb="6" eb="9">
      <t>カテイヨウ</t>
    </rPh>
    <phoneticPr fontId="22"/>
  </si>
  <si>
    <t>H0502 業務用冷凍空気調和機器（自動販売機を除く。）</t>
    <rPh sb="6" eb="9">
      <t>ギョウムヨウ</t>
    </rPh>
    <rPh sb="9" eb="11">
      <t>レイトウ</t>
    </rPh>
    <rPh sb="11" eb="13">
      <t>クウキ</t>
    </rPh>
    <rPh sb="13" eb="15">
      <t>チョウワ</t>
    </rPh>
    <rPh sb="15" eb="17">
      <t>キキ</t>
    </rPh>
    <rPh sb="18" eb="20">
      <t>ジドウ</t>
    </rPh>
    <rPh sb="20" eb="23">
      <t>ハンバイキ</t>
    </rPh>
    <rPh sb="24" eb="25">
      <t>ノゾ</t>
    </rPh>
    <phoneticPr fontId="22"/>
  </si>
  <si>
    <t>H0503 自動販売機</t>
    <rPh sb="6" eb="8">
      <t>ジドウ</t>
    </rPh>
    <rPh sb="8" eb="11">
      <t>ハンバイキ</t>
    </rPh>
    <phoneticPr fontId="22"/>
  </si>
  <si>
    <t>H0504 自動車用エアコンディショナー</t>
    <rPh sb="6" eb="9">
      <t>ジドウシャ</t>
    </rPh>
    <rPh sb="9" eb="10">
      <t>ヨウ</t>
    </rPh>
    <phoneticPr fontId="22"/>
  </si>
  <si>
    <t>H0601 ―</t>
    <phoneticPr fontId="22"/>
  </si>
  <si>
    <t>H0701 業務用冷凍空気調和機器（自動販売機を除く。）</t>
    <rPh sb="6" eb="9">
      <t>ギョウムヨウ</t>
    </rPh>
    <rPh sb="9" eb="11">
      <t>レイトウ</t>
    </rPh>
    <rPh sb="11" eb="13">
      <t>クウキ</t>
    </rPh>
    <rPh sb="13" eb="15">
      <t>チョウワ</t>
    </rPh>
    <rPh sb="15" eb="17">
      <t>キキ</t>
    </rPh>
    <rPh sb="18" eb="20">
      <t>ジドウ</t>
    </rPh>
    <rPh sb="20" eb="23">
      <t>ハンバイキ</t>
    </rPh>
    <rPh sb="24" eb="25">
      <t>ノゾ</t>
    </rPh>
    <phoneticPr fontId="22"/>
  </si>
  <si>
    <t>H0702 自動販売機</t>
    <rPh sb="6" eb="8">
      <t>ジドウ</t>
    </rPh>
    <rPh sb="8" eb="11">
      <t>ハンバイキ</t>
    </rPh>
    <phoneticPr fontId="22"/>
  </si>
  <si>
    <t>H0801 家庭用電気冷蔵庫</t>
    <rPh sb="6" eb="9">
      <t>カテイヨウ</t>
    </rPh>
    <rPh sb="9" eb="11">
      <t>デンキ</t>
    </rPh>
    <rPh sb="11" eb="14">
      <t>レイゾウコ</t>
    </rPh>
    <phoneticPr fontId="22"/>
  </si>
  <si>
    <t>H0802 家庭用エアコンディショナー</t>
    <rPh sb="6" eb="9">
      <t>カテイヨウ</t>
    </rPh>
    <phoneticPr fontId="22"/>
  </si>
  <si>
    <t>H0803 業務用冷凍空気調和機器（自動販売機を除く。）</t>
    <rPh sb="6" eb="9">
      <t>ギョウムヨウ</t>
    </rPh>
    <rPh sb="9" eb="11">
      <t>レイトウ</t>
    </rPh>
    <rPh sb="11" eb="13">
      <t>クウキ</t>
    </rPh>
    <rPh sb="13" eb="15">
      <t>チョウワ</t>
    </rPh>
    <rPh sb="15" eb="17">
      <t>キキ</t>
    </rPh>
    <rPh sb="18" eb="20">
      <t>ジドウ</t>
    </rPh>
    <rPh sb="20" eb="23">
      <t>ハンバイキ</t>
    </rPh>
    <rPh sb="24" eb="25">
      <t>ノゾ</t>
    </rPh>
    <phoneticPr fontId="22"/>
  </si>
  <si>
    <t>H0804 自動販売機</t>
    <rPh sb="6" eb="8">
      <t>ジドウ</t>
    </rPh>
    <rPh sb="8" eb="11">
      <t>ハンバイキ</t>
    </rPh>
    <phoneticPr fontId="22"/>
  </si>
  <si>
    <t>H0805 自動車用エアコンディショナー</t>
    <rPh sb="6" eb="9">
      <t>ジドウシャ</t>
    </rPh>
    <rPh sb="9" eb="10">
      <t>ヨウ</t>
    </rPh>
    <phoneticPr fontId="22"/>
  </si>
  <si>
    <t>H0902 ウレタンフォーム</t>
    <phoneticPr fontId="22"/>
  </si>
  <si>
    <t>H1201 ―</t>
    <phoneticPr fontId="22"/>
  </si>
  <si>
    <t>P0101 ―</t>
    <phoneticPr fontId="22"/>
  </si>
  <si>
    <t>P0202 パーフルオロメタン（液晶デバイスの加工に使用されたもの）</t>
    <rPh sb="16" eb="18">
      <t>エキショウ</t>
    </rPh>
    <rPh sb="23" eb="25">
      <t>カコウ</t>
    </rPh>
    <rPh sb="26" eb="28">
      <t>シヨウ</t>
    </rPh>
    <phoneticPr fontId="22"/>
  </si>
  <si>
    <t>P0203 パーフルオロエタン（半導体素子又は半導体集積回路の加工に使用されたもの）</t>
    <rPh sb="16" eb="19">
      <t>ハンドウタイ</t>
    </rPh>
    <rPh sb="19" eb="21">
      <t>ソシ</t>
    </rPh>
    <rPh sb="21" eb="22">
      <t>マタ</t>
    </rPh>
    <rPh sb="23" eb="26">
      <t>ハンドウタイ</t>
    </rPh>
    <rPh sb="26" eb="28">
      <t>シュウセキ</t>
    </rPh>
    <rPh sb="28" eb="30">
      <t>カイロ</t>
    </rPh>
    <rPh sb="31" eb="33">
      <t>カコウ</t>
    </rPh>
    <rPh sb="34" eb="36">
      <t>シヨウ</t>
    </rPh>
    <phoneticPr fontId="22"/>
  </si>
  <si>
    <t>P0204 パーフルオロエタン（液晶デバイスの加工に使用されたもの）</t>
    <rPh sb="16" eb="18">
      <t>エキショウ</t>
    </rPh>
    <rPh sb="23" eb="25">
      <t>カコウ</t>
    </rPh>
    <rPh sb="26" eb="28">
      <t>シヨウ</t>
    </rPh>
    <phoneticPr fontId="22"/>
  </si>
  <si>
    <t>P0205 パーフルオロプロパン</t>
    <phoneticPr fontId="22"/>
  </si>
  <si>
    <t>P0206 パーフルオロシクロブタン</t>
    <phoneticPr fontId="22"/>
  </si>
  <si>
    <t>P0207 パーフルオロエタン</t>
    <phoneticPr fontId="22"/>
  </si>
  <si>
    <t>P0208 パーフルオロプロパン</t>
    <phoneticPr fontId="22"/>
  </si>
  <si>
    <t>P0209 パーフルオロシクロブタン（半導体素子又は半導体集積回路の加工に使用されたもの）</t>
    <rPh sb="19" eb="22">
      <t>ハンドウタイ</t>
    </rPh>
    <rPh sb="22" eb="24">
      <t>ソシ</t>
    </rPh>
    <rPh sb="24" eb="25">
      <t>マタ</t>
    </rPh>
    <rPh sb="26" eb="29">
      <t>ハンドウタイ</t>
    </rPh>
    <rPh sb="29" eb="31">
      <t>シュウセキ</t>
    </rPh>
    <rPh sb="31" eb="33">
      <t>カイロ</t>
    </rPh>
    <rPh sb="34" eb="36">
      <t>カコウ</t>
    </rPh>
    <rPh sb="37" eb="39">
      <t>シヨウ</t>
    </rPh>
    <phoneticPr fontId="22"/>
  </si>
  <si>
    <t>P0210 パーフルオロシクロブタン（液晶デバイスの加工に使用されたもの）</t>
    <rPh sb="19" eb="21">
      <t>エキショウ</t>
    </rPh>
    <rPh sb="26" eb="28">
      <t>カコウ</t>
    </rPh>
    <rPh sb="29" eb="31">
      <t>シヨウ</t>
    </rPh>
    <phoneticPr fontId="22"/>
  </si>
  <si>
    <t>P0211 パーフルオロシクロブタンごとの半導体素子又は半導体集積回路若しくは液晶デバイスの加工</t>
    <rPh sb="21" eb="24">
      <t>ハンドウタイ</t>
    </rPh>
    <rPh sb="24" eb="26">
      <t>ソシ</t>
    </rPh>
    <rPh sb="26" eb="27">
      <t>マタ</t>
    </rPh>
    <rPh sb="28" eb="31">
      <t>ハンドウタイ</t>
    </rPh>
    <rPh sb="31" eb="33">
      <t>シュウセキ</t>
    </rPh>
    <rPh sb="33" eb="35">
      <t>カイロ</t>
    </rPh>
    <rPh sb="35" eb="36">
      <t>モ</t>
    </rPh>
    <rPh sb="39" eb="41">
      <t>エキショウ</t>
    </rPh>
    <rPh sb="46" eb="48">
      <t>カコウ</t>
    </rPh>
    <phoneticPr fontId="22"/>
  </si>
  <si>
    <t>P0212 トリフルオロメタンごとの半導体素子又は半導体集積回路若しくは液晶デバイスの加工</t>
    <rPh sb="18" eb="21">
      <t>ハンドウタイ</t>
    </rPh>
    <rPh sb="21" eb="23">
      <t>ソシ</t>
    </rPh>
    <rPh sb="23" eb="24">
      <t>マタ</t>
    </rPh>
    <rPh sb="25" eb="28">
      <t>ハンドウタイ</t>
    </rPh>
    <rPh sb="28" eb="30">
      <t>シュウセキ</t>
    </rPh>
    <rPh sb="30" eb="32">
      <t>カイロ</t>
    </rPh>
    <rPh sb="32" eb="33">
      <t>モ</t>
    </rPh>
    <rPh sb="36" eb="38">
      <t>エキショウ</t>
    </rPh>
    <rPh sb="43" eb="45">
      <t>カコウ</t>
    </rPh>
    <phoneticPr fontId="22"/>
  </si>
  <si>
    <t>P0213 トリフルオロメタンごとの半導体素子又は半導体集積回路若しくは液晶デバイスの加工</t>
    <phoneticPr fontId="22"/>
  </si>
  <si>
    <t>P0214 半導体素子又は半導体集積回路の加工（リモートプラズマ方式）</t>
    <rPh sb="6" eb="9">
      <t>ハンドウタイ</t>
    </rPh>
    <rPh sb="9" eb="11">
      <t>ソシ</t>
    </rPh>
    <rPh sb="11" eb="12">
      <t>マタ</t>
    </rPh>
    <rPh sb="13" eb="16">
      <t>ハンドウタイ</t>
    </rPh>
    <rPh sb="16" eb="18">
      <t>シュウセキ</t>
    </rPh>
    <rPh sb="18" eb="20">
      <t>カイロ</t>
    </rPh>
    <rPh sb="21" eb="23">
      <t>カコウ</t>
    </rPh>
    <rPh sb="32" eb="34">
      <t>ホウシキ</t>
    </rPh>
    <phoneticPr fontId="22"/>
  </si>
  <si>
    <t>P0215 半導体素子又は半導体集積回路の加工（リモートプラズマ方式以外）</t>
    <rPh sb="34" eb="36">
      <t>イガイ</t>
    </rPh>
    <phoneticPr fontId="22"/>
  </si>
  <si>
    <t>P0501 ―</t>
    <phoneticPr fontId="22"/>
  </si>
  <si>
    <t>S0302 液晶デバイスの加工</t>
    <rPh sb="6" eb="8">
      <t>エキショウ</t>
    </rPh>
    <rPh sb="13" eb="15">
      <t>カコウ</t>
    </rPh>
    <phoneticPr fontId="22"/>
  </si>
  <si>
    <t>S0701 ―</t>
    <phoneticPr fontId="22"/>
  </si>
  <si>
    <t>S0801 大学その他の研究施設に設置された粒子加速器</t>
    <rPh sb="6" eb="8">
      <t>ダイガク</t>
    </rPh>
    <rPh sb="10" eb="11">
      <t>タ</t>
    </rPh>
    <rPh sb="12" eb="14">
      <t>ケンキュウ</t>
    </rPh>
    <rPh sb="14" eb="16">
      <t>シセツ</t>
    </rPh>
    <rPh sb="17" eb="19">
      <t>セッチ</t>
    </rPh>
    <rPh sb="22" eb="24">
      <t>リュウシ</t>
    </rPh>
    <rPh sb="24" eb="26">
      <t>カソク</t>
    </rPh>
    <rPh sb="26" eb="27">
      <t>キ</t>
    </rPh>
    <phoneticPr fontId="22"/>
  </si>
  <si>
    <t>S0802 産業用粒子加速器</t>
    <rPh sb="6" eb="9">
      <t>サンギョウヨウ</t>
    </rPh>
    <rPh sb="9" eb="11">
      <t>リュウシ</t>
    </rPh>
    <rPh sb="11" eb="14">
      <t>カソクキ</t>
    </rPh>
    <phoneticPr fontId="22"/>
  </si>
  <si>
    <t>S0803 医療用粒子加速器</t>
    <rPh sb="6" eb="9">
      <t>イリョウヨウ</t>
    </rPh>
    <rPh sb="9" eb="11">
      <t>リュウシ</t>
    </rPh>
    <rPh sb="11" eb="14">
      <t>カソクキ</t>
    </rPh>
    <phoneticPr fontId="22"/>
  </si>
  <si>
    <t>S0804 小規模（1MeV未満）の電子加速器</t>
    <phoneticPr fontId="22"/>
  </si>
  <si>
    <t>T0101 ―</t>
    <phoneticPr fontId="22"/>
  </si>
  <si>
    <t>T0201 半導体素子又は半導体集積回路の加工（リモートプラズマ方式）</t>
    <rPh sb="6" eb="9">
      <t>ハンドウタイ</t>
    </rPh>
    <rPh sb="9" eb="11">
      <t>ソシ</t>
    </rPh>
    <rPh sb="11" eb="12">
      <t>マタ</t>
    </rPh>
    <rPh sb="13" eb="16">
      <t>ハンドウタイ</t>
    </rPh>
    <rPh sb="16" eb="18">
      <t>シュウセキ</t>
    </rPh>
    <rPh sb="18" eb="20">
      <t>カイロ</t>
    </rPh>
    <rPh sb="21" eb="23">
      <t>カコウ</t>
    </rPh>
    <rPh sb="32" eb="34">
      <t>ホウシキ</t>
    </rPh>
    <phoneticPr fontId="22"/>
  </si>
  <si>
    <t>T0202 半導体素子又は半導体集積回路の加工（リモートプラズマ方式以外）</t>
    <rPh sb="34" eb="36">
      <t>イガイ</t>
    </rPh>
    <phoneticPr fontId="22"/>
  </si>
  <si>
    <t>T0203 液晶デバイスの加工（リモートプラズマ方式）</t>
    <rPh sb="6" eb="8">
      <t>エキショウ</t>
    </rPh>
    <rPh sb="13" eb="15">
      <t>カコウ</t>
    </rPh>
    <rPh sb="24" eb="26">
      <t>ホウシキ</t>
    </rPh>
    <phoneticPr fontId="22"/>
  </si>
  <si>
    <t>T0204 液晶デバイスの加工（リモートプラズマ方式以外）</t>
    <rPh sb="26" eb="28">
      <t>イガイ</t>
    </rPh>
    <phoneticPr fontId="22"/>
  </si>
  <si>
    <t>C07_C0701</t>
    <phoneticPr fontId="22"/>
  </si>
  <si>
    <t>C22_C2201</t>
    <phoneticPr fontId="22"/>
  </si>
  <si>
    <t>C22_C2202</t>
    <phoneticPr fontId="22"/>
  </si>
  <si>
    <t>C22_C2203</t>
    <phoneticPr fontId="22"/>
  </si>
  <si>
    <t>C22_C2204</t>
    <phoneticPr fontId="22"/>
  </si>
  <si>
    <t>C22_C2205</t>
    <phoneticPr fontId="22"/>
  </si>
  <si>
    <t>C22_C2206</t>
    <phoneticPr fontId="22"/>
  </si>
  <si>
    <t>C22_C2207</t>
    <phoneticPr fontId="22"/>
  </si>
  <si>
    <t>C22_C2208</t>
    <phoneticPr fontId="22"/>
  </si>
  <si>
    <t>C22_C2209</t>
    <phoneticPr fontId="22"/>
  </si>
  <si>
    <t>様式第２（第４条関係）</t>
    <rPh sb="0" eb="2">
      <t>ヨウシキ</t>
    </rPh>
    <rPh sb="2" eb="3">
      <t>ダイ</t>
    </rPh>
    <rPh sb="5" eb="6">
      <t>ダイ</t>
    </rPh>
    <rPh sb="7" eb="8">
      <t>ジョウ</t>
    </rPh>
    <rPh sb="8" eb="10">
      <t>カンケイ</t>
    </rPh>
    <phoneticPr fontId="22"/>
  </si>
  <si>
    <t>PFC-c216　パーフルオロシクロプロパン</t>
    <phoneticPr fontId="22"/>
  </si>
  <si>
    <t>PJ</t>
    <phoneticPr fontId="22"/>
  </si>
  <si>
    <t>t-HFC-23/t-PFC-c318</t>
    <phoneticPr fontId="22"/>
  </si>
  <si>
    <r>
      <t>t-CO</t>
    </r>
    <r>
      <rPr>
        <vertAlign val="subscript"/>
        <sz val="20"/>
        <rFont val="ＭＳ 明朝"/>
        <family val="1"/>
        <charset val="128"/>
      </rPr>
      <t>2</t>
    </r>
    <r>
      <rPr>
        <sz val="20"/>
        <rFont val="ＭＳ 明朝"/>
        <family val="1"/>
        <charset val="128"/>
      </rPr>
      <t>/千㎥</t>
    </r>
    <rPh sb="6" eb="7">
      <t>セン</t>
    </rPh>
    <phoneticPr fontId="22"/>
  </si>
  <si>
    <t>C0105 ボイラー（発電施設での利用）（木材、木質廃材）</t>
    <rPh sb="18" eb="19">
      <t>ヨウ</t>
    </rPh>
    <rPh sb="21" eb="22">
      <t>キ</t>
    </rPh>
    <rPh sb="24" eb="25">
      <t>キ</t>
    </rPh>
    <phoneticPr fontId="22"/>
  </si>
  <si>
    <t>C0106 ボイラー（熱利用施設での利用）（木材、木質廃材）</t>
    <rPh sb="13" eb="14">
      <t>ヨウ</t>
    </rPh>
    <rPh sb="19" eb="20">
      <t>ヨウ</t>
    </rPh>
    <rPh sb="22" eb="23">
      <t>キ</t>
    </rPh>
    <rPh sb="25" eb="26">
      <t>キ</t>
    </rPh>
    <phoneticPr fontId="22"/>
  </si>
  <si>
    <t>C0108 ボイラー（黒液）</t>
    <rPh sb="11" eb="12">
      <t>クロ</t>
    </rPh>
    <phoneticPr fontId="22"/>
  </si>
  <si>
    <t>C0107 ボイラー（発電施設及び熱利用施設での使用を除く。）（木質廃材）</t>
    <rPh sb="19" eb="20">
      <t>ヨウ</t>
    </rPh>
    <rPh sb="25" eb="26">
      <t>ヨウ</t>
    </rPh>
    <rPh sb="32" eb="33">
      <t>キ</t>
    </rPh>
    <phoneticPr fontId="22"/>
  </si>
  <si>
    <t>C0112 金属精錬用ペレット焼成炉（化石燃料）</t>
    <rPh sb="6" eb="7">
      <t>キン</t>
    </rPh>
    <rPh sb="10" eb="11">
      <t>ヨウ</t>
    </rPh>
    <phoneticPr fontId="22"/>
  </si>
  <si>
    <r>
      <t>C0113</t>
    </r>
    <r>
      <rPr>
        <sz val="11"/>
        <color theme="1"/>
        <rFont val="Calibri"/>
        <family val="1"/>
      </rPr>
      <t xml:space="preserve"> </t>
    </r>
    <r>
      <rPr>
        <sz val="11"/>
        <color theme="1"/>
        <rFont val="ＭＳ 明朝"/>
        <family val="1"/>
        <charset val="128"/>
      </rPr>
      <t>金属鍛造炉、金属圧延加熱炉、金属又は金属製品の熱処理用加熱炉（固体化石燃料）</t>
    </r>
    <rPh sb="6" eb="7">
      <t>キン</t>
    </rPh>
    <rPh sb="12" eb="13">
      <t>キン</t>
    </rPh>
    <rPh sb="20" eb="21">
      <t>キン</t>
    </rPh>
    <rPh sb="24" eb="25">
      <t>キン</t>
    </rPh>
    <rPh sb="32" eb="33">
      <t>ヨウ</t>
    </rPh>
    <phoneticPr fontId="22"/>
  </si>
  <si>
    <r>
      <t>C0114</t>
    </r>
    <r>
      <rPr>
        <sz val="11"/>
        <color theme="1"/>
        <rFont val="Calibri"/>
        <family val="1"/>
      </rPr>
      <t xml:space="preserve"> </t>
    </r>
    <r>
      <rPr>
        <sz val="11"/>
        <color theme="1"/>
        <rFont val="ＭＳ 明朝"/>
        <family val="1"/>
        <charset val="128"/>
      </rPr>
      <t>金属鍛造炉、金属圧延加熱炉、金属又は金属製品の熱処理用加熱炉（液体化石燃料、気体化石燃料）</t>
    </r>
    <rPh sb="6" eb="7">
      <t>キン</t>
    </rPh>
    <rPh sb="12" eb="13">
      <t>キン</t>
    </rPh>
    <rPh sb="20" eb="21">
      <t>キン</t>
    </rPh>
    <rPh sb="24" eb="25">
      <t>キン</t>
    </rPh>
    <rPh sb="32" eb="33">
      <t>ヨウ</t>
    </rPh>
    <phoneticPr fontId="22"/>
  </si>
  <si>
    <t>C0124 ガスタービン（航空機又は船舶に用いられるものを除く。）（液体化石燃料、気体化石燃料）</t>
    <rPh sb="21" eb="22">
      <t>ヨウ</t>
    </rPh>
    <phoneticPr fontId="22"/>
  </si>
  <si>
    <t>C0125 ディーゼル機関（自動車、鉄道車両又は船舶に用いられるものを除く。）（液体化石燃料、気体化石燃料）</t>
    <rPh sb="14" eb="15">
      <t>ジ</t>
    </rPh>
    <rPh sb="15" eb="16">
      <t>ウゴ</t>
    </rPh>
    <rPh sb="16" eb="17">
      <t>クルマ</t>
    </rPh>
    <rPh sb="20" eb="21">
      <t>クルマ</t>
    </rPh>
    <rPh sb="27" eb="28">
      <t>ヨウ</t>
    </rPh>
    <phoneticPr fontId="22"/>
  </si>
  <si>
    <t>C0126 ガス機関又はガソリン機関（航空機、自動車又は船舶に用いられるものを除く。）（液体化石燃料、気体化石燃料）</t>
    <rPh sb="23" eb="24">
      <t>ジ</t>
    </rPh>
    <rPh sb="24" eb="25">
      <t>ドウ</t>
    </rPh>
    <rPh sb="25" eb="26">
      <t>クルマ</t>
    </rPh>
    <rPh sb="31" eb="32">
      <t>ヨウ</t>
    </rPh>
    <phoneticPr fontId="22"/>
  </si>
  <si>
    <t>C0115 石油製品、石油化学製品若しくはコールタール製品の製造に用する加熱炉又はガス加熱炉（固体化石燃料）</t>
    <rPh sb="33" eb="34">
      <t>ヨウ</t>
    </rPh>
    <phoneticPr fontId="22"/>
  </si>
  <si>
    <t>C0116 石油製品、石油化学製品若しくはコールタール製品の製造に用する加熱炉又はガス加熱炉（液体化石燃料、気体化石燃料）</t>
    <rPh sb="33" eb="34">
      <t>ヨウ</t>
    </rPh>
    <phoneticPr fontId="22"/>
  </si>
  <si>
    <t>C0111 金属（銅、鉛及び亜鉛を除く。）精錬用焼結炉（化石燃料）</t>
    <rPh sb="6" eb="7">
      <t>キン</t>
    </rPh>
    <rPh sb="23" eb="24">
      <t>ヨウ</t>
    </rPh>
    <phoneticPr fontId="22"/>
  </si>
  <si>
    <t>C0118 焼成炉（金属精錬用ペレット焼成炉を除く。）（化石燃料）</t>
    <rPh sb="10" eb="11">
      <t>キン</t>
    </rPh>
    <rPh sb="14" eb="15">
      <t>ヨウ</t>
    </rPh>
    <phoneticPr fontId="22"/>
  </si>
  <si>
    <t>C0105 ボイラー〔発電施設での利用〕〔木材、木質廃材〕CH4</t>
    <rPh sb="18" eb="19">
      <t>ヨウ</t>
    </rPh>
    <rPh sb="24" eb="25">
      <t>キ</t>
    </rPh>
    <phoneticPr fontId="22"/>
  </si>
  <si>
    <t>C0106 ボイラー〔熱利用施設での利用〕〔木材、木質廃材〕CH4</t>
    <rPh sb="13" eb="14">
      <t>ヨウ</t>
    </rPh>
    <rPh sb="19" eb="20">
      <t>ヨウ</t>
    </rPh>
    <rPh sb="22" eb="23">
      <t>キ</t>
    </rPh>
    <rPh sb="25" eb="26">
      <t>モク</t>
    </rPh>
    <phoneticPr fontId="22"/>
  </si>
  <si>
    <t>C0111 金属〔銅、鉛及び亜鉛を除く。〕精錬用焼結炉〔化石燃料〕CH4</t>
    <rPh sb="23" eb="24">
      <t>ヨウ</t>
    </rPh>
    <phoneticPr fontId="22"/>
  </si>
  <si>
    <t>C0112 金属精錬用ペレット焼成炉〔化石燃料〕CH4</t>
    <rPh sb="6" eb="7">
      <t>キン</t>
    </rPh>
    <rPh sb="10" eb="11">
      <t>ヨウ</t>
    </rPh>
    <phoneticPr fontId="22"/>
  </si>
  <si>
    <t>C0113 金属鍛造炉、金属圧延加熱炉、金属又は金属製品の熱処理用加熱炉〔固体化石燃料〕CH4</t>
    <rPh sb="6" eb="7">
      <t>キン</t>
    </rPh>
    <rPh sb="12" eb="13">
      <t>キン</t>
    </rPh>
    <rPh sb="20" eb="21">
      <t>キン</t>
    </rPh>
    <rPh sb="24" eb="25">
      <t>キン</t>
    </rPh>
    <rPh sb="32" eb="33">
      <t>ヨウ</t>
    </rPh>
    <phoneticPr fontId="22"/>
  </si>
  <si>
    <t>C0114 金属鍛造炉、金属圧延加熱炉、金属又は金属製品の熱処理用加熱炉〔液体化石燃料、気体化石燃料〕CH4</t>
    <rPh sb="6" eb="7">
      <t>キン</t>
    </rPh>
    <rPh sb="12" eb="13">
      <t>キン</t>
    </rPh>
    <rPh sb="20" eb="21">
      <t>キン</t>
    </rPh>
    <rPh sb="24" eb="25">
      <t>キン</t>
    </rPh>
    <rPh sb="32" eb="33">
      <t>ヨウ</t>
    </rPh>
    <phoneticPr fontId="22"/>
  </si>
  <si>
    <t>C0115 石油製品、石油化学製品若しくはコールタール製品の製造に用する加熱炉又はガス加熱炉〔固体化石燃料〕CH4</t>
    <rPh sb="33" eb="34">
      <t>ヨウ</t>
    </rPh>
    <phoneticPr fontId="22"/>
  </si>
  <si>
    <t>C0116 石油製品、石油化学製品若しくはコールタール製品の製造に用する加熱炉又はガス加熱炉〔液体化石燃料、気体化石燃料〕CH4</t>
    <rPh sb="33" eb="34">
      <t>ヨウ</t>
    </rPh>
    <phoneticPr fontId="22"/>
  </si>
  <si>
    <t>C0118 焼成炉〔金属精錬用ペレット焼成炉を除く。〕〔化石燃料〕CH4</t>
    <rPh sb="10" eb="11">
      <t>キン</t>
    </rPh>
    <rPh sb="14" eb="15">
      <t>ヨウ</t>
    </rPh>
    <phoneticPr fontId="22"/>
  </si>
  <si>
    <t>C0124 ガスタービン〔航空機又は船舶に用いられるものを除く。〕〔液体化石燃料、気体化石燃料〕CH4</t>
    <rPh sb="21" eb="22">
      <t>ヨウ</t>
    </rPh>
    <phoneticPr fontId="22"/>
  </si>
  <si>
    <t>C0125 ディーゼル機関〔自動車、鉄道車両又は船舶に用いられるものを除く。〕〔液体化石燃料、気体化石燃料〕CH4</t>
    <rPh sb="14" eb="15">
      <t>ジ</t>
    </rPh>
    <rPh sb="15" eb="16">
      <t>ドウ</t>
    </rPh>
    <rPh sb="16" eb="17">
      <t>クルマ</t>
    </rPh>
    <rPh sb="20" eb="21">
      <t>クルマ</t>
    </rPh>
    <rPh sb="27" eb="28">
      <t>ヨウ</t>
    </rPh>
    <phoneticPr fontId="22"/>
  </si>
  <si>
    <t>C0126 ガス機関又はガソリン機関〔航空機、自動車又は船舶に用いられるものを除く。〕〔液体化石燃料、気体化石燃料〕CH4</t>
    <rPh sb="23" eb="26">
      <t>ジドウシャ</t>
    </rPh>
    <rPh sb="31" eb="32">
      <t>ヨウ</t>
    </rPh>
    <phoneticPr fontId="22"/>
  </si>
  <si>
    <t>C0127 業務用のこんろ、湯沸器、ストーブその他の事業者が事業活動の用に供する機械器具〔固体化石燃料〕CH4</t>
    <rPh sb="8" eb="9">
      <t>ヨウ</t>
    </rPh>
    <rPh sb="33" eb="34">
      <t>ドウ</t>
    </rPh>
    <rPh sb="35" eb="36">
      <t>ヨウ</t>
    </rPh>
    <phoneticPr fontId="22"/>
  </si>
  <si>
    <t>C0127 業務用のこんろ、湯沸器、ストーブその他の事業者が事業活動の用に供する機械器具（固体化石燃料）</t>
    <rPh sb="8" eb="9">
      <t>ヨウ</t>
    </rPh>
    <rPh sb="33" eb="34">
      <t>ドウ</t>
    </rPh>
    <rPh sb="35" eb="36">
      <t>ヨウ</t>
    </rPh>
    <phoneticPr fontId="22"/>
  </si>
  <si>
    <t>C0128 業務用のこんろ、湯沸器、ストーブその他の事業者が事業活動の用に供する機械器具（液体化石燃料）</t>
    <rPh sb="8" eb="9">
      <t>ヨウ</t>
    </rPh>
    <rPh sb="33" eb="34">
      <t>ドウ</t>
    </rPh>
    <rPh sb="35" eb="36">
      <t>ヨウ</t>
    </rPh>
    <phoneticPr fontId="22"/>
  </si>
  <si>
    <t>C0129 業務用のこんろ、湯沸器、ストーブその他の事業者が事業活動の用に供する機械器具（気体化石燃料）</t>
    <rPh sb="8" eb="9">
      <t>ヨウ</t>
    </rPh>
    <rPh sb="33" eb="34">
      <t>ドウ</t>
    </rPh>
    <rPh sb="35" eb="36">
      <t>ヨウ</t>
    </rPh>
    <phoneticPr fontId="22"/>
  </si>
  <si>
    <t>C0130 業務用のこんろ、湯沸器、ストーブその他の事業者が事業活動の用に供する機械器具（バイオマス燃料）</t>
    <rPh sb="8" eb="9">
      <t>ヨウ</t>
    </rPh>
    <rPh sb="33" eb="34">
      <t>ドウ</t>
    </rPh>
    <rPh sb="35" eb="36">
      <t>ヨウ</t>
    </rPh>
    <phoneticPr fontId="22"/>
  </si>
  <si>
    <t>C0129 業務用のこんろ、湯沸器、ストーブその他の事業者が事業活動の用に供する機械器具〔気体化石燃料〕CH4</t>
    <rPh sb="8" eb="9">
      <t>ヨウ</t>
    </rPh>
    <rPh sb="33" eb="34">
      <t>ドウ</t>
    </rPh>
    <rPh sb="35" eb="36">
      <t>ヨウ</t>
    </rPh>
    <phoneticPr fontId="22"/>
  </si>
  <si>
    <t>C0130 業務用のこんろ、湯沸器、ストーブその他の事業者が事業活動の用に供する機械器具〔バイオマス燃料〕CH4</t>
    <rPh sb="8" eb="9">
      <t>ヨウ</t>
    </rPh>
    <rPh sb="33" eb="34">
      <t>ドウ</t>
    </rPh>
    <rPh sb="35" eb="36">
      <t>ヨウ</t>
    </rPh>
    <phoneticPr fontId="22"/>
  </si>
  <si>
    <t>C0107 ボイラー〔発電施設及び熱利用施設での使用を除く。〕〔木質廃材〕CH4</t>
    <rPh sb="19" eb="20">
      <t>ヨウ</t>
    </rPh>
    <rPh sb="25" eb="26">
      <t>ヨウ</t>
    </rPh>
    <rPh sb="32" eb="33">
      <t>モク</t>
    </rPh>
    <phoneticPr fontId="22"/>
  </si>
  <si>
    <t>C0128 業務用のこんろ、湯沸器、ストーブその他の事業者が事業活動の用に供する機械器具〔液体化石燃料〕CH4</t>
    <rPh sb="8" eb="9">
      <t>ヨウ</t>
    </rPh>
    <rPh sb="33" eb="34">
      <t>ドウ</t>
    </rPh>
    <rPh sb="35" eb="36">
      <t>ヨウ</t>
    </rPh>
    <phoneticPr fontId="22"/>
  </si>
  <si>
    <t>C01 燃料の使用</t>
    <rPh sb="4" eb="6">
      <t>ネンリョウ</t>
    </rPh>
    <rPh sb="7" eb="9">
      <t>シヨウ</t>
    </rPh>
    <phoneticPr fontId="22"/>
  </si>
  <si>
    <t>C20 廃棄物の埋立処分</t>
    <rPh sb="4" eb="7">
      <t>ハイキブツ</t>
    </rPh>
    <rPh sb="8" eb="9">
      <t>ウ</t>
    </rPh>
    <rPh sb="9" eb="10">
      <t>リツ</t>
    </rPh>
    <rPh sb="10" eb="12">
      <t>ショブン</t>
    </rPh>
    <phoneticPr fontId="22"/>
  </si>
  <si>
    <t>C23 工場廃水の処理</t>
    <rPh sb="4" eb="6">
      <t>コウジョウ</t>
    </rPh>
    <rPh sb="6" eb="8">
      <t>ハイスイ</t>
    </rPh>
    <rPh sb="9" eb="11">
      <t>ショリ</t>
    </rPh>
    <phoneticPr fontId="22"/>
  </si>
  <si>
    <t>N02 木炭の製造</t>
    <rPh sb="4" eb="6">
      <t>モクタン</t>
    </rPh>
    <rPh sb="7" eb="9">
      <t>セイゾウ</t>
    </rPh>
    <phoneticPr fontId="22"/>
  </si>
  <si>
    <t>S01 六ふっ化硫黄(SF6)の製造</t>
    <rPh sb="4" eb="5">
      <t>ロク</t>
    </rPh>
    <rPh sb="7" eb="8">
      <t>カ</t>
    </rPh>
    <rPh sb="8" eb="10">
      <t>イオウ</t>
    </rPh>
    <rPh sb="16" eb="18">
      <t>セイゾウ</t>
    </rPh>
    <phoneticPr fontId="22"/>
  </si>
  <si>
    <t>S08 粒子加速器の使用</t>
    <rPh sb="4" eb="6">
      <t>リュウシ</t>
    </rPh>
    <rPh sb="6" eb="8">
      <t>カソク</t>
    </rPh>
    <rPh sb="8" eb="9">
      <t>キ</t>
    </rPh>
    <rPh sb="10" eb="12">
      <t>シヨウ</t>
    </rPh>
    <phoneticPr fontId="22"/>
  </si>
  <si>
    <r>
      <t>C0301 製鋼、合金鉄、炭化けい素の製造の</t>
    </r>
    <r>
      <rPr>
        <sz val="11"/>
        <color theme="1"/>
        <rFont val="Microsoft JhengHei UI"/>
        <family val="1"/>
        <charset val="134"/>
      </rPr>
      <t>⽤</t>
    </r>
    <r>
      <rPr>
        <sz val="11"/>
        <color theme="1"/>
        <rFont val="ＭＳ 明朝"/>
        <family val="1"/>
        <charset val="128"/>
      </rPr>
      <t>に供する電気炉</t>
    </r>
    <rPh sb="9" eb="11">
      <t>ゴウキン</t>
    </rPh>
    <rPh sb="11" eb="12">
      <t>テツ</t>
    </rPh>
    <phoneticPr fontId="22"/>
  </si>
  <si>
    <t>H04 半導体素子等の加工工程でのドライエッチング等におけるHFC又はPFCの使用</t>
    <rPh sb="39" eb="41">
      <t>シヨウ</t>
    </rPh>
    <phoneticPr fontId="22"/>
  </si>
  <si>
    <t>H09 プラスチックの製造における発泡剤としてのHFC の使用</t>
    <rPh sb="29" eb="31">
      <t>シヨウ</t>
    </rPh>
    <phoneticPr fontId="22"/>
  </si>
  <si>
    <t>H11 噴霧器の使用</t>
    <rPh sb="8" eb="10">
      <t>シヨウ</t>
    </rPh>
    <phoneticPr fontId="22"/>
  </si>
  <si>
    <t>P02 半導体素子等の加工工程でのドライエッチング等におけるPFC、HFC又はNF3の使用</t>
    <rPh sb="43" eb="45">
      <t>シヨウ</t>
    </rPh>
    <phoneticPr fontId="22"/>
  </si>
  <si>
    <t>P03 光電池の製造におけるPFCの使用</t>
    <rPh sb="18" eb="20">
      <t>シヨウ</t>
    </rPh>
    <phoneticPr fontId="22"/>
  </si>
  <si>
    <r>
      <t>P04 溶剤等の</t>
    </r>
    <r>
      <rPr>
        <sz val="11"/>
        <color theme="1"/>
        <rFont val="Microsoft JhengHei UI"/>
        <family val="1"/>
        <charset val="134"/>
      </rPr>
      <t>⽤</t>
    </r>
    <r>
      <rPr>
        <sz val="11"/>
        <color theme="1"/>
        <rFont val="ＭＳ 明朝"/>
        <family val="1"/>
        <charset val="128"/>
      </rPr>
      <t>途へのPFCの使用</t>
    </r>
    <rPh sb="16" eb="18">
      <t>シヨウ</t>
    </rPh>
    <phoneticPr fontId="22"/>
  </si>
  <si>
    <t>H05 家庭用エアコンディショナー等HFC 封入製品の製造におけるHFC の封入</t>
    <rPh sb="4" eb="7">
      <t>カテイヨウ</t>
    </rPh>
    <phoneticPr fontId="22"/>
  </si>
  <si>
    <r>
      <t>H06 業務用冷凍空気調和機器の使</t>
    </r>
    <r>
      <rPr>
        <sz val="11"/>
        <color theme="1"/>
        <rFont val="Microsoft JhengHei UI"/>
        <family val="1"/>
        <charset val="134"/>
      </rPr>
      <t>⽤</t>
    </r>
    <r>
      <rPr>
        <sz val="11"/>
        <color theme="1"/>
        <rFont val="ＭＳ 明朝"/>
        <family val="1"/>
        <charset val="128"/>
      </rPr>
      <t>の開始におけるHFCの封入</t>
    </r>
    <rPh sb="4" eb="7">
      <t>ギョウムヨウ</t>
    </rPh>
    <phoneticPr fontId="22"/>
  </si>
  <si>
    <t>H07 業務用冷凍空気調和機器の整備におけるHFCの回収及び封入</t>
    <rPh sb="4" eb="7">
      <t>ギョウムヨウ</t>
    </rPh>
    <phoneticPr fontId="22"/>
  </si>
  <si>
    <t>H08 家庭用電気冷蔵庫等HFC 封入製品の廃棄におけるHFCの回収</t>
    <rPh sb="4" eb="7">
      <t>カテイヨウ</t>
    </rPh>
    <phoneticPr fontId="22"/>
  </si>
  <si>
    <t>H12 溶剤等の用途へのHFCの使用</t>
    <rPh sb="8" eb="10">
      <t>ヨウト</t>
    </rPh>
    <rPh sb="16" eb="18">
      <t>シヨウ</t>
    </rPh>
    <phoneticPr fontId="22"/>
  </si>
  <si>
    <t>P05 鉄道用シリコン整流器の廃棄</t>
    <rPh sb="4" eb="7">
      <t>テツドウヨウ</t>
    </rPh>
    <phoneticPr fontId="22"/>
  </si>
  <si>
    <t>1 Ｊ－クレジット等（再エネ由来）*</t>
    <rPh sb="11" eb="12">
      <t>サイ</t>
    </rPh>
    <rPh sb="14" eb="16">
      <t>ユライ</t>
    </rPh>
    <phoneticPr fontId="22"/>
  </si>
  <si>
    <t>2 Ｊ－クレジット等（省エネ・森林）</t>
    <rPh sb="11" eb="12">
      <t>ショウ</t>
    </rPh>
    <rPh sb="15" eb="17">
      <t>シンリン</t>
    </rPh>
    <phoneticPr fontId="22"/>
  </si>
  <si>
    <t>3 グリーンエネルギーCO2削減相当量（電力）*</t>
    <phoneticPr fontId="22"/>
  </si>
  <si>
    <t>4 グリーンエネルギーCO2削減相当量（熱）*</t>
    <phoneticPr fontId="22"/>
  </si>
  <si>
    <t>5 二国間クレジット</t>
    <phoneticPr fontId="22"/>
  </si>
  <si>
    <t>6 非化石証書*</t>
    <phoneticPr fontId="22"/>
  </si>
  <si>
    <t>7 自らが創出した国内認証排出削減量のうち他者への移転量（グリーン証書、再エネ由来Ｊクレ）*</t>
    <rPh sb="33" eb="35">
      <t>ショウショ</t>
    </rPh>
    <rPh sb="36" eb="37">
      <t>サイ</t>
    </rPh>
    <rPh sb="39" eb="41">
      <t>ユライ</t>
    </rPh>
    <phoneticPr fontId="22"/>
  </si>
  <si>
    <t>8 自らが創出した国内認証排出削減量のうち他者への移転量（7を除く）</t>
    <rPh sb="31" eb="32">
      <t>ノゾ</t>
    </rPh>
    <phoneticPr fontId="22"/>
  </si>
  <si>
    <t>9 カーボンリサイクル燃料*</t>
    <rPh sb="11" eb="13">
      <t>ネンリョウ</t>
    </rPh>
    <phoneticPr fontId="22"/>
  </si>
  <si>
    <t>実績年度での合計（補正後排出量算出用）</t>
    <rPh sb="0" eb="2">
      <t>ジッセキ</t>
    </rPh>
    <rPh sb="2" eb="4">
      <t>ネンド</t>
    </rPh>
    <rPh sb="6" eb="8">
      <t>ゴウケイ</t>
    </rPh>
    <rPh sb="9" eb="11">
      <t>ホセイ</t>
    </rPh>
    <rPh sb="11" eb="12">
      <t>ゴ</t>
    </rPh>
    <rPh sb="12" eb="15">
      <t>ハイシュツリョウ</t>
    </rPh>
    <rPh sb="15" eb="17">
      <t>サンシュツ</t>
    </rPh>
    <rPh sb="17" eb="18">
      <t>ヨウ</t>
    </rPh>
    <phoneticPr fontId="22"/>
  </si>
  <si>
    <t>実績年度での合計（基礎排出量算出用）</t>
    <rPh sb="0" eb="2">
      <t>ジッセキ</t>
    </rPh>
    <rPh sb="2" eb="4">
      <t>ネンド</t>
    </rPh>
    <rPh sb="6" eb="8">
      <t>ゴウケイ</t>
    </rPh>
    <rPh sb="9" eb="11">
      <t>キソ</t>
    </rPh>
    <rPh sb="11" eb="14">
      <t>ハイシュツリョウ</t>
    </rPh>
    <rPh sb="14" eb="16">
      <t>サンシュツ</t>
    </rPh>
    <rPh sb="16" eb="17">
      <t>ヨウ</t>
    </rPh>
    <phoneticPr fontId="22"/>
  </si>
  <si>
    <t>※ ＊の付いたクレジット等は、基礎排出量の算定にも用いられる</t>
    <rPh sb="4" eb="5">
      <t>ツ</t>
    </rPh>
    <rPh sb="12" eb="13">
      <t>トウ</t>
    </rPh>
    <rPh sb="15" eb="17">
      <t>キソ</t>
    </rPh>
    <rPh sb="17" eb="20">
      <t>ハイシュツリョウ</t>
    </rPh>
    <rPh sb="21" eb="23">
      <t>サンテイ</t>
    </rPh>
    <rPh sb="25" eb="26">
      <t>モチ</t>
    </rPh>
    <phoneticPr fontId="22"/>
  </si>
  <si>
    <t>※ 計画書で対象となった温室効果ガスについて記入
　（計画期間内は、当該ガスの規模要件を下回ったとしても記入）
※ ①は、基礎排出量（電気、熱、都市ガスには基礎排出係数を使用）を記入</t>
    <rPh sb="71" eb="72">
      <t>ネツ</t>
    </rPh>
    <rPh sb="73" eb="75">
      <t>トシ</t>
    </rPh>
    <phoneticPr fontId="22"/>
  </si>
  <si>
    <r>
      <rPr>
        <b/>
        <sz val="9"/>
        <rFont val="ＭＳ Ｐゴシック"/>
        <family val="3"/>
        <charset val="128"/>
      </rPr>
      <t>※ 計算書①、②又は③、及び必要に応じて別紙７（３）を入力することにより自動計算される</t>
    </r>
    <r>
      <rPr>
        <sz val="9"/>
        <rFont val="ＭＳ Ｐゴシック"/>
        <family val="3"/>
        <charset val="128"/>
      </rPr>
      <t xml:space="preserve">
</t>
    </r>
    <rPh sb="2" eb="5">
      <t>ケイサンショ</t>
    </rPh>
    <rPh sb="8" eb="9">
      <t>マタ</t>
    </rPh>
    <rPh sb="12" eb="13">
      <t>オヨ</t>
    </rPh>
    <rPh sb="14" eb="16">
      <t>ヒツヨウ</t>
    </rPh>
    <rPh sb="17" eb="18">
      <t>オウ</t>
    </rPh>
    <rPh sb="20" eb="22">
      <t>ベッシ</t>
    </rPh>
    <rPh sb="27" eb="29">
      <t>ニュウリョク</t>
    </rPh>
    <rPh sb="36" eb="38">
      <t>ジドウ</t>
    </rPh>
    <rPh sb="38" eb="40">
      <t>ケイサン</t>
    </rPh>
    <phoneticPr fontId="22"/>
  </si>
  <si>
    <t>※ 非化石証書の場合は「非化石証書の量(kWh)×全国平均係数(tCO2/kWh)×補正率」で算出した量を記入
  （電気事業者から小売供給された電気の使用に伴って発生するCO2の排出量を上限とする。）</t>
    <phoneticPr fontId="22"/>
  </si>
  <si>
    <t xml:space="preserve">   全国平均係数及び補正率は、毎年度環境省及び経済産業省が公表する値を使用
  （電気事業者別排出係数一覧 (https://policies.env.go.jp/earth/ghg-santeikohyo/calc.html)と一緒に公表）</t>
    <phoneticPr fontId="22"/>
  </si>
  <si>
    <t>※ 県内（名古屋市内を除く）で利用したと捉えることができ、実績年度（前年度）の温室効果ガス排出量の算出に用いるクレジット等について記入</t>
    <rPh sb="2" eb="4">
      <t>ケンナイ</t>
    </rPh>
    <rPh sb="5" eb="10">
      <t>ナゴヤシナイ</t>
    </rPh>
    <rPh sb="11" eb="12">
      <t>ノゾ</t>
    </rPh>
    <rPh sb="15" eb="17">
      <t>リヨウ</t>
    </rPh>
    <rPh sb="20" eb="21">
      <t>トラ</t>
    </rPh>
    <rPh sb="29" eb="31">
      <t>ジッセキ</t>
    </rPh>
    <rPh sb="31" eb="33">
      <t>ネンド</t>
    </rPh>
    <rPh sb="34" eb="37">
      <t>ゼンネンド</t>
    </rPh>
    <rPh sb="39" eb="41">
      <t>オンシツ</t>
    </rPh>
    <rPh sb="41" eb="43">
      <t>コウカ</t>
    </rPh>
    <rPh sb="45" eb="48">
      <t>ハイシュツリョウ</t>
    </rPh>
    <rPh sb="49" eb="51">
      <t>サンシュツ</t>
    </rPh>
    <rPh sb="52" eb="53">
      <t>モチ</t>
    </rPh>
    <rPh sb="60" eb="61">
      <t>トウ</t>
    </rPh>
    <rPh sb="65" eb="67">
      <t>キニュウ</t>
    </rPh>
    <phoneticPr fontId="22"/>
  </si>
  <si>
    <t>　地球温暖化対策計画書等に関する要綱第６条の規定により、地球温暖化対策実施状況書を提出します。</t>
    <rPh sb="1" eb="3">
      <t>チキュウ</t>
    </rPh>
    <rPh sb="3" eb="6">
      <t>オンダンカ</t>
    </rPh>
    <rPh sb="6" eb="8">
      <t>タイサク</t>
    </rPh>
    <rPh sb="8" eb="11">
      <t>ケイカクショ</t>
    </rPh>
    <rPh sb="11" eb="12">
      <t>トウ</t>
    </rPh>
    <rPh sb="13" eb="14">
      <t>カン</t>
    </rPh>
    <rPh sb="16" eb="18">
      <t>ヨウコウ</t>
    </rPh>
    <rPh sb="18" eb="19">
      <t>ダイ</t>
    </rPh>
    <rPh sb="20" eb="21">
      <t>ジョウ</t>
    </rPh>
    <rPh sb="22" eb="24">
      <t>キテイ</t>
    </rPh>
    <rPh sb="28" eb="30">
      <t>チキュウ</t>
    </rPh>
    <rPh sb="30" eb="33">
      <t>オンダンカ</t>
    </rPh>
    <rPh sb="33" eb="35">
      <t>タイサク</t>
    </rPh>
    <rPh sb="35" eb="37">
      <t>ジッシ</t>
    </rPh>
    <rPh sb="37" eb="40">
      <t>ジョウキョウショ</t>
    </rPh>
    <rPh sb="41" eb="43">
      <t>テイシュツ</t>
    </rPh>
    <phoneticPr fontId="22"/>
  </si>
  <si>
    <t>2026年度版</t>
    <rPh sb="4" eb="6">
      <t>ネンド</t>
    </rPh>
    <rPh sb="6" eb="7">
      <t>バン</t>
    </rPh>
    <phoneticPr fontId="22"/>
  </si>
  <si>
    <t>イーレックス(株)</t>
  </si>
  <si>
    <t>リエスパワー(株)</t>
  </si>
  <si>
    <t>エバーグリーン・リテイリング(株)</t>
  </si>
  <si>
    <t>エバーグリーン・リテイリング(株)メニューA</t>
  </si>
  <si>
    <t>エバーグリーン・リテイリング(株)(参考値)事業者全体</t>
  </si>
  <si>
    <t>エバーグリーン・マーケティング(株)</t>
  </si>
  <si>
    <t>エバーグリーン・マーケティング(株)メニューA</t>
  </si>
  <si>
    <t>エバーグリーン・マーケティング(株)メニューB(残差)</t>
  </si>
  <si>
    <t>エバーグリーン・マーケティング(株)(参考値)事業者全体</t>
  </si>
  <si>
    <t>(株)SEウイングズ</t>
  </si>
  <si>
    <t>(株)イーセル</t>
  </si>
  <si>
    <t>(株)イーセルメニューA</t>
  </si>
  <si>
    <t>(株)イーセルメニューB(残差)</t>
  </si>
  <si>
    <t>(株)イーセル(参考値)事業者全体</t>
  </si>
  <si>
    <t>(株)エネット</t>
  </si>
  <si>
    <t>(株)エネットメニューA</t>
  </si>
  <si>
    <t>(株)エネットメニューB</t>
  </si>
  <si>
    <t>(株)エネットメニューC</t>
  </si>
  <si>
    <t>(株)エネットメニューD</t>
  </si>
  <si>
    <t>(株)エネットメニューE</t>
  </si>
  <si>
    <t>(株)エネットメニューF(残差)</t>
  </si>
  <si>
    <t>(株)エネット(参考値)事業者全体</t>
  </si>
  <si>
    <t>須賀川瓦斯(株)</t>
  </si>
  <si>
    <t>須賀川瓦斯(株)メニューA</t>
  </si>
  <si>
    <t>須賀川瓦斯(株)メニューB</t>
  </si>
  <si>
    <t>須賀川瓦斯(株)メニューC</t>
  </si>
  <si>
    <t>須賀川瓦斯(株)メニューD(残差)</t>
  </si>
  <si>
    <t>須賀川瓦斯(株)(参考値)事業者全体</t>
  </si>
  <si>
    <t>出光興産(株)</t>
  </si>
  <si>
    <t>出光興産(株)メニューA</t>
  </si>
  <si>
    <t>出光興産(株)メニューB</t>
  </si>
  <si>
    <t>出光興産(株)メニューC</t>
  </si>
  <si>
    <t>出光興産(株)メニューD(残差)</t>
  </si>
  <si>
    <t>出光興産(株)(参考値)事業者全体</t>
  </si>
  <si>
    <t>(株)オプテージ</t>
  </si>
  <si>
    <t>(株)オプテージメニューA</t>
  </si>
  <si>
    <t>(株)オプテージメニューB(残差)</t>
  </si>
  <si>
    <t>(株)オプテージ(参考値)事業者全体</t>
  </si>
  <si>
    <t>エネサーブ(株)</t>
  </si>
  <si>
    <t>エネサーブ(株)メニューA</t>
  </si>
  <si>
    <t>エネサーブ(株)メニューB(残差)</t>
  </si>
  <si>
    <t>エネサーブ(株)(参考値)事業者全体</t>
  </si>
  <si>
    <t>(株)エネワンでんき</t>
  </si>
  <si>
    <t>(株)エネワンでんきメニューA</t>
  </si>
  <si>
    <t>(株)エネワンでんきメニューB(残差)</t>
  </si>
  <si>
    <t>(株)エネワンでんき(参考値)事業者全体</t>
  </si>
  <si>
    <t>ミツウロコグリーンエネルギー(株)</t>
  </si>
  <si>
    <t>ミツウロコグリーンエネルギー(株)メニューA</t>
  </si>
  <si>
    <t>ミツウロコグリーンエネルギー(株)メニューB</t>
  </si>
  <si>
    <t>ミツウロコグリーンエネルギー(株)メニューC</t>
  </si>
  <si>
    <t>ミツウロコグリーンエネルギー(株)メニューD</t>
  </si>
  <si>
    <t>ミツウロコグリーンエネルギー(株)メニューE</t>
  </si>
  <si>
    <t>ミツウロコグリーンエネルギー(株)メニューF</t>
  </si>
  <si>
    <t>ミツウロコグリーンエネルギー(株)メニューG</t>
  </si>
  <si>
    <t>ミツウロコグリーンエネルギー(株)メニューH</t>
  </si>
  <si>
    <t>ミツウロコグリーンエネルギー(株)メニューI</t>
  </si>
  <si>
    <t>ミツウロコグリーンエネルギー(株)メニューJ</t>
  </si>
  <si>
    <t>ミツウロコグリーンエネルギー(株)メニューK(残差)</t>
  </si>
  <si>
    <t>ミツウロコグリーンエネルギー(株)(参考値)事業者全体</t>
  </si>
  <si>
    <t>(株)リエネ</t>
  </si>
  <si>
    <t>(株)リエネメニューA</t>
  </si>
  <si>
    <t>(株)リエネメニューB</t>
  </si>
  <si>
    <t>(株)リエネメニューC(残差)</t>
  </si>
  <si>
    <t>(株)リエネ(参考値)事業者全体</t>
  </si>
  <si>
    <t>ネクストパワーやまと(株)</t>
  </si>
  <si>
    <t>ネクストパワーやまと(株)メニューA</t>
  </si>
  <si>
    <t>ネクストパワーやまと(株)メニューB</t>
  </si>
  <si>
    <t>ネクストパワーやまと(株)メニューC(残差)</t>
  </si>
  <si>
    <t>ネクストパワーやまと(株)(参考値)事業者全体</t>
  </si>
  <si>
    <t>日本テクノ(株)</t>
  </si>
  <si>
    <t>日本テクノ(株)メニューA</t>
  </si>
  <si>
    <t>日本テクノ(株)メニューB(残差)</t>
  </si>
  <si>
    <t>日本テクノ(株)(参考値)事業者全体</t>
  </si>
  <si>
    <t>中央電力エナジー(株)</t>
  </si>
  <si>
    <t>中央電力エナジー(株)メニューA</t>
  </si>
  <si>
    <t>中央電力エナジー(株)メニューB</t>
  </si>
  <si>
    <t>中央電力エナジー(株)メニューC</t>
  </si>
  <si>
    <t>中央電力エナジー(株)メニューD(残差)</t>
  </si>
  <si>
    <t>中央電力エナジー(株)(参考値)事業者全体</t>
  </si>
  <si>
    <t>(株)Looop</t>
  </si>
  <si>
    <t>(株)LooopメニューA</t>
  </si>
  <si>
    <t>(株)LooopメニューB</t>
  </si>
  <si>
    <t>(株)LooopメニューC(残差)</t>
  </si>
  <si>
    <t>(株)Looop(参考値)事業者全体</t>
  </si>
  <si>
    <t>(株)ナンワ(旧：(株)ナンワエナジー)</t>
  </si>
  <si>
    <t>静岡ガス＆パワー(株)</t>
  </si>
  <si>
    <t>静岡ガス＆パワー(株)メニューA</t>
  </si>
  <si>
    <t>静岡ガス＆パワー(株)メニューB</t>
  </si>
  <si>
    <t>静岡ガス＆パワー(株)メニューC</t>
  </si>
  <si>
    <t>静岡ガス＆パワー(株)メニューD</t>
  </si>
  <si>
    <t>静岡ガス＆パワー(株)メニューE</t>
  </si>
  <si>
    <t>静岡ガス＆パワー(株)メニューF(残差)</t>
  </si>
  <si>
    <t>静岡ガス＆パワー(株)(参考値)事業者全体</t>
  </si>
  <si>
    <t>荏原環境プラント(株)</t>
  </si>
  <si>
    <t>荏原環境プラント(株)メニューA</t>
  </si>
  <si>
    <t>荏原環境プラント(株)メニューB</t>
  </si>
  <si>
    <t>荏原環境プラント(株)メニューC</t>
  </si>
  <si>
    <t>荏原環境プラント(株)メニューD</t>
  </si>
  <si>
    <t>荏原環境プラント(株)メニューE</t>
  </si>
  <si>
    <t>荏原環境プラント(株)メニューF</t>
  </si>
  <si>
    <t>荏原環境プラント(株)メニューG</t>
  </si>
  <si>
    <t>荏原環境プラント(株)メニューH</t>
  </si>
  <si>
    <t>荏原環境プラント(株)メニューI</t>
  </si>
  <si>
    <t>荏原環境プラント(株)メニューJ</t>
  </si>
  <si>
    <t>荏原環境プラント(株)メニューK</t>
  </si>
  <si>
    <t>荏原環境プラント(株)メニューL</t>
  </si>
  <si>
    <t>荏原環境プラント(株)メニューM</t>
  </si>
  <si>
    <t>荏原環境プラント(株)メニューN</t>
  </si>
  <si>
    <t>荏原環境プラント(株)メニューO</t>
  </si>
  <si>
    <t>荏原環境プラント(株)メニューP</t>
  </si>
  <si>
    <t>荏原環境プラント(株)メニューQ</t>
  </si>
  <si>
    <t>荏原環境プラント(株)メニューR(残差)</t>
  </si>
  <si>
    <t>荏原環境プラント(株)(参考値)事業者全体</t>
  </si>
  <si>
    <t>東京エコサービス(株)</t>
  </si>
  <si>
    <t>東京エコサービス(株)メニューA</t>
  </si>
  <si>
    <t>東京エコサービス(株)メニューB(残差)</t>
  </si>
  <si>
    <t>東京エコサービス(株)(参考値)事業者全体</t>
  </si>
  <si>
    <t>ダイヤモンドパワー(株)</t>
  </si>
  <si>
    <t>ダイヤモンドパワー(株)メニューA</t>
  </si>
  <si>
    <t>ダイヤモンドパワー(株)メニューB</t>
  </si>
  <si>
    <t>ダイヤモンドパワー(株)メニューC</t>
  </si>
  <si>
    <t>ダイヤモンドパワー(株)メニューD</t>
  </si>
  <si>
    <t>ダイヤモンドパワー(株)(参考値)事業者全体</t>
  </si>
  <si>
    <t>(株)新出光</t>
  </si>
  <si>
    <t>(株)新出光メニューA</t>
  </si>
  <si>
    <t>(株)新出光メニューB</t>
  </si>
  <si>
    <t>(株)新出光メニューC</t>
  </si>
  <si>
    <t>(株)新出光メニューD</t>
  </si>
  <si>
    <t>(株)新出光メニューE</t>
  </si>
  <si>
    <t>(株)新出光メニューF</t>
  </si>
  <si>
    <t>(株)新出光メニューG</t>
  </si>
  <si>
    <t>(株)新出光メニューH</t>
  </si>
  <si>
    <t>(株)新出光メニューI</t>
  </si>
  <si>
    <t>(株)新出光メニューJ</t>
  </si>
  <si>
    <t>(株)新出光メニューK(残差)</t>
  </si>
  <si>
    <t>(株)新出光(参考値)事業者全体</t>
  </si>
  <si>
    <t>セントラル石油瓦斯(株)</t>
  </si>
  <si>
    <t>一般財団法人泉佐野電力</t>
  </si>
  <si>
    <t>コスモエネルギーソリューションズ(株)</t>
  </si>
  <si>
    <t>コスモエネルギーソリューションズ(株)メニューA</t>
  </si>
  <si>
    <t>コスモエネルギーソリューションズ(株)メニューB</t>
  </si>
  <si>
    <t>コスモエネルギーソリューションズ(株)メニューC</t>
  </si>
  <si>
    <t>コスモエネルギーソリューションズ(株)メニューD</t>
  </si>
  <si>
    <t>コスモエネルギーソリューションズ(株)メニューE(残差)</t>
  </si>
  <si>
    <t>コスモエネルギーソリューションズ(株)(参考値)事業者全体</t>
  </si>
  <si>
    <t>(株)グリーンサークル</t>
  </si>
  <si>
    <t>(株)グリーンサークルメニューA</t>
  </si>
  <si>
    <t>(株)グリーンサークルメニューB(残差)</t>
  </si>
  <si>
    <t>(株)グリーンサークル(参考値)事業者全体</t>
  </si>
  <si>
    <t>北海道瓦斯(株)</t>
  </si>
  <si>
    <t>北海道瓦斯(株)メニューA</t>
  </si>
  <si>
    <t>北海道瓦斯(株)メニューB(残差)</t>
  </si>
  <si>
    <t>北海道瓦斯(株)(参考値)事業者全体</t>
  </si>
  <si>
    <t>アルカナエナジー(株)</t>
  </si>
  <si>
    <t>新エネルギー開発(株)</t>
  </si>
  <si>
    <t>新エネルギー開発(株)メニューA</t>
  </si>
  <si>
    <t>新エネルギー開発(株)メニューB</t>
  </si>
  <si>
    <t>新エネルギー開発(株)(参考値)事業者全体</t>
  </si>
  <si>
    <t>伊藤忠エネクス(株)</t>
  </si>
  <si>
    <t>伊藤忠エネクス(株)メニューA</t>
  </si>
  <si>
    <t>伊藤忠エネクス(株)メニューB(残差)</t>
  </si>
  <si>
    <t>伊藤忠エネクス(株)(参考値)事業者全体</t>
  </si>
  <si>
    <t>(株)VーPower</t>
  </si>
  <si>
    <t>(株)VーPowerメニューA</t>
  </si>
  <si>
    <t>(株)VーPowerメニューB</t>
  </si>
  <si>
    <t>(株)VーPowerメニューC</t>
  </si>
  <si>
    <t>(株)VーPowerメニューD(残差)</t>
  </si>
  <si>
    <t>(株)VーPower(参考値)事業者全体</t>
  </si>
  <si>
    <t>大和エネルギー(株)</t>
  </si>
  <si>
    <t>大阪瓦斯(株)</t>
  </si>
  <si>
    <t>大阪瓦斯(株)メニューA</t>
  </si>
  <si>
    <t>大阪瓦斯(株)メニューB</t>
  </si>
  <si>
    <t>大阪瓦斯(株)メニューC</t>
  </si>
  <si>
    <t>大阪瓦斯(株)メニューD</t>
  </si>
  <si>
    <t>大阪瓦斯(株)メニューE</t>
  </si>
  <si>
    <t>大阪瓦斯(株)メニューF</t>
  </si>
  <si>
    <t>大阪瓦斯(株)メニューG(残差)</t>
  </si>
  <si>
    <t>大阪瓦斯(株)(参考値)事業者全体</t>
  </si>
  <si>
    <t>エフビットコミュニケーションズ(株)　</t>
  </si>
  <si>
    <t>エフビットコミュニケーションズ(株)　メニューA</t>
  </si>
  <si>
    <t>エフビットコミュニケーションズ(株)　メニューB</t>
  </si>
  <si>
    <t>エフビットコミュニケーションズ(株)　メニューC(残差)</t>
  </si>
  <si>
    <t>エフビットコミュニケーションズ(株)　(参考値)事業者全体</t>
  </si>
  <si>
    <t>ENEOS Power(株)（旧:ENEOS(株)）</t>
  </si>
  <si>
    <t>ENEOS Power(株)（旧:ENEOS(株)）メニューA</t>
  </si>
  <si>
    <t>ENEOS Power(株)（旧:ENEOS(株)）メニューB</t>
  </si>
  <si>
    <t>ENEOS Power(株)（旧:ENEOS(株)）メニューC</t>
  </si>
  <si>
    <t>ENEOS Power(株)（旧:ENEOS(株)）メニューD</t>
  </si>
  <si>
    <t>ENEOS Power(株)（旧:ENEOS(株)）メニューE</t>
  </si>
  <si>
    <t>ENEOS Power(株)（旧:ENEOS(株)）メニューF(残差)</t>
  </si>
  <si>
    <t>ENEOS Power(株)（旧:ENEOS(株)）(参考値)事業者全体</t>
  </si>
  <si>
    <t>真庭バイオエネルギー(株)</t>
  </si>
  <si>
    <t>三井物産(株)</t>
  </si>
  <si>
    <t>三井物産(株)メニューA</t>
  </si>
  <si>
    <t>三井物産(株)メニューB</t>
  </si>
  <si>
    <t>三井物産(株)メニューC</t>
  </si>
  <si>
    <t>三井物産(株)メニューD(残差)</t>
  </si>
  <si>
    <t>三井物産(株)(参考値)事業者全体</t>
  </si>
  <si>
    <t>オリックス(株)</t>
  </si>
  <si>
    <t>オリックス(株)メニューA</t>
  </si>
  <si>
    <t>オリックス(株)メニューB</t>
  </si>
  <si>
    <t>オリックス(株)メニューC</t>
  </si>
  <si>
    <t>オリックス(株)メニューD</t>
  </si>
  <si>
    <t>オリックス(株)メニューE</t>
  </si>
  <si>
    <t>オリックス(株)メニューF</t>
  </si>
  <si>
    <t>オリックス(株)メニューG</t>
  </si>
  <si>
    <t>オリックス(株)メニューH(残差)</t>
  </si>
  <si>
    <t>オリックス(株)(参考値)事業者全体</t>
  </si>
  <si>
    <t>(株)エネサンス関東</t>
  </si>
  <si>
    <t>(株)UPDATER</t>
  </si>
  <si>
    <t>(株)UPDATERメニューA</t>
  </si>
  <si>
    <t>(株)UPDATERメニューB(残差)</t>
  </si>
  <si>
    <t>(株)UPDATER(参考値)事業者全体</t>
  </si>
  <si>
    <t>シン・エナジー(株)</t>
  </si>
  <si>
    <t>シン・エナジー(株)メニューA</t>
  </si>
  <si>
    <t>シン・エナジー(株)メニューB</t>
  </si>
  <si>
    <t>シン・エナジー(株)メニューC</t>
  </si>
  <si>
    <t>シン・エナジー(株)メニューD</t>
  </si>
  <si>
    <t>シン・エナジー(株)メニューE(残差)</t>
  </si>
  <si>
    <t>シン・エナジー(株)(参考値)事業者全体</t>
  </si>
  <si>
    <t>(株)サニックス</t>
  </si>
  <si>
    <t>(株)サニックスメニューA</t>
  </si>
  <si>
    <t>(株)サニックスメニューB</t>
  </si>
  <si>
    <t>(株)サニックスメニューC</t>
  </si>
  <si>
    <t>(株)サニックスメニューD</t>
  </si>
  <si>
    <t>(株)サニックスメニューE(残差)</t>
  </si>
  <si>
    <t>(株)サニックス(参考値)事業者全体</t>
  </si>
  <si>
    <t>(株)コンシェルジュ</t>
  </si>
  <si>
    <t>(株)コンシェルジュメニューA</t>
  </si>
  <si>
    <t>(株)コンシェルジュメニューB(残差)</t>
  </si>
  <si>
    <t>(株)コンシェルジュ(参考値)事業者全体</t>
  </si>
  <si>
    <t>(株)アイ・グリッド・ソリューションズ</t>
  </si>
  <si>
    <t>(株)アイ・グリッド・ソリューションズメニューA</t>
  </si>
  <si>
    <t>(株)アイ・グリッド・ソリューションズメニューB(残差)</t>
  </si>
  <si>
    <t>(株)アイ・グリッド・ソリューションズ(参考値)事業者全体</t>
  </si>
  <si>
    <t>サミットエナジー(株)</t>
  </si>
  <si>
    <t>サミットエナジー(株)メニューA</t>
  </si>
  <si>
    <t>サミットエナジー(株)メニューB(残差)</t>
  </si>
  <si>
    <t>サミットエナジー(株)(参考値)事業者全体</t>
  </si>
  <si>
    <t>リコージャパン(株)</t>
  </si>
  <si>
    <t>リコージャパン(株)メニューA</t>
  </si>
  <si>
    <t>リコージャパン(株)メニューB</t>
  </si>
  <si>
    <t>リコージャパン(株)メニューC</t>
  </si>
  <si>
    <t>リコージャパン(株)メニューD</t>
  </si>
  <si>
    <t>リコージャパン(株)メニューE</t>
  </si>
  <si>
    <t>リコージャパン(株)メニューF(残差)</t>
  </si>
  <si>
    <t>リコージャパン(株)(参考値)事業者全体</t>
  </si>
  <si>
    <t>(株)エネルギア・ソリューション・アンド・サービス</t>
  </si>
  <si>
    <t>(株)エネルギア・ソリューション・アンド・サービスメニューA</t>
  </si>
  <si>
    <t>(株)エネルギア・ソリューション・アンド・サービスメニューB(残差)</t>
  </si>
  <si>
    <t>(株)エネルギア・ソリューション・アンド・サービス(参考値)事業者全体</t>
  </si>
  <si>
    <t>東京ガス(株)</t>
  </si>
  <si>
    <t>東京ガス(株)メニューA</t>
  </si>
  <si>
    <t>東京ガス(株)メニューB</t>
  </si>
  <si>
    <t>東京ガス(株)メニューC</t>
  </si>
  <si>
    <t>東京ガス(株)メニューD</t>
  </si>
  <si>
    <t>東京ガス(株)メニューE</t>
  </si>
  <si>
    <t>東京ガス(株)メニューF(残差)</t>
  </si>
  <si>
    <t>東京ガス(株)(参考値)事業者全体</t>
  </si>
  <si>
    <t>テス・エンジニアリング(株)</t>
  </si>
  <si>
    <t>テス・エンジニアリング(株)メニューA</t>
  </si>
  <si>
    <t>テス・エンジニアリング(株)メニューB</t>
  </si>
  <si>
    <t>テス・エンジニアリング(株)メニューC(残差)</t>
  </si>
  <si>
    <t>テス・エンジニアリング(株)(参考値)事業者全体</t>
  </si>
  <si>
    <t>青梅ガス(株)</t>
  </si>
  <si>
    <t>青梅ガス(株)メニューA</t>
  </si>
  <si>
    <t>青梅ガス(株)メニューB(残差)</t>
  </si>
  <si>
    <t>青梅ガス(株)(参考値)事業者全体</t>
  </si>
  <si>
    <t>(株)イーネットワークシステムズ</t>
  </si>
  <si>
    <t>(株)イーネットワークシステムズメニューA</t>
  </si>
  <si>
    <t>(株)イーネットワークシステムズメニューB</t>
  </si>
  <si>
    <t>(株)イーネットワークシステムズメニューC</t>
  </si>
  <si>
    <t>(株)イーネットワークシステムズメニューD</t>
  </si>
  <si>
    <t>(株)イーネットワークシステムズメニューE(残差)</t>
  </si>
  <si>
    <t>(株)イーネットワークシステムズ(参考値)事業者全体</t>
  </si>
  <si>
    <t>(株)エネアーク関東</t>
  </si>
  <si>
    <t>(株)東急パワーサプライ</t>
  </si>
  <si>
    <t>(株)東急パワーサプライメニューA</t>
  </si>
  <si>
    <t>(株)東急パワーサプライメニューB</t>
  </si>
  <si>
    <t>(株)東急パワーサプライメニューC</t>
  </si>
  <si>
    <t>(株)東急パワーサプライメニューD</t>
  </si>
  <si>
    <t>(株)東急パワーサプライメニューE</t>
  </si>
  <si>
    <t>(株)東急パワーサプライメニューF</t>
  </si>
  <si>
    <t>(株)東急パワーサプライメニューG(残差)</t>
  </si>
  <si>
    <t>(株)東急パワーサプライ(参考値)事業者全体</t>
  </si>
  <si>
    <t>王子・伊藤忠エネクス電力販売(株)</t>
  </si>
  <si>
    <t>王子・伊藤忠エネクス電力販売(株)メニューA</t>
  </si>
  <si>
    <t>王子・伊藤忠エネクス電力販売(株)メニューB</t>
  </si>
  <si>
    <t>王子・伊藤忠エネクス電力販売(株)メニューC</t>
  </si>
  <si>
    <t>王子・伊藤忠エネクス電力販売(株)メニューD</t>
  </si>
  <si>
    <t>王子・伊藤忠エネクス電力販売(株)メニューE</t>
  </si>
  <si>
    <t>王子・伊藤忠エネクス電力販売(株)メニューF</t>
  </si>
  <si>
    <t>王子・伊藤忠エネクス電力販売(株)メニューG(残差)</t>
  </si>
  <si>
    <t>王子・伊藤忠エネクス電力販売(株)(参考値)事業者全体</t>
  </si>
  <si>
    <t>伊藤忠商事(株)</t>
  </si>
  <si>
    <t>伊藤忠商事(株)メニューA</t>
  </si>
  <si>
    <t>伊藤忠商事(株)メニューB</t>
  </si>
  <si>
    <t>伊藤忠商事(株)メニューC(残差)</t>
  </si>
  <si>
    <t>伊藤忠商事(株)(参考値)事業者全体</t>
  </si>
  <si>
    <t>(株)エコスタイル</t>
  </si>
  <si>
    <t>(株)エコスタイルメニューA</t>
  </si>
  <si>
    <t>(株)エコスタイルメニューB</t>
  </si>
  <si>
    <t>(株)エコスタイルメニューC(残差)</t>
  </si>
  <si>
    <t>(株)エコスタイル(参考値)事業者全体</t>
  </si>
  <si>
    <t>入間ガス(株)</t>
  </si>
  <si>
    <t>(株)とんでんホールディングス</t>
  </si>
  <si>
    <t>日鉄エンジニアリング(株)</t>
  </si>
  <si>
    <t>日鉄エンジニアリング(株)メニューA</t>
  </si>
  <si>
    <t>日鉄エンジニアリング(株)メニューB</t>
  </si>
  <si>
    <t>日鉄エンジニアリング(株)メニューC</t>
  </si>
  <si>
    <t>日鉄エンジニアリング(株)メニューD</t>
  </si>
  <si>
    <t>日鉄エンジニアリング(株)メニューE(残差)</t>
  </si>
  <si>
    <t>日鉄エンジニアリング(株)(参考値)事業者全体</t>
  </si>
  <si>
    <t>auエネルギー＆ライフ(株)</t>
  </si>
  <si>
    <t>auエネルギー＆ライフ(株)メニューA</t>
  </si>
  <si>
    <t>auエネルギー＆ライフ(株)メニューB</t>
  </si>
  <si>
    <t>auエネルギー＆ライフ(株)メニューC(残差)</t>
  </si>
  <si>
    <t>auエネルギー＆ライフ(株)(参考値)事業者全体</t>
  </si>
  <si>
    <t>イワタニ関東(株)</t>
  </si>
  <si>
    <t>イワタニ首都圏(株)</t>
  </si>
  <si>
    <t>サーラeエナジー(株)</t>
  </si>
  <si>
    <t>サーラeエナジー(株)メニューA</t>
  </si>
  <si>
    <t>サーラeエナジー(株)メニューB</t>
  </si>
  <si>
    <t>サーラeエナジー(株)メニューC(残差)</t>
  </si>
  <si>
    <t>サーラeエナジー(株)(参考値)事業者全体</t>
  </si>
  <si>
    <t>(株)地球クラブ</t>
  </si>
  <si>
    <t>(株)地球クラブメニューA</t>
  </si>
  <si>
    <t>(株)地球クラブメニューB</t>
  </si>
  <si>
    <t>(株)地球クラブ(参考値)事業者全体</t>
  </si>
  <si>
    <t>西部瓦斯(株)</t>
  </si>
  <si>
    <t>西部瓦斯(株)メニューA</t>
  </si>
  <si>
    <t>西部瓦斯(株)メニューB(残差)</t>
  </si>
  <si>
    <t>西部瓦斯(株)(参考値)事業者全体</t>
  </si>
  <si>
    <t>東邦ガス(株)</t>
  </si>
  <si>
    <t>東邦ガス(株)メニューA</t>
  </si>
  <si>
    <t>東邦ガス(株)メニューB</t>
  </si>
  <si>
    <t>東邦ガス(株)メニューC(残差)</t>
  </si>
  <si>
    <t>東邦ガス(株)(参考値)事業者全体</t>
  </si>
  <si>
    <t>シナネン(株)</t>
  </si>
  <si>
    <t>シナネン(株)メニューA</t>
  </si>
  <si>
    <t>シナネン(株)メニューB</t>
  </si>
  <si>
    <t>シナネン(株)メニューC</t>
  </si>
  <si>
    <t>シナネン(株)メニューD</t>
  </si>
  <si>
    <t>シナネン(株)メニューE</t>
  </si>
  <si>
    <t>シナネン(株)メニューF</t>
  </si>
  <si>
    <t>シナネン(株)メニューG</t>
  </si>
  <si>
    <t>シナネン(株)メニューH(残差)</t>
  </si>
  <si>
    <t>シナネン(株)(参考値)事業者全体</t>
  </si>
  <si>
    <t>カワサキグリーンエナジー(株)</t>
  </si>
  <si>
    <t>カワサキグリーンエナジー(株)メニューA</t>
  </si>
  <si>
    <t>カワサキグリーンエナジー(株)メニューB</t>
  </si>
  <si>
    <t>カワサキグリーンエナジー(株)メニューC(残差)</t>
  </si>
  <si>
    <t>カワサキグリーンエナジー(株)(参考値)事業者全体</t>
  </si>
  <si>
    <t>大一ガス(株)</t>
  </si>
  <si>
    <t>大一ガス(株)メニューA</t>
  </si>
  <si>
    <t>大一ガス(株)メニューB</t>
  </si>
  <si>
    <t>大一ガス(株)メニューC(残差)</t>
  </si>
  <si>
    <t>大一ガス(株)(参考値)事業者全体</t>
  </si>
  <si>
    <t>(株)リミックスポイント</t>
  </si>
  <si>
    <t>(株)リミックスポイントメニューA</t>
  </si>
  <si>
    <t>(株)リミックスポイントメニューB</t>
  </si>
  <si>
    <t>(株)リミックスポイントメニューC</t>
  </si>
  <si>
    <t>(株)リミックスポイントメニューD(残差)</t>
  </si>
  <si>
    <t>(株)リミックスポイント(参考値)事業者全体</t>
  </si>
  <si>
    <t>(株)中海テレビ放送</t>
  </si>
  <si>
    <t>パシフィックパワー(株)</t>
  </si>
  <si>
    <t>パシフィックパワー(株)メニューA</t>
  </si>
  <si>
    <t>パシフィックパワー(株)メニューB</t>
  </si>
  <si>
    <t>パシフィックパワー(株)メニューC(残差)</t>
  </si>
  <si>
    <t>パシフィックパワー(株)(参考値)事業者全体</t>
  </si>
  <si>
    <t>(株)ジェイコム札幌</t>
  </si>
  <si>
    <t>(株)ジェイコム札幌メニューA</t>
  </si>
  <si>
    <t>(株)ジェイコム札幌メニューB(残差)</t>
  </si>
  <si>
    <t>(株)ジェイコム札幌(参考値)事業者全体</t>
  </si>
  <si>
    <t>鹿児島電力(株)</t>
  </si>
  <si>
    <t>太陽ガス(株)</t>
  </si>
  <si>
    <t>アーバンエナジー(株)</t>
  </si>
  <si>
    <t>アーバンエナジー(株)メニューA</t>
  </si>
  <si>
    <t>アーバンエナジー(株)メニューB</t>
  </si>
  <si>
    <t>アーバンエナジー(株)メニューC</t>
  </si>
  <si>
    <t>アーバンエナジー(株)メニューD</t>
  </si>
  <si>
    <t>アーバンエナジー(株)メニューE</t>
  </si>
  <si>
    <t>アーバンエナジー(株)メニューF</t>
  </si>
  <si>
    <t>アーバンエナジー(株)メニューG(残差)</t>
  </si>
  <si>
    <t>アーバンエナジー(株)(参考値)事業者全体</t>
  </si>
  <si>
    <t>パワーネクスト(株)</t>
  </si>
  <si>
    <t>合同会社北上新電力メニューA</t>
  </si>
  <si>
    <t>合同会社北上新電力メニューB(残差)</t>
  </si>
  <si>
    <t>合同会社北上新電力(参考値)事業者全体</t>
  </si>
  <si>
    <t>(株)タクマエナジー</t>
  </si>
  <si>
    <t>(株)タクマエナジーメニューA</t>
  </si>
  <si>
    <t>(株)タクマエナジーメニューB</t>
  </si>
  <si>
    <t>(株)タクマエナジーメニューC</t>
  </si>
  <si>
    <t>(株)タクマエナジーメニューD</t>
  </si>
  <si>
    <t>(株)タクマエナジーメニューE</t>
  </si>
  <si>
    <t>(株)タクマエナジーメニューF</t>
  </si>
  <si>
    <t>(株)タクマエナジーメニューG</t>
  </si>
  <si>
    <t>(株)タクマエナジーメニューH</t>
  </si>
  <si>
    <t>(株)タクマエナジーメニューI</t>
  </si>
  <si>
    <t>(株)タクマエナジーメニューJ(残差)</t>
  </si>
  <si>
    <t>(株)タクマエナジー(参考値)事業者全体</t>
  </si>
  <si>
    <t>丸紅新電力(株)</t>
  </si>
  <si>
    <t>丸紅新電力(株)メニューA</t>
  </si>
  <si>
    <t>丸紅新電力(株)メニューB</t>
  </si>
  <si>
    <t>丸紅新電力(株)メニューC</t>
  </si>
  <si>
    <t>丸紅新電力(株)メニューD</t>
  </si>
  <si>
    <t>丸紅新電力(株)メニューE</t>
  </si>
  <si>
    <t>丸紅新電力(株)メニューF</t>
  </si>
  <si>
    <t>丸紅新電力(株)メニューG</t>
  </si>
  <si>
    <t>丸紅新電力(株)メニューH</t>
  </si>
  <si>
    <t>丸紅新電力(株)メニューI</t>
  </si>
  <si>
    <t>丸紅新電力(株)メニューJ</t>
  </si>
  <si>
    <t>丸紅新電力(株)メニューK(残差)</t>
  </si>
  <si>
    <t>丸紅新電力(株)(参考値)事業者全体</t>
  </si>
  <si>
    <t>奈良電力(株)</t>
  </si>
  <si>
    <t>カナデビア(株)（旧:日立造船(株)）</t>
  </si>
  <si>
    <t>カナデビア(株)（旧:日立造船(株)）メニューA</t>
  </si>
  <si>
    <t>カナデビア(株)（旧:日立造船(株)）メニューB</t>
  </si>
  <si>
    <t>カナデビア(株)（旧:日立造船(株)）メニューC(残差)</t>
  </si>
  <si>
    <t>カナデビア(株)（旧:日立造船(株)）(参考値)事業者全体</t>
  </si>
  <si>
    <t>大東ガス(株)</t>
  </si>
  <si>
    <t>大東ガス(株)メニューA</t>
  </si>
  <si>
    <t>大東ガス(株)メニューB(残差)</t>
  </si>
  <si>
    <t>大東ガス(株)(参考値)事業者全体</t>
  </si>
  <si>
    <t>パナソニックオペレーショナルエクセレンス(株)</t>
  </si>
  <si>
    <t>パナソニックオペレーショナルエクセレンス(株)メニューA</t>
  </si>
  <si>
    <t>パナソニックオペレーショナルエクセレンス(株)メニューB</t>
  </si>
  <si>
    <t>パナソニックオペレーショナルエクセレンス(株)メニューC(残差)</t>
  </si>
  <si>
    <t>パナソニックオペレーショナルエクセレンス(株)(参考値)事業者全体</t>
  </si>
  <si>
    <t>アストモスエネルギー(株)</t>
  </si>
  <si>
    <t>(株)関電エネルギーソリューション</t>
  </si>
  <si>
    <t>(株)関電エネルギーソリューションメニューA</t>
  </si>
  <si>
    <t>(株)関電エネルギーソリューションメニューB(残差)</t>
  </si>
  <si>
    <t>(株)関電エネルギーソリューション(参考値)事業者全体</t>
  </si>
  <si>
    <t>MCリテールエナジー(株)</t>
  </si>
  <si>
    <t>MCリテールエナジー(株)メニューA</t>
  </si>
  <si>
    <t>MCリテールエナジー(株)メニューB</t>
  </si>
  <si>
    <t>MCリテールエナジー(株)メニューC(残差)</t>
  </si>
  <si>
    <t>MCリテールエナジー(株)(参考値)事業者全体</t>
  </si>
  <si>
    <t>(株)北九州パワー</t>
  </si>
  <si>
    <t>(株)北九州パワーメニューA</t>
  </si>
  <si>
    <t>(株)北九州パワーメニューB</t>
  </si>
  <si>
    <t>(株)北九州パワーメニューC(残差)</t>
  </si>
  <si>
    <t>(株)北九州パワー(参考値)事業者全体</t>
  </si>
  <si>
    <t>武州瓦斯(株)</t>
  </si>
  <si>
    <t>武州瓦斯(株)メニューA</t>
  </si>
  <si>
    <t>武州瓦斯(株)メニューB(残差)</t>
  </si>
  <si>
    <t>武州瓦斯(株)(参考値)事業者全体</t>
  </si>
  <si>
    <t>リニューアブル・ジャパン(株)</t>
  </si>
  <si>
    <t>リニューアブル・ジャパン(株)メニューA</t>
  </si>
  <si>
    <t>リニューアブル・ジャパン(株)(参考値)事業者全体</t>
  </si>
  <si>
    <t>大垣ガス(株)</t>
  </si>
  <si>
    <t>(株)藤田商店</t>
  </si>
  <si>
    <t>(株)藤田商店メニューA</t>
  </si>
  <si>
    <t>(株)藤田商店メニューB</t>
  </si>
  <si>
    <t>(株)藤田商店メニューC(残差)</t>
  </si>
  <si>
    <t>(株)藤田商店(参考値)事業者全体</t>
  </si>
  <si>
    <t>(株)グローバルエンジニアリング</t>
  </si>
  <si>
    <t>(株)グローバルエンジニアリングメニューA</t>
  </si>
  <si>
    <t>(株)グローバルエンジニアリングメニューB</t>
  </si>
  <si>
    <t>(株)グローバルエンジニアリングメニューC(残差)</t>
  </si>
  <si>
    <t>(株)グローバルエンジニアリング(参考値)事業者全体</t>
  </si>
  <si>
    <t>九州エナジー(株)</t>
  </si>
  <si>
    <t>九州エナジー(株)メニューA</t>
  </si>
  <si>
    <t>九州エナジー(株)メニューB(残差)</t>
  </si>
  <si>
    <t>九州エナジー(株)(参考値)事業者全体</t>
  </si>
  <si>
    <t>(株)トヨタエナジーソリューションズ</t>
  </si>
  <si>
    <t>(株)トヨタエナジーソリューションズメニューA</t>
  </si>
  <si>
    <t>(株)トヨタエナジーソリューションズメニューB(残差)</t>
  </si>
  <si>
    <t>(株)トヨタエナジーソリューションズ(参考値)事業者全体</t>
  </si>
  <si>
    <t>(株)エナリス・パワー・マーケティング</t>
  </si>
  <si>
    <t>(株)エナリス・パワー・マーケティングメニューA</t>
  </si>
  <si>
    <t>(株)エナリス・パワー・マーケティングメニューB</t>
  </si>
  <si>
    <t>(株)エナリス・パワー・マーケティングメニューC</t>
  </si>
  <si>
    <t>(株)エナリス・パワー・マーケティングメニューD</t>
  </si>
  <si>
    <t>(株)エナリス・パワー・マーケティングメニューE(残差)</t>
  </si>
  <si>
    <t>(株)エナリス・パワー・マーケティング(参考値)事業者全体</t>
  </si>
  <si>
    <t>歌舞伎エナジー(株)</t>
  </si>
  <si>
    <t>みやまスマートエネルギー(株)</t>
  </si>
  <si>
    <t>みやまスマートエネルギー(株)メニューA</t>
  </si>
  <si>
    <t>みやまスマートエネルギー(株)メニューB(残差)</t>
  </si>
  <si>
    <t>みやまスマートエネルギー(株)(参考値)事業者全体</t>
  </si>
  <si>
    <t>エフィシエント(株)</t>
  </si>
  <si>
    <t>(株)生活クラブエナジー</t>
  </si>
  <si>
    <t>(株)生活クラブエナジーメニューA</t>
  </si>
  <si>
    <t>(株)生活クラブエナジーメニューB</t>
  </si>
  <si>
    <t>(株)生活クラブエナジーメニューC(残差)</t>
  </si>
  <si>
    <t>(株)生活クラブエナジー(参考値)事業者全体</t>
  </si>
  <si>
    <t>生活協同組合コープこうべメニューA</t>
  </si>
  <si>
    <t>生活協同組合コープこうべメニューB</t>
  </si>
  <si>
    <t>生活協同組合コープこうべメニューC(残差)</t>
  </si>
  <si>
    <t>生活協同組合コープこうべ(参考値)事業者全体</t>
  </si>
  <si>
    <t>(株)シーエナジー</t>
  </si>
  <si>
    <t>角栄ガス(株)</t>
  </si>
  <si>
    <t>京葉瓦斯(株)</t>
  </si>
  <si>
    <t>京葉瓦斯(株)メニューA</t>
  </si>
  <si>
    <t>京葉瓦斯(株)メニューB(残差)</t>
  </si>
  <si>
    <t>京葉瓦斯(株)(参考値)事業者全体</t>
  </si>
  <si>
    <t>TOPPANホールディングス(株)</t>
  </si>
  <si>
    <t>TOPPANホールディングス(株)メニューA</t>
  </si>
  <si>
    <t>TOPPANホールディングス(株)メニューB</t>
  </si>
  <si>
    <t>TOPPANホールディングス(株)メニューC</t>
  </si>
  <si>
    <t>TOPPANホールディングス(株)メニューD(残差)</t>
  </si>
  <si>
    <t>TOPPANホールディングス(株)(参考値)事業者全体</t>
  </si>
  <si>
    <t>伊勢崎ガス(株)</t>
  </si>
  <si>
    <t>伊勢崎ガス(株)メニューA</t>
  </si>
  <si>
    <t>伊勢崎ガス(株)メニューB(残差)</t>
  </si>
  <si>
    <t>伊勢崎ガス(株)(参考値)事業者全体</t>
  </si>
  <si>
    <t>キヤノンマーケティングジャパン(株)</t>
  </si>
  <si>
    <t>(株)とっとり市民電力</t>
  </si>
  <si>
    <t>(株)とっとり市民電力メニューA</t>
  </si>
  <si>
    <t>(株)とっとり市民電力メニューB(残差)</t>
  </si>
  <si>
    <t>(株)とっとり市民電力(参考値)事業者全体</t>
  </si>
  <si>
    <t>(株)エクスゲート(旧：(株)イーエムアイ)</t>
  </si>
  <si>
    <t>佐野瓦斯(株)</t>
  </si>
  <si>
    <t>佐野瓦斯(株)メニューA</t>
  </si>
  <si>
    <t>佐野瓦斯(株)メニューB(残差)</t>
  </si>
  <si>
    <t>佐野瓦斯(株)(参考値)事業者全体</t>
  </si>
  <si>
    <t>桐生瓦斯(株)</t>
  </si>
  <si>
    <t>森の電力(株)</t>
  </si>
  <si>
    <t>森の電力(株)メニューA</t>
  </si>
  <si>
    <t>森の電力(株)メニューB(残差)</t>
  </si>
  <si>
    <t>森の電力(株)(参考値)事業者全体</t>
  </si>
  <si>
    <t>大和ハウス工業(株)</t>
  </si>
  <si>
    <t>大和ハウス工業(株)メニューA</t>
  </si>
  <si>
    <t>大和ハウス工業(株)メニューB</t>
  </si>
  <si>
    <t>大和ハウス工業(株)メニューC</t>
  </si>
  <si>
    <t>大和ハウス工業(株)メニューD</t>
  </si>
  <si>
    <t>大和ハウス工業(株)メニューE</t>
  </si>
  <si>
    <t>大和ハウス工業(株)メニューF(残差)</t>
  </si>
  <si>
    <t>大和ハウス工業(株)(参考値)事業者全体</t>
  </si>
  <si>
    <t>HTBエナジー(株)</t>
  </si>
  <si>
    <t>HTBエナジー(株)メニューA</t>
  </si>
  <si>
    <t>HTBエナジー(株)メニューB(残差)</t>
  </si>
  <si>
    <t>HTBエナジー(株)(参考値)事業者全体</t>
  </si>
  <si>
    <t>(株)アシストワンエナジー</t>
  </si>
  <si>
    <t>(株)フソウ・エナジー</t>
  </si>
  <si>
    <t>湘南電力(株)</t>
  </si>
  <si>
    <t>湘南電力(株)メニューA</t>
  </si>
  <si>
    <t>湘南電力(株)メニューB(残差)</t>
  </si>
  <si>
    <t>湘南電力(株)(参考値)事業者全体</t>
  </si>
  <si>
    <t>大東建託パートナーズ(株)</t>
  </si>
  <si>
    <t>Japan電力(株)</t>
  </si>
  <si>
    <t>Japan電力(株)メニューA</t>
  </si>
  <si>
    <t>Japan電力(株)メニューB(残差)</t>
  </si>
  <si>
    <t>Japan電力(株)(参考値)事業者全体</t>
  </si>
  <si>
    <t>電源開発(株)</t>
  </si>
  <si>
    <t>電源開発(株)メニューA</t>
  </si>
  <si>
    <t>電源開発(株)メニューB(残差)</t>
  </si>
  <si>
    <t>電源開発(株)(参考値)事業者全体</t>
  </si>
  <si>
    <t>鈴与商事(株)</t>
  </si>
  <si>
    <t>鈴与商事(株)メニューA</t>
  </si>
  <si>
    <t>鈴与商事(株)メニューB</t>
  </si>
  <si>
    <t>鈴与商事(株)メニューC</t>
  </si>
  <si>
    <t>鈴与商事(株)メニューD</t>
  </si>
  <si>
    <t>鈴与商事(株)メニューE</t>
  </si>
  <si>
    <t>鈴与商事(株)メニューF</t>
  </si>
  <si>
    <t>鈴与商事(株)メニューG</t>
  </si>
  <si>
    <t>鈴与商事(株)メニューH(残差)</t>
  </si>
  <si>
    <t>鈴与商事(株)(参考値)事業者全体</t>
  </si>
  <si>
    <t>ワタミエナジー(株)</t>
  </si>
  <si>
    <t>ワタミエナジー(株)メニューA</t>
  </si>
  <si>
    <t>ワタミエナジー(株)メニューB(残差)</t>
  </si>
  <si>
    <t>ワタミエナジー(株)(参考値)事業者全体</t>
  </si>
  <si>
    <t>(株)パルシステム電力</t>
  </si>
  <si>
    <t>SBパワー(株)</t>
  </si>
  <si>
    <t>SBパワー(株)メニューA</t>
  </si>
  <si>
    <t>SBパワー(株)メニューB</t>
  </si>
  <si>
    <t>SBパワー(株)メニューC</t>
  </si>
  <si>
    <t>SBパワー(株)メニューD</t>
  </si>
  <si>
    <t>SBパワー(株)メニューE(残差)</t>
  </si>
  <si>
    <t>SBパワー(株)(参考値)事業者全体</t>
  </si>
  <si>
    <t>NFパワーサービス(株)</t>
  </si>
  <si>
    <t>NFパワーサービス(株)メニューA</t>
  </si>
  <si>
    <t>NFパワーサービス(株)メニューB(残差)</t>
  </si>
  <si>
    <t>NFパワーサービス(株)(参考値)事業者全体</t>
  </si>
  <si>
    <t>ひおき地域エネルギー(株)</t>
  </si>
  <si>
    <t>ひおき地域エネルギー(株)メニューA</t>
  </si>
  <si>
    <t>ひおき地域エネルギー(株)メニューB</t>
  </si>
  <si>
    <t>ひおき地域エネルギー(株)メニューC</t>
  </si>
  <si>
    <t>ひおき地域エネルギー(株)メニューD</t>
  </si>
  <si>
    <t>ひおき地域エネルギー(株)メニューE(残差)</t>
  </si>
  <si>
    <t>ひおき地域エネルギー(株)(参考値)事業者全体</t>
  </si>
  <si>
    <t>和歌山電力(株)</t>
  </si>
  <si>
    <t>日本瓦斯(株)(日本ガス(株))</t>
  </si>
  <si>
    <t>九電みらいエナジー(株)</t>
  </si>
  <si>
    <t>九電みらいエナジー(株)メニューA</t>
  </si>
  <si>
    <t>九電みらいエナジー(株)メニューB(残差)</t>
  </si>
  <si>
    <t>九電みらいエナジー(株)(参考値)事業者全体</t>
  </si>
  <si>
    <t>(株)フォレストパワー</t>
  </si>
  <si>
    <t>日高都市ガス(株)</t>
  </si>
  <si>
    <t>(株)アドバンテック</t>
  </si>
  <si>
    <t>(株)アドバンテックメニューA</t>
  </si>
  <si>
    <t>(株)アドバンテック(参考値)事業者全体</t>
  </si>
  <si>
    <t>ローカルエナジー(株)</t>
  </si>
  <si>
    <t>ローカルエナジー(株)メニューA</t>
  </si>
  <si>
    <t>ローカルエナジー(株)メニューB(残差)</t>
  </si>
  <si>
    <t>ローカルエナジー(株)(参考値)事業者全体</t>
  </si>
  <si>
    <t>エネックス(株)</t>
  </si>
  <si>
    <t>エネックス(株)メニューA</t>
  </si>
  <si>
    <t>エネックス(株)メニューB</t>
  </si>
  <si>
    <t>エネックス(株)(参考値)事業者全体</t>
  </si>
  <si>
    <t>(株)レクスポート</t>
  </si>
  <si>
    <t>なでしこ電力(株)</t>
  </si>
  <si>
    <t>なでしこ電力(株)メニューA</t>
  </si>
  <si>
    <t>なでしこ電力(株)メニューB(残差)</t>
  </si>
  <si>
    <t>なでしこ電力(株)(参考値)事業者全体</t>
  </si>
  <si>
    <t>日田グリーン電力(株)</t>
  </si>
  <si>
    <t>日田グリーン電力(株)メニューA</t>
  </si>
  <si>
    <t>日田グリーン電力(株)メニューB(残差)</t>
  </si>
  <si>
    <t>日田グリーン電力(株)(参考値)事業者全体</t>
  </si>
  <si>
    <t>埼玉ガス(株)</t>
  </si>
  <si>
    <t>宮崎パワーライン(株)</t>
  </si>
  <si>
    <t>(株)パワー・オプティマイザー</t>
  </si>
  <si>
    <t>(株)UーPOWER</t>
  </si>
  <si>
    <t>(株)UーPOWERメニューA</t>
  </si>
  <si>
    <t>(株)UーPOWERメニューB</t>
  </si>
  <si>
    <t>(株)UーPOWERメニューC</t>
  </si>
  <si>
    <t>(株)UーPOWERメニューD</t>
  </si>
  <si>
    <t>(株)UーPOWERメニューE(残差)</t>
  </si>
  <si>
    <t>(株)UーPOWER(参考値)事業者全体</t>
  </si>
  <si>
    <t>(株)TTSパワー</t>
  </si>
  <si>
    <t>(株)岩手ウッドパワー</t>
  </si>
  <si>
    <t>(株)岩手ウッドパワーメニューA</t>
  </si>
  <si>
    <t>(株)岩手ウッドパワーメニューB(残差)</t>
  </si>
  <si>
    <t>(株)岩手ウッドパワー(参考値)事業者全体</t>
  </si>
  <si>
    <t>里山パワーワークス(株)</t>
  </si>
  <si>
    <t>里山パワーワークス(株)メニューA</t>
  </si>
  <si>
    <t>里山パワーワークス(株)メニューB(残差)</t>
  </si>
  <si>
    <t>里山パワーワークス(株)(参考値)事業者全体</t>
  </si>
  <si>
    <t>(株)中之条パワー</t>
  </si>
  <si>
    <t>(株)中之条パワーメニューA</t>
  </si>
  <si>
    <t>(株)中之条パワーメニューB(残差)</t>
  </si>
  <si>
    <t>(株)中之条パワー(参考値)事業者全体</t>
  </si>
  <si>
    <t>日産トレーデイング(株)</t>
  </si>
  <si>
    <t>日産トレーデイング(株)メニューA</t>
  </si>
  <si>
    <t>日産トレーデイング(株)メニューB(残差)</t>
  </si>
  <si>
    <t>日産トレーデイング(株)(参考値)事業者全体</t>
  </si>
  <si>
    <t>(株)エネウィル</t>
  </si>
  <si>
    <t>(株)エネウィルメニューA</t>
  </si>
  <si>
    <t>(株)エネウィルメニューB(残差)</t>
  </si>
  <si>
    <t>(株)エネウィル(参考値)事業者全体</t>
  </si>
  <si>
    <t>Next Power(株)</t>
  </si>
  <si>
    <t>はりま電力(株)</t>
  </si>
  <si>
    <t>はりま電力(株)メニューA</t>
  </si>
  <si>
    <t>はりま電力(株)メニューB(残差)</t>
  </si>
  <si>
    <t>はりま電力(株)(参考値)事業者全体</t>
  </si>
  <si>
    <t>(株)浜松新電力</t>
  </si>
  <si>
    <t>(株)浜松新電力メニューA</t>
  </si>
  <si>
    <t>(株)浜松新電力(参考値)事業者全体</t>
  </si>
  <si>
    <t>ゼロワットパワー(株)</t>
  </si>
  <si>
    <t>ゼロワットパワー(株)メニューA</t>
  </si>
  <si>
    <t>ゼロワットパワー(株)メニューB</t>
  </si>
  <si>
    <t>ゼロワットパワー(株)メニューC</t>
  </si>
  <si>
    <t>ゼロワットパワー(株)メニューD</t>
  </si>
  <si>
    <t>ゼロワットパワー(株)メニューE</t>
  </si>
  <si>
    <t>ゼロワットパワー(株)メニューF</t>
  </si>
  <si>
    <t>ゼロワットパワー(株)メニューG</t>
  </si>
  <si>
    <t>ゼロワットパワー(株)メニューH</t>
  </si>
  <si>
    <t>ゼロワットパワー(株)メニューI(残差)</t>
  </si>
  <si>
    <t>ゼロワットパワー(株)(参考値)事業者全体</t>
  </si>
  <si>
    <t>アストマックス(株)</t>
  </si>
  <si>
    <t>アストマックス(株)メニューA</t>
  </si>
  <si>
    <t>アストマックス(株)メニューB</t>
  </si>
  <si>
    <t>アストマックス(株)メニューC</t>
  </si>
  <si>
    <t>アストマックス(株)メニューD(残差)</t>
  </si>
  <si>
    <t>アストマックス(株)(参考値)事業者全体</t>
  </si>
  <si>
    <t>(株)やまがた新電力</t>
  </si>
  <si>
    <t>(株)やまがた新電力メニューA</t>
  </si>
  <si>
    <t>(株)やまがた新電力メニューB</t>
  </si>
  <si>
    <t>(株)やまがた新電力メニューC</t>
  </si>
  <si>
    <t>(株)やまがた新電力メニューD(残差)</t>
  </si>
  <si>
    <t>(株)やまがた新電力(参考値)事業者全体</t>
  </si>
  <si>
    <t>一般社団法人東松島みらいとし機構メニューA</t>
  </si>
  <si>
    <t>一般社団法人東松島みらいとし機構メニューB(残差)</t>
  </si>
  <si>
    <t>一般社団法人東松島みらいとし機構(参考値)事業者全体</t>
  </si>
  <si>
    <t>(株)グリーンパワー大東</t>
  </si>
  <si>
    <t>(株)グリーンパワー大東メニューA</t>
  </si>
  <si>
    <t>(株)グリーンパワー大東メニューB</t>
  </si>
  <si>
    <t>(株)グリーンパワー大東メニューC(残差)</t>
  </si>
  <si>
    <t>(株)グリーンパワー大東(参考値)事業者全体</t>
  </si>
  <si>
    <t>(株)シーラソーラー</t>
  </si>
  <si>
    <t>御所野縄文電力(株)</t>
  </si>
  <si>
    <t>(株)カーボンニュートラル</t>
  </si>
  <si>
    <t>(株)カーボンニュートラルメニューA</t>
  </si>
  <si>
    <t>(株)カーボンニュートラルメニューB(残差)</t>
  </si>
  <si>
    <t>(株)カーボンニュートラル(参考値)事業者全体</t>
  </si>
  <si>
    <t>宮古新電力(株)</t>
  </si>
  <si>
    <t>宮古新電力(株)メニューA</t>
  </si>
  <si>
    <t>宮古新電力(株)メニューB(残差)</t>
  </si>
  <si>
    <t>宮古新電力(株)(参考値)事業者全体</t>
  </si>
  <si>
    <t>長崎地域電力(株)</t>
  </si>
  <si>
    <t>(株)エネアーク関西</t>
  </si>
  <si>
    <t>近畿電力(株)</t>
  </si>
  <si>
    <t>新電力おおいた(株)</t>
  </si>
  <si>
    <t>新電力おおいた(株)メニューA</t>
  </si>
  <si>
    <t>新電力おおいた(株)メニューB(残差)</t>
  </si>
  <si>
    <t>新電力おおいた(株)(参考値)事業者全体</t>
  </si>
  <si>
    <t>(株)日本セレモニー</t>
  </si>
  <si>
    <t>(株)池見石油店</t>
  </si>
  <si>
    <t>芝浦電力(株)</t>
  </si>
  <si>
    <t>芝浦電力(株)メニューA</t>
  </si>
  <si>
    <t>芝浦電力(株)メニューB(残差)</t>
  </si>
  <si>
    <t>芝浦電力(株)(参考値)事業者全体</t>
  </si>
  <si>
    <t>(株)地域創生ホールディングス</t>
  </si>
  <si>
    <t>(株)エーコープサービス</t>
  </si>
  <si>
    <t>宮崎瓦斯(株)(旧：(株)宮崎ガスリビング)</t>
  </si>
  <si>
    <t>山陰エレキ・アライアンス(株)</t>
  </si>
  <si>
    <t>(株)ジョヴィ</t>
  </si>
  <si>
    <t xml:space="preserve">ミライフ東日本(株) </t>
  </si>
  <si>
    <t>ミライフ東日本(株) メニューA</t>
  </si>
  <si>
    <t>ミライフ東日本(株) メニューB(残差)</t>
  </si>
  <si>
    <t>ミライフ東日本(株) (参考値)事業者全体</t>
  </si>
  <si>
    <t>山陰酸素工業(株)</t>
  </si>
  <si>
    <t>武陽ガス(株)</t>
  </si>
  <si>
    <t>武陽ガス(株)メニューA</t>
  </si>
  <si>
    <t>武陽ガス(株)メニューB</t>
  </si>
  <si>
    <t>武陽ガス(株)メニューC(残差)</t>
  </si>
  <si>
    <t>武陽ガス(株)(参考値)事業者全体</t>
  </si>
  <si>
    <t>常石商事(株)</t>
  </si>
  <si>
    <t>北海道電力(株)</t>
  </si>
  <si>
    <t>北海道電力(株)メニューA</t>
  </si>
  <si>
    <t>北海道電力(株)メニューB</t>
  </si>
  <si>
    <t>北海道電力(株)メニューC</t>
  </si>
  <si>
    <t>北海道電力(株)メニューD</t>
  </si>
  <si>
    <t>北海道電力(株)メニューE</t>
  </si>
  <si>
    <t>北海道電力(株)メニューF(残差)</t>
  </si>
  <si>
    <t>北海道電力(株)(参考値)事業者全体</t>
  </si>
  <si>
    <t>東北電力(株)</t>
  </si>
  <si>
    <t>東北電力(株)メニューA</t>
  </si>
  <si>
    <t>東北電力(株)メニューB</t>
  </si>
  <si>
    <t>東北電力(株)メニューC</t>
  </si>
  <si>
    <t>東北電力(株)メニューD(残差)</t>
  </si>
  <si>
    <t>東北電力(株)(参考値)事業者全体</t>
  </si>
  <si>
    <t>東京電力エナジーパートナー(株)</t>
  </si>
  <si>
    <t>東京電力エナジーパートナー(株)メニューA</t>
  </si>
  <si>
    <t>東京電力エナジーパートナー(株)メニューB</t>
  </si>
  <si>
    <t>東京電力エナジーパートナー(株)メニューC</t>
  </si>
  <si>
    <t>東京電力エナジーパートナー(株)メニューD</t>
  </si>
  <si>
    <t>東京電力エナジーパートナー(株)メニューE</t>
  </si>
  <si>
    <t>東京電力エナジーパートナー(株)メニューF</t>
  </si>
  <si>
    <t>東京電力エナジーパートナー(株)メニューG</t>
  </si>
  <si>
    <t>東京電力エナジーパートナー(株)メニューH</t>
  </si>
  <si>
    <t>東京電力エナジーパートナー(株)メニューI</t>
  </si>
  <si>
    <t>東京電力エナジーパートナー(株)メニューJ</t>
  </si>
  <si>
    <t>東京電力エナジーパートナー(株)メニューK</t>
  </si>
  <si>
    <t>東京電力エナジーパートナー(株)メニューL</t>
  </si>
  <si>
    <t>東京電力エナジーパートナー(株)メニューM(残差)</t>
  </si>
  <si>
    <t>東京電力エナジーパートナー(株)(参考値)事業者全体</t>
  </si>
  <si>
    <t>中部電力ミライズ(株)</t>
  </si>
  <si>
    <t>中部電力ミライズ(株)メニューA</t>
  </si>
  <si>
    <t>中部電力ミライズ(株)メニューB(残差)</t>
  </si>
  <si>
    <t>中部電力ミライズ(株)(参考値)事業者全体</t>
  </si>
  <si>
    <t>北陸電力(株)</t>
  </si>
  <si>
    <t>北陸電力(株)メニューA</t>
  </si>
  <si>
    <t>北陸電力(株)メニューB(残差)</t>
  </si>
  <si>
    <t>北陸電力(株)(参考値)事業者全体</t>
  </si>
  <si>
    <t>関西電力(株)</t>
  </si>
  <si>
    <t>関西電力(株)メニューA</t>
  </si>
  <si>
    <t>関西電力(株)メニューB</t>
  </si>
  <si>
    <t>関西電力(株)メニューC</t>
  </si>
  <si>
    <t>関西電力(株)メニューD</t>
  </si>
  <si>
    <t>関西電力(株)メニューE</t>
  </si>
  <si>
    <t>関西電力(株)メニューF</t>
  </si>
  <si>
    <t>関西電力(株)メニューG</t>
  </si>
  <si>
    <t>関西電力(株)メニューH</t>
  </si>
  <si>
    <t>関西電力(株)メニューI</t>
  </si>
  <si>
    <t>関西電力(株)メニューJ(残差)</t>
  </si>
  <si>
    <t>関西電力(株)(参考値)事業者全体</t>
  </si>
  <si>
    <t>中国電力(株)</t>
  </si>
  <si>
    <t>中国電力(株)メニューA</t>
  </si>
  <si>
    <t>中国電力(株)メニューB</t>
  </si>
  <si>
    <t>中国電力(株)メニューC</t>
  </si>
  <si>
    <t>中国電力(株)メニューD</t>
  </si>
  <si>
    <t>中国電力(株)メニューE</t>
  </si>
  <si>
    <t>中国電力(株)メニューF</t>
  </si>
  <si>
    <t>中国電力(株)メニューG</t>
  </si>
  <si>
    <t>中国電力(株)メニューH(残差)</t>
  </si>
  <si>
    <t>中国電力(株)(参考値)事業者全体</t>
  </si>
  <si>
    <t>四国電力(株)</t>
  </si>
  <si>
    <t>四国電力(株)メニューA</t>
  </si>
  <si>
    <t>四国電力(株)メニューB</t>
  </si>
  <si>
    <t>四国電力(株)メニューC(残差)</t>
  </si>
  <si>
    <t>四国電力(株)(参考値)事業者全体</t>
  </si>
  <si>
    <t>九州電力(株)</t>
  </si>
  <si>
    <t>九州電力(株)メニューA</t>
  </si>
  <si>
    <t>九州電力(株)メニューB(残差)</t>
  </si>
  <si>
    <t>九州電力(株)(参考値)事業者全体</t>
  </si>
  <si>
    <t>沖縄電力(株)</t>
  </si>
  <si>
    <t>沖縄電力(株)メニューA</t>
  </si>
  <si>
    <t>沖縄電力(株)メニューB(残差)</t>
  </si>
  <si>
    <t>沖縄電力(株)(参考値)事業者全体</t>
  </si>
  <si>
    <t>北日本石油(株)</t>
  </si>
  <si>
    <t>千葉電力(株)</t>
  </si>
  <si>
    <t>やめエネルギー(株)</t>
  </si>
  <si>
    <t>(株)アースインフィニティ</t>
  </si>
  <si>
    <t>足利ガス(株)</t>
  </si>
  <si>
    <t>(株)Misumi</t>
  </si>
  <si>
    <t>米子瓦斯(株)</t>
  </si>
  <si>
    <t>(株)エルピオ</t>
  </si>
  <si>
    <t>(株)エルピオメニューA</t>
  </si>
  <si>
    <t>(株)エルピオメニューB(残差)</t>
  </si>
  <si>
    <t>(株)エルピオ(参考値)事業者全体</t>
  </si>
  <si>
    <t>浜田ガス(株)</t>
  </si>
  <si>
    <t>(株)アメニティ電力</t>
  </si>
  <si>
    <t>岡田建設(株)</t>
  </si>
  <si>
    <t>出雲ガス(株)</t>
  </si>
  <si>
    <t>一般社団法人グリーンコープでんきメニューA</t>
  </si>
  <si>
    <t>一般社団法人グリーンコープでんきメニューB</t>
  </si>
  <si>
    <t>一般社団法人グリーンコープでんきメニューC(残差)</t>
  </si>
  <si>
    <t>一般社団法人グリーンコープでんき(参考値)事業者全体</t>
  </si>
  <si>
    <t>公益財団法人東京都環境公社</t>
  </si>
  <si>
    <t>公益財団法人東京都環境公社メニューA</t>
  </si>
  <si>
    <t>公益財団法人東京都環境公社メニューB</t>
  </si>
  <si>
    <t>公益財団法人東京都環境公社メニューC</t>
  </si>
  <si>
    <t>公益財団法人東京都環境公社(参考値)事業者全体</t>
  </si>
  <si>
    <t>(株)ファミリーネット・ジャパン</t>
  </si>
  <si>
    <t>(株)ファミリーネット・ジャパンメニューA</t>
  </si>
  <si>
    <t>(株)ファミリーネット・ジャパンメニューB</t>
  </si>
  <si>
    <t>(株)ファミリーネット・ジャパンメニューC</t>
  </si>
  <si>
    <t>(株)ファミリーネット・ジャパンメニューD</t>
  </si>
  <si>
    <t>(株)ファミリーネット・ジャパンメニューE(残差)</t>
  </si>
  <si>
    <t>(株)ファミリーネット・ジャパン(参考値)事業者全体</t>
  </si>
  <si>
    <t>MKステーションズ(株)</t>
  </si>
  <si>
    <t>フラワーペイメント(株)</t>
  </si>
  <si>
    <t>(株)JTBコミュニケーションデザイン</t>
  </si>
  <si>
    <t>全農エネルギー(株)</t>
  </si>
  <si>
    <t>全農エネルギー(株)メニューA</t>
  </si>
  <si>
    <t>全農エネルギー(株)メニューB(残差)</t>
  </si>
  <si>
    <t>全農エネルギー(株)(参考値)事業者全体</t>
  </si>
  <si>
    <t>(株)ハルエネ</t>
  </si>
  <si>
    <t>(株)ハルエネメニューA</t>
  </si>
  <si>
    <t>(株)ハルエネメニューB</t>
  </si>
  <si>
    <t>(株)ハルエネメニューC(残差)</t>
  </si>
  <si>
    <t>(株)ハルエネ(参考値)事業者全体</t>
  </si>
  <si>
    <t>(株)ビビット</t>
  </si>
  <si>
    <t>(株)おおた電力</t>
  </si>
  <si>
    <t>伊藤忠プランテック(株)</t>
  </si>
  <si>
    <t>(株)オカモト</t>
  </si>
  <si>
    <t>キタコー(株)</t>
  </si>
  <si>
    <t>香川電力(株)　</t>
  </si>
  <si>
    <t>香川電力(株)　メニューA</t>
  </si>
  <si>
    <t>香川電力(株)　メニューB</t>
  </si>
  <si>
    <t>香川電力(株)　メニューC</t>
  </si>
  <si>
    <t>香川電力(株)　メニューD(残差)</t>
  </si>
  <si>
    <t>香川電力(株)　(参考値)事業者全体</t>
  </si>
  <si>
    <t>(株)PinT</t>
  </si>
  <si>
    <t>(株)PinTメニューA</t>
  </si>
  <si>
    <t>(株)PinTメニューB</t>
  </si>
  <si>
    <t>(株)PinTメニューC(残差)</t>
  </si>
  <si>
    <t>(株)PinT(参考値)事業者全体</t>
  </si>
  <si>
    <t>(株)沖縄ガスニューパワー</t>
  </si>
  <si>
    <t>(株)沖縄ガスニューパワーメニューA</t>
  </si>
  <si>
    <t>(株)沖縄ガスニューパワーメニューB(残差)</t>
  </si>
  <si>
    <t>(株)沖縄ガスニューパワー(参考値)事業者全体</t>
  </si>
  <si>
    <t>諏訪瓦斯(株)</t>
  </si>
  <si>
    <t>エッセンシャルエナジー(株)</t>
  </si>
  <si>
    <t>(株)いちき串木野電力</t>
  </si>
  <si>
    <t>(株)クローバー・テクノロジーズ</t>
  </si>
  <si>
    <t>西武ガス(株)</t>
  </si>
  <si>
    <t>松本ガス(株)</t>
  </si>
  <si>
    <t>松本ガス(株)メニューA</t>
  </si>
  <si>
    <t>松本ガス(株)メニューB(残差)</t>
  </si>
  <si>
    <t>松本ガス(株)(参考値)事業者全体</t>
  </si>
  <si>
    <t>南部だんだんエナジー(株)</t>
  </si>
  <si>
    <t>(株)エフエネ</t>
  </si>
  <si>
    <t>こなんウルトラパワー(株)</t>
  </si>
  <si>
    <t>(株)CHIBAむつざわエナジー</t>
  </si>
  <si>
    <t>(株)関西空調</t>
  </si>
  <si>
    <t>奥出雲電力(株)</t>
  </si>
  <si>
    <t>レジル(株)</t>
  </si>
  <si>
    <t>レジル(株)メニューA</t>
  </si>
  <si>
    <t>レジル(株)メニューB</t>
  </si>
  <si>
    <t>レジル(株)メニューC</t>
  </si>
  <si>
    <t>レジル(株)メニューD(残差)</t>
  </si>
  <si>
    <t>レジル(株)(参考値)事業者全体</t>
  </si>
  <si>
    <t>(株)成田香取エネルギー</t>
  </si>
  <si>
    <t>(株)CWS</t>
  </si>
  <si>
    <t>ふくしま新電力(株)</t>
  </si>
  <si>
    <t>ティーダッシュ合同会社メニューA</t>
  </si>
  <si>
    <t>ティーダッシュ合同会社メニューB(残差)</t>
  </si>
  <si>
    <t>ティーダッシュ合同会社(参考値)事業者全体</t>
  </si>
  <si>
    <t>(株)エネクスライフサービス</t>
  </si>
  <si>
    <t>ネイチャーエナジー小国(株)</t>
  </si>
  <si>
    <t>リエスパワーネクスト(株)</t>
  </si>
  <si>
    <t>エネルギーパワー(株)</t>
  </si>
  <si>
    <t>(株)グリムスパワー</t>
  </si>
  <si>
    <t>(株)グリムスパワーメニューA</t>
  </si>
  <si>
    <t>(株)グリムスパワーメニューB(残差)</t>
  </si>
  <si>
    <t>(株)グリムスパワー(参考値)事業者全体</t>
  </si>
  <si>
    <t>自然電力(株)</t>
  </si>
  <si>
    <t>本庄ガス(株)</t>
  </si>
  <si>
    <t>青森県民エナジー(株)</t>
  </si>
  <si>
    <t>国際航業(株)</t>
  </si>
  <si>
    <t>国際航業(株)メニューA</t>
  </si>
  <si>
    <t>国際航業(株)メニューB(残差)</t>
  </si>
  <si>
    <t>国際航業(株)(参考値)事業者全体</t>
  </si>
  <si>
    <t>ローカルでんき(株)</t>
  </si>
  <si>
    <t>ローカルでんき(株)メニューA</t>
  </si>
  <si>
    <t>ローカルでんき(株)メニューB(残差)</t>
  </si>
  <si>
    <t>ローカルでんき(株)(参考値)事業者全体</t>
  </si>
  <si>
    <t>(株)明治産業</t>
  </si>
  <si>
    <t>岡山電力(株)</t>
  </si>
  <si>
    <t>岡山電力(株)メニューA</t>
  </si>
  <si>
    <t>岡山電力(株)メニューB(残差)</t>
  </si>
  <si>
    <t>岡山電力(株)(参考値)事業者全体</t>
  </si>
  <si>
    <t>ミライフ(株)</t>
  </si>
  <si>
    <t>ミライフ(株)メニューA</t>
  </si>
  <si>
    <t>ミライフ(株)メニューB(残差)</t>
  </si>
  <si>
    <t>ミライフ(株)(参考値)事業者全体</t>
  </si>
  <si>
    <t>楽天モバイル(株)(旧：楽天エナジー(株))</t>
  </si>
  <si>
    <t>楽天モバイル(株)(旧：楽天エナジー(株))メニューA</t>
  </si>
  <si>
    <t>楽天モバイル(株)(旧：楽天エナジー(株))メニューB</t>
  </si>
  <si>
    <t>楽天モバイル(株)(旧：楽天エナジー(株))メニューC(残差)</t>
  </si>
  <si>
    <t>楽天モバイル(株)(旧：楽天エナジー(株))(参考値)事業者全体</t>
  </si>
  <si>
    <t>うすきエネルギー(株)</t>
  </si>
  <si>
    <t>森のエネルギー(株)</t>
  </si>
  <si>
    <t>岐阜電力(株)</t>
  </si>
  <si>
    <t>岐阜電力(株)メニューA</t>
  </si>
  <si>
    <t>岐阜電力(株)(参考値)事業者全体</t>
  </si>
  <si>
    <t>名南共同エネルギー(株)</t>
  </si>
  <si>
    <t>Apaman Energy(株)</t>
  </si>
  <si>
    <t>アストマックス・エネルギー(株)</t>
  </si>
  <si>
    <t>アストマックス・エネルギー(株)メニューA</t>
  </si>
  <si>
    <t>アストマックス・エネルギー(株)メニューB</t>
  </si>
  <si>
    <t>アストマックス・エネルギー(株)メニューC</t>
  </si>
  <si>
    <t>アストマックス・エネルギー(株)メニューD(残差)</t>
  </si>
  <si>
    <t>アストマックス・エネルギー(株)(参考値)事業者全体</t>
  </si>
  <si>
    <t>ALL GREEN POWER(株)</t>
  </si>
  <si>
    <t>福井電力(株)</t>
  </si>
  <si>
    <t>(株)MKエネルギー</t>
  </si>
  <si>
    <t>エネラボ(株)</t>
  </si>
  <si>
    <t>エネラボ(株)メニューA</t>
  </si>
  <si>
    <t>エネラボ(株)メニューB(残差)</t>
  </si>
  <si>
    <t>エネラボ(株)(参考値)事業者全体</t>
  </si>
  <si>
    <t>スマートエナジー磐田(株)</t>
  </si>
  <si>
    <t>スマートエナジー磐田(株)メニューA</t>
  </si>
  <si>
    <t>スマートエナジー磐田(株)メニューB</t>
  </si>
  <si>
    <t>スマートエナジー磐田(株)メニューC(残差)</t>
  </si>
  <si>
    <t>スマートエナジー磐田(株)(参考値)事業者全体</t>
  </si>
  <si>
    <t>そうまIグリッド合同会社</t>
  </si>
  <si>
    <t>エネトレード(株)</t>
  </si>
  <si>
    <t>ニシムラ(株)</t>
  </si>
  <si>
    <t>(株)さくら新電力</t>
  </si>
  <si>
    <t>(株)さくら新電力メニューA</t>
  </si>
  <si>
    <t>(株)さくら新電力メニューB(残差)</t>
  </si>
  <si>
    <t>(株)さくら新電力(参考値)事業者全体</t>
  </si>
  <si>
    <t>(株)グローアップ</t>
  </si>
  <si>
    <t>いこま市民パワー(株)</t>
  </si>
  <si>
    <t>おもてなし山形(株)</t>
  </si>
  <si>
    <t>おもてなし山形(株)メニューA</t>
  </si>
  <si>
    <t>おもてなし山形(株)メニューB(残差)</t>
  </si>
  <si>
    <t>おもてなし山形(株)(参考値)事業者全体</t>
  </si>
  <si>
    <t>長野都市ガス(株)</t>
  </si>
  <si>
    <t>上田ガス(株)</t>
  </si>
  <si>
    <t>日本瓦斯(株)</t>
  </si>
  <si>
    <t>日本瓦斯(株)メニューA</t>
  </si>
  <si>
    <t>日本瓦斯(株)メニューB(残差)</t>
  </si>
  <si>
    <t>日本瓦斯(株)(参考値)事業者全体</t>
  </si>
  <si>
    <t>(株)シグナストラスト</t>
  </si>
  <si>
    <t>ゲーテハウス(株)</t>
  </si>
  <si>
    <t>JPエネルギー(株)</t>
  </si>
  <si>
    <t>兵庫電力(株)</t>
  </si>
  <si>
    <t>Cocoテラスたがわ(株)</t>
  </si>
  <si>
    <t>東北電力エナジートレーディング(株)</t>
  </si>
  <si>
    <t>(株)まち未来製作所</t>
  </si>
  <si>
    <t>(株)まち未来製作所メニューA</t>
  </si>
  <si>
    <t>(株)まち未来製作所メニューB(残差)</t>
  </si>
  <si>
    <t>(株)まち未来製作所(参考値)事業者全体</t>
  </si>
  <si>
    <t>(株)どさんこパワー</t>
  </si>
  <si>
    <t>トリニティエナジー(株)</t>
  </si>
  <si>
    <t>(株)LIXIL TEPCO スマートパートナーズ</t>
  </si>
  <si>
    <t>(株)NEXT ONE</t>
  </si>
  <si>
    <t>(株)テラス(旧：(株)ネオ・コーポレーション)</t>
  </si>
  <si>
    <t>つばさでんき(株)(旧：(株)アルファライズ)</t>
  </si>
  <si>
    <t>おおすみ半島スマートエネルギー(株)</t>
  </si>
  <si>
    <t>おきなわコープエナジー(株)</t>
  </si>
  <si>
    <t>久慈地域エネルギー(株)</t>
  </si>
  <si>
    <t>久慈地域エネルギー(株)メニューA</t>
  </si>
  <si>
    <t>久慈地域エネルギー(株)メニューB(残差)</t>
  </si>
  <si>
    <t>久慈地域エネルギー(株)(参考値)事業者全体</t>
  </si>
  <si>
    <t>弘前ガス(株)</t>
  </si>
  <si>
    <t>(株)フォーバルテレコム</t>
  </si>
  <si>
    <t>(株)フォーバルテレコムメニューA</t>
  </si>
  <si>
    <t>(株)フォーバルテレコムメニューB(残差)</t>
  </si>
  <si>
    <t>(株)フォーバルテレコム(参考値)事業者全体</t>
  </si>
  <si>
    <t>(株)ストエネ</t>
  </si>
  <si>
    <t>くるめエネルギー(株)</t>
  </si>
  <si>
    <t>松阪新電力(株)</t>
  </si>
  <si>
    <t>ヒューリックプロパティソリューション(株)</t>
  </si>
  <si>
    <t>ヒューリックプロパティソリューション(株)メニューA</t>
  </si>
  <si>
    <t>ヒューリックプロパティソリューション(株)メニューB(残差)</t>
  </si>
  <si>
    <t>ヒューリックプロパティソリューション(株)(参考値)事業者全体</t>
  </si>
  <si>
    <t>宮崎電力(株)</t>
  </si>
  <si>
    <t>(株)CDエナジーダイレクト</t>
  </si>
  <si>
    <t>(株)CDエナジーダイレクトメニューA</t>
  </si>
  <si>
    <t>(株)CDエナジーダイレクトメニューB(残差)</t>
  </si>
  <si>
    <t>(株)CDエナジーダイレクト(参考値)事業者全体</t>
  </si>
  <si>
    <t>Q.ENESTでんき(株)</t>
  </si>
  <si>
    <t>Q.ENESTでんき(株)メニューA</t>
  </si>
  <si>
    <t>Q.ENESTでんき(株)メニューB</t>
  </si>
  <si>
    <t>Q.ENESTでんき(株)メニューC</t>
  </si>
  <si>
    <t>Q.ENESTでんき(株)(参考値)事業者全体</t>
  </si>
  <si>
    <t>(株)ぶんごおおのエナジー</t>
  </si>
  <si>
    <t>(株)ぶんごおおのエナジーメニューA</t>
  </si>
  <si>
    <t>(株)ぶんごおおのエナジーメニューB</t>
  </si>
  <si>
    <t>(株)ぶんごおおのエナジー(参考値)事業者全体</t>
  </si>
  <si>
    <t>ヴィジョナリーパワー(株)</t>
  </si>
  <si>
    <t>有明エナジー(株)</t>
  </si>
  <si>
    <t>厚木瓦斯(株)</t>
  </si>
  <si>
    <t>厚木瓦斯(株)メニューA</t>
  </si>
  <si>
    <t>厚木瓦斯(株)メニューB(残差)</t>
  </si>
  <si>
    <t>厚木瓦斯(株)(参考値)事業者全体</t>
  </si>
  <si>
    <t>(株)エネ・ビジョン</t>
  </si>
  <si>
    <t>イワタニ三重(株)</t>
  </si>
  <si>
    <t>(株)マルヰ</t>
  </si>
  <si>
    <t>大多喜ガス(株)</t>
  </si>
  <si>
    <t>大多喜ガス(株)メニューA</t>
  </si>
  <si>
    <t>大多喜ガス(株)メニューB(残差)</t>
  </si>
  <si>
    <t>大多喜ガス(株)(参考値)事業者全体</t>
  </si>
  <si>
    <t>鈴与電力(株)</t>
  </si>
  <si>
    <t>鈴与電力(株)メニューA</t>
  </si>
  <si>
    <t>鈴与電力(株)メニューB</t>
  </si>
  <si>
    <t>鈴与電力(株)メニューC</t>
  </si>
  <si>
    <t>鈴与電力(株)メニューD</t>
  </si>
  <si>
    <t>鈴与電力(株)メニューE</t>
  </si>
  <si>
    <t>鈴与電力(株)メニューF</t>
  </si>
  <si>
    <t>鈴与電力(株)メニューG</t>
  </si>
  <si>
    <t>鈴与電力(株)メニューH</t>
  </si>
  <si>
    <t>鈴与電力(株)メニューI</t>
  </si>
  <si>
    <t>鈴与電力(株)メニューJ</t>
  </si>
  <si>
    <t>鈴与電力(株)メニューK</t>
  </si>
  <si>
    <t>鈴与電力(株)メニューL(残差)</t>
    <rPh sb="13" eb="15">
      <t>ザンサ</t>
    </rPh>
    <phoneticPr fontId="2"/>
  </si>
  <si>
    <t>鈴与電力(株)(参考値)事業者全体</t>
  </si>
  <si>
    <t>コープ電力(株)</t>
  </si>
  <si>
    <t>コープ電力(株)メニューA</t>
  </si>
  <si>
    <t>コープ電力(株)メニューB(残差)</t>
  </si>
  <si>
    <t>コープ電力(株)(参考値)事業者全体</t>
  </si>
  <si>
    <t>亀岡ふるさとエナジー(株)</t>
  </si>
  <si>
    <t>(株)織戸組</t>
  </si>
  <si>
    <t>(株)織戸組メニューA</t>
  </si>
  <si>
    <t>(株)織戸組(参考値)事業者全体</t>
  </si>
  <si>
    <t>ふかやeパワー(株)</t>
  </si>
  <si>
    <t>ふかやeパワー(株)メニューA</t>
  </si>
  <si>
    <t>ふかやeパワー(株)メニューB(残差)</t>
  </si>
  <si>
    <t>ふかやeパワー(株)(参考値)事業者全体</t>
  </si>
  <si>
    <t>(株)Link Life</t>
  </si>
  <si>
    <t>(株)グローバルキャスト</t>
  </si>
  <si>
    <t>日本エネルギー総合システム(株)</t>
  </si>
  <si>
    <t>日本エネルギー総合システム(株)メニューA</t>
  </si>
  <si>
    <t>日本エネルギー総合システム(株)メニューB</t>
  </si>
  <si>
    <t>日本エネルギー総合システム(株)メニューC</t>
  </si>
  <si>
    <t>日本エネルギー総合システム(株)メニューD</t>
  </si>
  <si>
    <t>日本エネルギー総合システム(株)メニューE</t>
  </si>
  <si>
    <t>日本エネルギー総合システム(株)メニューF</t>
  </si>
  <si>
    <t>日本エネルギー総合システム(株)メニューG(残差)</t>
  </si>
  <si>
    <t>日本エネルギー総合システム(株)(参考値)事業者全体</t>
  </si>
  <si>
    <t>イワタニ東海(株)</t>
  </si>
  <si>
    <t>(株)ところざわ未来電力</t>
  </si>
  <si>
    <t>(株)ところざわ未来電力メニューA</t>
  </si>
  <si>
    <t>(株)ところざわ未来電力メニューB</t>
  </si>
  <si>
    <t>(株)ところざわ未来電力メニューC(残差)</t>
  </si>
  <si>
    <t>(株)ところざわ未来電力(参考値)事業者全体</t>
  </si>
  <si>
    <t>朝日ガスエナジー(株)</t>
  </si>
  <si>
    <t>(株)エネファント</t>
  </si>
  <si>
    <t>(株)エネファントメニューA</t>
  </si>
  <si>
    <t>(株)エネファントメニューB</t>
  </si>
  <si>
    <t>(株)エネファントメニューC(残差)</t>
  </si>
  <si>
    <t>(株)エネファント(参考値)事業者全体</t>
  </si>
  <si>
    <t>(株)エスエナジー</t>
  </si>
  <si>
    <t>(株)フリクト電力(旧：(株)Mpower)</t>
  </si>
  <si>
    <t>秩父新電力(株)</t>
  </si>
  <si>
    <t>秩父新電力(株)メニューA</t>
  </si>
  <si>
    <t>秩父新電力(株)メニューB</t>
  </si>
  <si>
    <t>秩父新電力(株)メニューC(残差)</t>
  </si>
  <si>
    <t>秩父新電力(株)(参考値)事業者全体</t>
  </si>
  <si>
    <t>みよしエナジー(株)</t>
  </si>
  <si>
    <t>みよしエナジー(株)メニューA</t>
  </si>
  <si>
    <t>みよしエナジー(株)メニューB(残差)</t>
  </si>
  <si>
    <t>みよしエナジー(株)(参考値)事業者全体</t>
  </si>
  <si>
    <t>綿半パートナーズ(株)</t>
  </si>
  <si>
    <t>(株)karch</t>
  </si>
  <si>
    <t>(株)かみでん里山公社</t>
  </si>
  <si>
    <t>(株)三郷ひまわりエナジー</t>
  </si>
  <si>
    <t>(株)三郷ひまわりエナジーメニューA</t>
  </si>
  <si>
    <t>(株)三郷ひまわりエナジー(参考値)事業者全体</t>
  </si>
  <si>
    <t>(株)球磨村森電力</t>
  </si>
  <si>
    <t>くこくエネルギー(株)</t>
  </si>
  <si>
    <t>(株)エコログ</t>
  </si>
  <si>
    <t>飯田まちづくり電力(株)</t>
  </si>
  <si>
    <t>飯田まちづくり電力(株)メニューA</t>
  </si>
  <si>
    <t>飯田まちづくり電力(株)メニューB</t>
  </si>
  <si>
    <t>飯田まちづくり電力(株)メニューC</t>
  </si>
  <si>
    <t>飯田まちづくり電力(株)メニューD</t>
  </si>
  <si>
    <t>飯田まちづくり電力(株)(参考値)事業者全体</t>
  </si>
  <si>
    <t>イワタニ長野(株)</t>
  </si>
  <si>
    <t>シェルジャパン(株)</t>
  </si>
  <si>
    <t>シェルジャパン(株)メニューA</t>
  </si>
  <si>
    <t>シェルジャパン(株)メニューB</t>
  </si>
  <si>
    <t>シェルジャパン(株)メニューC(残差)</t>
  </si>
  <si>
    <t>シェルジャパン(株)(参考値)事業者全体</t>
  </si>
  <si>
    <t>石油資源開発(株)</t>
  </si>
  <si>
    <t>越後天然ガス(株)</t>
  </si>
  <si>
    <t>越後天然ガス(株)メニューA</t>
  </si>
  <si>
    <t>越後天然ガス(株)メニューB(残差)</t>
  </si>
  <si>
    <t>越後天然ガス(株)(参考値)事業者全体</t>
  </si>
  <si>
    <t>坂戸ガス(株)</t>
  </si>
  <si>
    <t>(株)デベロップ</t>
  </si>
  <si>
    <t>(株)テレ・マーカー</t>
  </si>
  <si>
    <t>MGCエネルギー(株)</t>
  </si>
  <si>
    <t>福島フェニックス電力(株)</t>
  </si>
  <si>
    <t>(株)美作国電力</t>
  </si>
  <si>
    <t>八幡商事(株)</t>
  </si>
  <si>
    <t>おいでんエネルギー(株)</t>
  </si>
  <si>
    <t>おいでんエネルギー(株)メニューA</t>
  </si>
  <si>
    <t>おいでんエネルギー(株)メニューB</t>
  </si>
  <si>
    <t>おいでんエネルギー(株)メニューC(残差)</t>
  </si>
  <si>
    <t>おいでんエネルギー(株)(参考値)事業者全体</t>
  </si>
  <si>
    <t>(株)イシオ</t>
  </si>
  <si>
    <t>北陸電力ビズ・エナジーソリューション(株)</t>
  </si>
  <si>
    <t>北陸電力ビズ・エナジーソリューション(株)メニューA</t>
  </si>
  <si>
    <t>北陸電力ビズ・エナジーソリューション(株)メニューB(残差)</t>
  </si>
  <si>
    <t>北陸電力ビズ・エナジーソリューション(株)(参考値)事業者全体</t>
  </si>
  <si>
    <t>リニューアブルトレード(株)</t>
  </si>
  <si>
    <t>ICT伊那みらいでんき(株)(旧:丸紅伊那みらいでんき(株))</t>
  </si>
  <si>
    <t>ICT伊那みらいでんき(株)(旧:丸紅伊那みらいでんき(株))メニューA</t>
  </si>
  <si>
    <t>ICT伊那みらいでんき(株)(旧:丸紅伊那みらいでんき(株))メニューB(残差)</t>
  </si>
  <si>
    <t>ICT伊那みらいでんき(株)(旧:丸紅伊那みらいでんき(株))(参考値)事業者全体</t>
  </si>
  <si>
    <t>富士山エナジー(株)</t>
  </si>
  <si>
    <t>WSエナジー(株)</t>
  </si>
  <si>
    <t>TERA Energy(株)</t>
  </si>
  <si>
    <t>TERA Energy(株)メニューA</t>
  </si>
  <si>
    <t>TERA Energy(株)メニューB</t>
  </si>
  <si>
    <t>TERA Energy(株)(参考値)事業者全体</t>
  </si>
  <si>
    <t>MCPD(株)</t>
  </si>
  <si>
    <t>MCPD(株)メニューA</t>
  </si>
  <si>
    <t>MCPD(株)メニューB(残差)</t>
  </si>
  <si>
    <t>MCPD(株)(参考値)事業者全体</t>
  </si>
  <si>
    <t>グリーンシティこばやし(株)</t>
  </si>
  <si>
    <t>(株)吉田石油店</t>
  </si>
  <si>
    <t>スマートエナジー熊本(株)</t>
  </si>
  <si>
    <t>福山未来エナジー(株)</t>
  </si>
  <si>
    <t>福山未来エナジー(株)メニューA</t>
  </si>
  <si>
    <t>福山未来エナジー(株)メニューB(残差)</t>
  </si>
  <si>
    <t>福山未来エナジー(株)(参考値)事業者全体</t>
  </si>
  <si>
    <t>五島市民電力(株)</t>
  </si>
  <si>
    <t>五島市民電力(株)メニューA</t>
  </si>
  <si>
    <t>五島市民電力(株)メニューB</t>
  </si>
  <si>
    <t>五島市民電力(株)メニューC(残差)</t>
  </si>
  <si>
    <t>五島市民電力(株)(参考値)事業者全体</t>
  </si>
  <si>
    <t>リストプロパティーズ(株)</t>
  </si>
  <si>
    <t>(株)情熱電力</t>
  </si>
  <si>
    <t>バンプーパワートレーディング合同会社メニューA</t>
  </si>
  <si>
    <t>バンプーパワートレーディング合同会社メニューB(残差)</t>
  </si>
  <si>
    <t>バンプーパワートレーディング合同会社(参考値)事業者全体</t>
  </si>
  <si>
    <t>(株)センカク</t>
  </si>
  <si>
    <t>(株)ミナサポ</t>
  </si>
  <si>
    <t>唐津電力(株)</t>
  </si>
  <si>
    <t>RE100電力(株)</t>
  </si>
  <si>
    <t>RE100電力(株)メニューA</t>
  </si>
  <si>
    <t>RE100電力(株)メニューB</t>
  </si>
  <si>
    <t>RE100電力(株)メニューC</t>
  </si>
  <si>
    <t>RE100電力(株)メニューD</t>
  </si>
  <si>
    <t>RE100電力(株)メニューE(残差)</t>
  </si>
  <si>
    <t>RE100電力(株)(参考値)事業者全体</t>
  </si>
  <si>
    <t>日本エネルギーファーム(株)</t>
  </si>
  <si>
    <t>(株)イーネットワーク</t>
  </si>
  <si>
    <t>スマートエコエナジー(株)</t>
  </si>
  <si>
    <t>スマートエコエナジー(株)メニューA</t>
  </si>
  <si>
    <t>スマートエコエナジー(株)メニューB</t>
  </si>
  <si>
    <t>スマートエコエナジー(株)メニューC</t>
  </si>
  <si>
    <t>スマートエコエナジー(株)メニューD</t>
  </si>
  <si>
    <t>スマートエコエナジー(株)メニューE</t>
  </si>
  <si>
    <t>スマートエコエナジー(株)メニューF</t>
  </si>
  <si>
    <t>スマートエコエナジー(株)(参考値)事業者全体</t>
  </si>
  <si>
    <t>(株)LENETS</t>
  </si>
  <si>
    <t>アイエスジー(株)</t>
  </si>
  <si>
    <t>(株)エネクル</t>
  </si>
  <si>
    <t>(株)エネクルメニューA</t>
  </si>
  <si>
    <t>(株)エネクルメニューB(残差)</t>
  </si>
  <si>
    <t>(株)エネクル(参考値)事業者全体</t>
  </si>
  <si>
    <t>新電力新潟(株)</t>
  </si>
  <si>
    <t>(株)タケエイでんき</t>
  </si>
  <si>
    <t>(株)タケエイでんきメニューA</t>
  </si>
  <si>
    <t>(株)タケエイでんきメニューB</t>
  </si>
  <si>
    <t>(株)タケエイでんきメニューC(残差)</t>
  </si>
  <si>
    <t>(株)タケエイでんき(参考値)事業者全体</t>
  </si>
  <si>
    <t>気仙沼グリーンエナジー(株)</t>
  </si>
  <si>
    <t>気仙沼グリーンエナジー(株)メニューA</t>
  </si>
  <si>
    <t>気仙沼グリーンエナジー(株)メニューB(残差)</t>
  </si>
  <si>
    <t>気仙沼グリーンエナジー(株)(参考値)事業者全体</t>
  </si>
  <si>
    <t>(株)ユーラスグリーンエナジー</t>
  </si>
  <si>
    <t>(株)ユーラスグリーンエナジーメニューA</t>
  </si>
  <si>
    <t>(株)ユーラスグリーンエナジーメニューB(残差)</t>
  </si>
  <si>
    <t>(株)ユーラスグリーンエナジー(参考値)事業者全体</t>
  </si>
  <si>
    <t>酒田天然瓦斯(株)</t>
  </si>
  <si>
    <t>東亜ガス(株)</t>
  </si>
  <si>
    <t>(株)三河の山里コミュニティパワー</t>
  </si>
  <si>
    <t>(株)三河の山里コミュニティパワーメニューA</t>
  </si>
  <si>
    <t>(株)三河の山里コミュニティパワーメニューB(残差)</t>
  </si>
  <si>
    <t>(株)三河の山里コミュニティパワー(参考値)事業者全体</t>
  </si>
  <si>
    <t>新潟スワンエナジー(株)</t>
  </si>
  <si>
    <t>新潟スワンエナジー(株)メニューA</t>
  </si>
  <si>
    <t>新潟スワンエナジー(株)メニューB</t>
  </si>
  <si>
    <t>新潟スワンエナジー(株)メニューC</t>
  </si>
  <si>
    <t>新潟スワンエナジー(株)メニューD(残差)</t>
  </si>
  <si>
    <t>新潟スワンエナジー(株)(参考値)事業者全体</t>
  </si>
  <si>
    <t>グリーンピープルズパワー(株)</t>
  </si>
  <si>
    <t>(株)マルイファシリティーズ</t>
  </si>
  <si>
    <t>(株)デンケン</t>
  </si>
  <si>
    <t>(株)東名</t>
  </si>
  <si>
    <t>(株)東名メニューA</t>
  </si>
  <si>
    <t>(株)東名メニューB(残差)</t>
  </si>
  <si>
    <t>(株)東名(参考値)事業者全体</t>
  </si>
  <si>
    <t>NTTアノードエナジー(株)</t>
  </si>
  <si>
    <t>NTTアノードエナジー(株)メニューA</t>
  </si>
  <si>
    <t>NTTアノードエナジー(株)メニューB(残差)</t>
  </si>
  <si>
    <t>NTTアノードエナジー(株)(参考値)事業者全体</t>
  </si>
  <si>
    <t>スマート電気(株)</t>
  </si>
  <si>
    <t>(株)唐津パワーホールディングス</t>
  </si>
  <si>
    <t>(株)クリーンエネルギー総合研究所</t>
  </si>
  <si>
    <t>(株)クリーンエネルギー総合研究所メニューA</t>
  </si>
  <si>
    <t>(株)クリーンエネルギー総合研究所メニューB</t>
  </si>
  <si>
    <t>(株)クリーンエネルギー総合研究所メニューC</t>
  </si>
  <si>
    <t>(株)クリーンエネルギー総合研究所メニューD(残差)</t>
  </si>
  <si>
    <t>(株)クリーンエネルギー総合研究所(参考値)事業者全体</t>
  </si>
  <si>
    <t>(株)かづのパワー</t>
  </si>
  <si>
    <t>UNIVERGY(株)</t>
  </si>
  <si>
    <t>UNIVERGY(株)メニューA</t>
  </si>
  <si>
    <t>UNIVERGY(株)メニューB(残差)</t>
  </si>
  <si>
    <t>UNIVERGY(株)(参考値)事業者全体</t>
  </si>
  <si>
    <t>デジタルグリッド(株)</t>
  </si>
  <si>
    <t>デジタルグリッド(株)メニューA</t>
  </si>
  <si>
    <t>デジタルグリッド(株)メニューB</t>
  </si>
  <si>
    <t>デジタルグリッド(株)メニューC</t>
  </si>
  <si>
    <t>デジタルグリッド(株)メニューD</t>
  </si>
  <si>
    <t>デジタルグリッド(株)メニューE</t>
  </si>
  <si>
    <t>デジタルグリッド(株)メニューF</t>
  </si>
  <si>
    <t>デジタルグリッド(株)メニューG(残差)</t>
  </si>
  <si>
    <t>デジタルグリッド(株)(参考値)事業者全体</t>
  </si>
  <si>
    <t>(株)西九州させぼパワーズ</t>
  </si>
  <si>
    <t>(株)西九州させぼパワーズメニューA</t>
  </si>
  <si>
    <t>(株)西九州させぼパワーズメニューB</t>
  </si>
  <si>
    <t>(株)西九州させぼパワーズメニューC(残差)</t>
  </si>
  <si>
    <t>(株)西九州させぼパワーズ(参考値)事業者全体</t>
  </si>
  <si>
    <t>たんたんエナジー(株)</t>
  </si>
  <si>
    <t>たんたんエナジー(株)メニューA</t>
  </si>
  <si>
    <t>たんたんエナジー(株)メニューB(残差)</t>
  </si>
  <si>
    <t>たんたんエナジー(株)(参考値)事業者全体</t>
  </si>
  <si>
    <t>(株)能勢・豊能まちづくり</t>
  </si>
  <si>
    <t>(株)能勢・豊能まちづくりメニューA</t>
  </si>
  <si>
    <t>(株)能勢・豊能まちづくりメニューB(残差)</t>
  </si>
  <si>
    <t>(株)能勢・豊能まちづくり(参考値)事業者全体</t>
  </si>
  <si>
    <t>(株)再エネ思考電力</t>
  </si>
  <si>
    <t>(株)スマート</t>
  </si>
  <si>
    <t>(株)ジャパネットサービスイノベーション</t>
  </si>
  <si>
    <t>KBN(株)</t>
  </si>
  <si>
    <t>(株)しおさい電力</t>
  </si>
  <si>
    <t>(株)しおさい電力メニューA</t>
  </si>
  <si>
    <t>(株)しおさい電力メニューB</t>
  </si>
  <si>
    <t>(株)しおさい電力メニューC(残差)</t>
  </si>
  <si>
    <t>(株)しおさい電力(参考値)事業者全体</t>
  </si>
  <si>
    <t>会津エナジー(株)</t>
  </si>
  <si>
    <t>会津エナジー(株)メニューA</t>
  </si>
  <si>
    <t>会津エナジー(株)メニューB</t>
  </si>
  <si>
    <t>会津エナジー(株)メニューC</t>
  </si>
  <si>
    <t>会津エナジー(株)メニューD</t>
  </si>
  <si>
    <t>会津エナジー(株)メニューE</t>
  </si>
  <si>
    <t>会津エナジー(株)メニューF</t>
  </si>
  <si>
    <t>会津エナジー(株)メニューG</t>
  </si>
  <si>
    <t>会津エナジー(株)メニューH</t>
  </si>
  <si>
    <t>会津エナジー(株)メニューI</t>
  </si>
  <si>
    <t>会津エナジー(株)メニューJ</t>
  </si>
  <si>
    <t>会津エナジー(株)メニューK</t>
  </si>
  <si>
    <t>会津エナジー(株)メニューL(残差)</t>
  </si>
  <si>
    <t>会津エナジー(株)(参考値)事業者全体</t>
  </si>
  <si>
    <t>うべ未来エネルギー(株)</t>
  </si>
  <si>
    <t>うべ未来エネルギー(株)メニューA</t>
  </si>
  <si>
    <t>うべ未来エネルギー(株)メニューB(残差)</t>
  </si>
  <si>
    <t>うべ未来エネルギー(株)(参考値)事業者全体</t>
  </si>
  <si>
    <t>永井自動車工業(株)</t>
  </si>
  <si>
    <t>陸前高田しみんエネルギー(株)</t>
  </si>
  <si>
    <t>(株)チャームドライフ</t>
  </si>
  <si>
    <t>スターティア(株)</t>
  </si>
  <si>
    <t>スターティア(株)メニューA</t>
  </si>
  <si>
    <t>スターティア(株)メニューB(残差)</t>
  </si>
  <si>
    <t>スターティア(株)(参考値)事業者全体</t>
  </si>
  <si>
    <t>東広島スマートエネルギー(株)</t>
  </si>
  <si>
    <t>旭化成(株)</t>
  </si>
  <si>
    <t>旭化成(株)メニューA</t>
  </si>
  <si>
    <t>旭化成(株)メニューB</t>
  </si>
  <si>
    <t>旭化成(株)メニューC</t>
  </si>
  <si>
    <t>旭化成(株)メニューD</t>
  </si>
  <si>
    <t>旭化成(株)メニューE</t>
  </si>
  <si>
    <t>旭化成(株)メニューF</t>
  </si>
  <si>
    <t>旭化成(株)メニューG</t>
  </si>
  <si>
    <t>旭化成(株)(参考値)事業者全体</t>
  </si>
  <si>
    <t>京和ガス(株)</t>
  </si>
  <si>
    <t>KMパワー(株)</t>
  </si>
  <si>
    <t>(株)Okazaki</t>
  </si>
  <si>
    <t>(株)エフオン</t>
  </si>
  <si>
    <t>(株)エフオンメニューA</t>
  </si>
  <si>
    <t>(株)エフオンメニューB</t>
  </si>
  <si>
    <t>(株)エフオンメニューC</t>
  </si>
  <si>
    <t>(株)エフオンメニューD</t>
  </si>
  <si>
    <t>(株)エフオン(参考値)事業者全体</t>
  </si>
  <si>
    <t>(株)岡崎さくら電力</t>
  </si>
  <si>
    <t>旭マルヰ(株)(旧：旭マルヰガス(株))</t>
  </si>
  <si>
    <t>ENEOSリニューアブル・エナジー・ソリューションズ(株)(旧：JREトレーディング(株))</t>
  </si>
  <si>
    <t>Castleton Commodities Japan合同会社</t>
  </si>
  <si>
    <t>神戸電力(株)</t>
  </si>
  <si>
    <t>Valhall合同会社</t>
  </si>
  <si>
    <t>エア・ウォーター・ライフソリューション(株)</t>
  </si>
  <si>
    <t>生活協同組合ひろしま</t>
  </si>
  <si>
    <t>(株)RenoLabo</t>
  </si>
  <si>
    <t>アークエルテクノロジーズ(株)</t>
  </si>
  <si>
    <t>エルメック(株)</t>
  </si>
  <si>
    <t>(株)オズエナジー</t>
  </si>
  <si>
    <t>レモンガス(株)</t>
  </si>
  <si>
    <t>(株)日本海水</t>
  </si>
  <si>
    <t>しろくま電力(株)</t>
  </si>
  <si>
    <t>しろくま電力(株)メニューA</t>
  </si>
  <si>
    <t>しろくま電力(株)メニューB</t>
  </si>
  <si>
    <t>しろくま電力(株)メニューC(残差)</t>
  </si>
  <si>
    <t>しろくま電力(株)(参考値)事業者全体</t>
  </si>
  <si>
    <t>中小企業支援(株)</t>
  </si>
  <si>
    <t>八千代エンジニヤリング(株)</t>
  </si>
  <si>
    <t>神楽電力(株)</t>
  </si>
  <si>
    <t>神楽電力(株)メニューA</t>
  </si>
  <si>
    <t>神楽電力(株)メニューB</t>
  </si>
  <si>
    <t>神楽電力(株)メニューC(残差)</t>
  </si>
  <si>
    <t>神楽電力(株)(参考値)事業者全体</t>
  </si>
  <si>
    <t>ゆきぐに新電力(株)</t>
  </si>
  <si>
    <t>(株)ながさきサステナエナジー</t>
  </si>
  <si>
    <t>葛尾創生電力(株)</t>
  </si>
  <si>
    <t>(株)EFでんき(旧：(株)ライフエナジー)</t>
  </si>
  <si>
    <t>(株)EFでんき(旧：(株)ライフエナジー)メニューA</t>
  </si>
  <si>
    <t>(株)EFでんき(旧：(株)ライフエナジー)メニューB</t>
  </si>
  <si>
    <t>(株)EFでんき(旧：(株)ライフエナジー)メニューC(残差)</t>
  </si>
  <si>
    <t>(株)EFでんき(旧：(株)ライフエナジー)(参考値)事業者全体</t>
  </si>
  <si>
    <t>(株)グルーヴエナジー</t>
  </si>
  <si>
    <t>高知ニューエナジー(株)</t>
  </si>
  <si>
    <t>もみじ電力(株)</t>
  </si>
  <si>
    <t>(株)縁人</t>
  </si>
  <si>
    <t>T＆Tエナジー(株)</t>
  </si>
  <si>
    <t>(株)ルーク</t>
  </si>
  <si>
    <t>(株)ルークメニューA</t>
  </si>
  <si>
    <t>(株)ルークメニューB(残差)</t>
  </si>
  <si>
    <t>(株)ルーク(参考値)事業者全体</t>
  </si>
  <si>
    <t>かけがわ報徳パワー(株)</t>
  </si>
  <si>
    <t>SustainableEnergy(株)</t>
  </si>
  <si>
    <t>穂の国とよはし電力(株)</t>
  </si>
  <si>
    <t>イワタニセントラル北海道(株)</t>
  </si>
  <si>
    <t>ホームタウンエナジー(株)</t>
  </si>
  <si>
    <t>ホームタウンエナジー(株)メニューA</t>
  </si>
  <si>
    <t>ホームタウンエナジー(株)メニューB(残差)</t>
  </si>
  <si>
    <t>ホームタウンエナジー(株)(参考値)事業者全体</t>
  </si>
  <si>
    <t>(株)彩の国でんき</t>
  </si>
  <si>
    <t>(株)みやきエネルギー</t>
  </si>
  <si>
    <t>(株)クリーンベンチャー21</t>
  </si>
  <si>
    <t>(株)クリーンベンチャー22</t>
  </si>
  <si>
    <t>三河商事(株)</t>
  </si>
  <si>
    <t>沖縄新エネ開発(株)</t>
  </si>
  <si>
    <t>(株)ほくだん</t>
  </si>
  <si>
    <t>(株)エスコ</t>
  </si>
  <si>
    <t>(株)Qvou</t>
  </si>
  <si>
    <t>住友商事(株)</t>
  </si>
  <si>
    <t>住友商事(株)メニューA</t>
  </si>
  <si>
    <t>住友商事(株)メニューB(残差)</t>
  </si>
  <si>
    <t>住友商事(株)(参考値)事業者全体</t>
  </si>
  <si>
    <t>(株)丸の内電力</t>
  </si>
  <si>
    <t>(株)中京電力</t>
  </si>
  <si>
    <t>(株)クオリティプラス</t>
  </si>
  <si>
    <t>Y.W.C.(株)</t>
  </si>
  <si>
    <t>Y.W.C.(株)メニューA</t>
  </si>
  <si>
    <t>Y.W.C.(株)メニューB(残差)</t>
  </si>
  <si>
    <t>Y.W.C.(株)(参考値)事業者全体</t>
  </si>
  <si>
    <t>(株)MTエナジー</t>
  </si>
  <si>
    <t>TGオクトパスエナジー(株)</t>
  </si>
  <si>
    <t>TGオクトパスエナジー(株)メニューA</t>
  </si>
  <si>
    <t>TGオクトパスエナジー(株)メニューB</t>
  </si>
  <si>
    <t>TGオクトパスエナジー(株)(参考値)事業者全体</t>
  </si>
  <si>
    <t>東北電力フロンティア(株)</t>
  </si>
  <si>
    <t>東北電力フロンティア(株)メニューA</t>
  </si>
  <si>
    <t>東北電力フロンティア(株)メニューB(残差)</t>
  </si>
  <si>
    <t>東北電力フロンティア(株)(参考値)事業者全体</t>
  </si>
  <si>
    <t>(株)ファラデー</t>
  </si>
  <si>
    <t>三菱HCキャピタルエナジー(株)</t>
  </si>
  <si>
    <t>(株)Meisin</t>
  </si>
  <si>
    <t>大塚ビジネスサポート(株)</t>
  </si>
  <si>
    <t>出雲ケーブルビジョン(株)</t>
  </si>
  <si>
    <t>いずも縁結び電力(株)</t>
  </si>
  <si>
    <t>恵那電力(株)</t>
  </si>
  <si>
    <t>恵那電力(株)メニューA</t>
  </si>
  <si>
    <t>恵那電力(株)メニューB(残差)</t>
  </si>
  <si>
    <t>恵那電力(株)(参考値)事業者全体</t>
  </si>
  <si>
    <t>宇都宮ライトパワー(株)</t>
  </si>
  <si>
    <t>宇都宮ライトパワー(株)メニューA</t>
  </si>
  <si>
    <t>宇都宮ライトパワー(株)メニューB(残差)</t>
  </si>
  <si>
    <t>宇都宮ライトパワー(株)(参考値)事業者全体</t>
  </si>
  <si>
    <t>帯広電力(株)</t>
  </si>
  <si>
    <t>フジ物産(株)</t>
  </si>
  <si>
    <t>金沢エナジー(株)</t>
  </si>
  <si>
    <t>金沢エナジー(株)メニューA</t>
  </si>
  <si>
    <t>金沢エナジー(株)メニューB(残差)</t>
  </si>
  <si>
    <t>金沢エナジー(株)(参考値)事業者全体</t>
  </si>
  <si>
    <t>(株)なんとエナジー</t>
  </si>
  <si>
    <t>(株)ボーダレス・ジャパン</t>
  </si>
  <si>
    <t>(株)ワット</t>
  </si>
  <si>
    <t>(株)ワットメニューA</t>
  </si>
  <si>
    <t>(株)ワットメニューB</t>
  </si>
  <si>
    <t>(株)ワット(参考値)事業者全体</t>
  </si>
  <si>
    <t>ジケイ・スペース(株)</t>
  </si>
  <si>
    <t>広島ガス(株)</t>
  </si>
  <si>
    <t>広島ガス(株)メニューA</t>
  </si>
  <si>
    <t>広島ガス(株)メニューB(残差)</t>
  </si>
  <si>
    <t>広島ガス(株)(参考値)事業者全体</t>
  </si>
  <si>
    <t>(株)IQg</t>
  </si>
  <si>
    <t>最適でんき(株)（旧：エナジーサプライ(株)）</t>
  </si>
  <si>
    <t>(株)FPS</t>
  </si>
  <si>
    <t>(株)FPSメニューA</t>
  </si>
  <si>
    <t>(株)FPSメニューB</t>
  </si>
  <si>
    <t>(株)FPSメニューC</t>
  </si>
  <si>
    <t>(株)FPSメニューD</t>
  </si>
  <si>
    <t>(株)FPSメニューE</t>
  </si>
  <si>
    <t>(株)FPSメニューF</t>
  </si>
  <si>
    <t>(株)FPSメニューG(残差)</t>
  </si>
  <si>
    <t>(株)FPS(参考値)事業者全体</t>
  </si>
  <si>
    <t>大熊るるるん電力(株)</t>
  </si>
  <si>
    <t>(株)レックス</t>
  </si>
  <si>
    <t>(株)レックスメニューA</t>
  </si>
  <si>
    <t>(株)レックス(参考値)事業者全体</t>
  </si>
  <si>
    <t>おきたま新電力(株)</t>
  </si>
  <si>
    <t>おきたま新電力(株)メニューA</t>
  </si>
  <si>
    <t>おきたま新電力(株)メニューB(残差)</t>
  </si>
  <si>
    <t>おきたま新電力(株)(参考値)事業者全体</t>
  </si>
  <si>
    <t>河原実業(株)</t>
  </si>
  <si>
    <t>(株)stc</t>
  </si>
  <si>
    <t>(株)工営エナジー</t>
  </si>
  <si>
    <t>(株)工営エナジーメニューA</t>
  </si>
  <si>
    <t>(株)工営エナジー(参考値)事業者全体</t>
  </si>
  <si>
    <t>アースシグナルソリューションズ(株)</t>
  </si>
  <si>
    <t>シントウエナジー(株)</t>
  </si>
  <si>
    <t>那須野ヶ原みらい電力(株)</t>
  </si>
  <si>
    <t>柏崎あい・あーるエナジー(株)</t>
  </si>
  <si>
    <t>京セラ(株)</t>
  </si>
  <si>
    <t>京セラ(株)メニューA</t>
  </si>
  <si>
    <t>京セラ(株)(参考値)事業者全体</t>
  </si>
  <si>
    <t>(株)鳥取みらい電力</t>
  </si>
  <si>
    <t>鈴鹿グリーンエナジー(株)</t>
  </si>
  <si>
    <t>一般社団法人東北自動車産業グリーンエネルギー普及協会</t>
  </si>
  <si>
    <t>刈谷知立みらい電力(株)</t>
  </si>
  <si>
    <t>刈谷知立みらい電力(株)メニューA</t>
  </si>
  <si>
    <t>刈谷知立みらい電力(株)(参考値)事業者全体</t>
  </si>
  <si>
    <t>(株)パワーエックス</t>
  </si>
  <si>
    <t>(株)パワーエックスメニューA</t>
  </si>
  <si>
    <t>(株)パワーエックスメニューB</t>
  </si>
  <si>
    <t>(株)パワーエックスメニューC(残差)</t>
  </si>
  <si>
    <t>(株)パワーエックス(参考値)事業者全体</t>
  </si>
  <si>
    <t>いちのみや未来エネルギー(株)</t>
  </si>
  <si>
    <t>いちのみや未来エネルギー(株)メニューA</t>
  </si>
  <si>
    <t>いちのみや未来エネルギー(株)(参考値)事業者全体</t>
  </si>
  <si>
    <t>岡谷酸素(株)</t>
  </si>
  <si>
    <t>(株)絆</t>
  </si>
  <si>
    <t>東北エネルギーサービス(株)</t>
  </si>
  <si>
    <t>東北エネルギーサービス(株)メニューA</t>
  </si>
  <si>
    <t>東北エネルギーサービス(株)メニューB</t>
  </si>
  <si>
    <t>東北エネルギーサービス(株)メニューC</t>
  </si>
  <si>
    <t>東北エネルギーサービス(株)(参考値)事業者全体</t>
  </si>
  <si>
    <t>(株)いなしきエナジー</t>
  </si>
  <si>
    <t>ながのスマートパワー(株)</t>
  </si>
  <si>
    <t>(株)ホクレン油機サービス</t>
  </si>
  <si>
    <t>(株)JR東日本商事</t>
  </si>
  <si>
    <t>(株)JR東日本商事メニューA</t>
  </si>
  <si>
    <t>(株)JR東日本商事メニューB(残差)</t>
  </si>
  <si>
    <t>(株)JR東日本商事(参考値)事業者全体</t>
  </si>
  <si>
    <t>岡山ガス(株)</t>
  </si>
  <si>
    <t>合同会社グリーンパワーリテイリング</t>
  </si>
  <si>
    <t>川崎未来エナジー(株)</t>
  </si>
  <si>
    <t>川崎未来エナジー(株)メニューA</t>
  </si>
  <si>
    <t>川崎未来エナジー(株)(参考値)事業者全体</t>
  </si>
  <si>
    <t>(株)いずみみらい</t>
  </si>
  <si>
    <t>(株)アット東京</t>
  </si>
  <si>
    <t>(株)アット東京メニューA</t>
  </si>
  <si>
    <t>(株)アット東京メニューB(残差)</t>
  </si>
  <si>
    <t>(株)アット東京(参考値)事業者全体</t>
  </si>
  <si>
    <t>(株)つるエネルギー</t>
  </si>
  <si>
    <t>川重商事(株)</t>
  </si>
  <si>
    <t>(株)JERA Cross</t>
  </si>
  <si>
    <t>(株)JERA CrossメニューA</t>
  </si>
  <si>
    <t>(株)JERA CrossメニューB</t>
  </si>
  <si>
    <t>(株)JERA CrossメニューC</t>
  </si>
  <si>
    <t>(株)JERA Cross(参考値)事業者全体</t>
  </si>
  <si>
    <t>飛騨高山電力(株)</t>
  </si>
  <si>
    <t>飛騨高山電力(株)メニューA</t>
  </si>
  <si>
    <t>飛騨高山電力(株)(参考値)事業者全体</t>
  </si>
  <si>
    <t>(株)リボンエナジー</t>
  </si>
  <si>
    <t>(株)大崎クリエーション</t>
  </si>
  <si>
    <t>(株)UPX</t>
  </si>
  <si>
    <t>(株)UPXメニューA</t>
  </si>
  <si>
    <t>(株)UPXメニューB</t>
  </si>
  <si>
    <t>(株)UPXメニューC(残差)</t>
  </si>
  <si>
    <t>(株)UPX(参考値)事業者全体</t>
  </si>
  <si>
    <t>Miraiつのエナジー(株)</t>
  </si>
  <si>
    <t>Miraiつのエナジー(株)メニューA</t>
  </si>
  <si>
    <t>Miraiつのエナジー(株)(参考値)事業者全体</t>
  </si>
  <si>
    <t>山口グリーンエネルギー(株)</t>
  </si>
  <si>
    <t>(株)はちまんたいジオパワー</t>
  </si>
  <si>
    <t>(株)はちまんたいジオパワーメニューA</t>
  </si>
  <si>
    <t>(株)はちまんたいジオパワーメニューB(残差)</t>
  </si>
  <si>
    <t>(株)はちまんたいジオパワー(参考値)事業者全体</t>
  </si>
  <si>
    <t>(株)アイモバイル</t>
  </si>
  <si>
    <t>北海道電力ネットワーク(株)</t>
  </si>
  <si>
    <t>東北電力ネットワーク(株)</t>
  </si>
  <si>
    <t>東京電力パワーグリッド(株)</t>
  </si>
  <si>
    <t>中部電力パワーグリッド(株)</t>
  </si>
  <si>
    <t>北陸電力送配電(株)</t>
  </si>
  <si>
    <t>関西電力送配電(株)</t>
  </si>
  <si>
    <t>中国電力ネットワーク(株)</t>
  </si>
  <si>
    <t>四国電力送配電(株)</t>
  </si>
  <si>
    <t>九州電力送配電(株)</t>
  </si>
  <si>
    <t>※ 計画書作成時点で予定されていなかった措置を実施した場合、新たに追加することもできます</t>
  </si>
  <si>
    <t>※ 使用電気全体に占める再生可能エネルギー等由来の電気の比率に係る目標の達成状況は必ず記入してください。</t>
    <rPh sb="2" eb="4">
      <t>シヨウ</t>
    </rPh>
    <rPh sb="4" eb="6">
      <t>デンキ</t>
    </rPh>
    <rPh sb="6" eb="8">
      <t>ゼンタイ</t>
    </rPh>
    <rPh sb="9" eb="10">
      <t>シ</t>
    </rPh>
    <rPh sb="12" eb="14">
      <t>サイセイ</t>
    </rPh>
    <rPh sb="14" eb="16">
      <t>カノウ</t>
    </rPh>
    <rPh sb="21" eb="22">
      <t>トウ</t>
    </rPh>
    <rPh sb="22" eb="24">
      <t>ユライ</t>
    </rPh>
    <rPh sb="25" eb="27">
      <t>デンキ</t>
    </rPh>
    <rPh sb="28" eb="30">
      <t>ヒリツ</t>
    </rPh>
    <rPh sb="31" eb="32">
      <t>カカ</t>
    </rPh>
    <rPh sb="33" eb="35">
      <t>モクヒョウ</t>
    </rPh>
    <rPh sb="36" eb="38">
      <t>タッセイ</t>
    </rPh>
    <rPh sb="38" eb="40">
      <t>ジョウキョウ</t>
    </rPh>
    <rPh sb="41" eb="42">
      <t>カナラ</t>
    </rPh>
    <rPh sb="43" eb="45">
      <t>キニュウ</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</si>
</sst>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176" formatCode="#,##0_ "/>
    <numFmt numFmtId="177" formatCode="#,##0.000_);[Red]\(#,##0.000\)"/>
    <numFmt numFmtId="178" formatCode="#,##0.0000_ "/>
    <numFmt numFmtId="179" formatCode="#,##0.0000"/>
    <numFmt numFmtId="180" formatCode="#,##0;\-#,##0;#"/>
    <numFmt numFmtId="181" formatCode="#,##0.00;\-#,##0.00;#.00"/>
    <numFmt numFmtId="182" formatCode="#,##0.000;\-#,##0.000;#.000"/>
    <numFmt numFmtId="183" formatCode="#"/>
    <numFmt numFmtId="184" formatCode="###&quot;-&quot;####"/>
    <numFmt numFmtId="185" formatCode="#,##0.000;\-#,##0.00;#.000"/>
    <numFmt numFmtId="186" formatCode="#,##0_);[Red]\(#,##0\)"/>
    <numFmt numFmtId="187" formatCode="#,##0;[Red]#,##0"/>
    <numFmt numFmtId="188" formatCode="0_ "/>
    <numFmt numFmtId="189" formatCode="000&quot;-&quot;0000"/>
    <numFmt numFmtId="190" formatCode="0.0%"/>
    <numFmt numFmtId="191" formatCode="000\-0000"/>
    <numFmt numFmtId="192" formatCode="#,##0.000000;[Red]\-#,##0.000000"/>
    <numFmt numFmtId="193" formatCode="0.000000_ "/>
    <numFmt numFmtId="194" formatCode="0.0000"/>
    <numFmt numFmtId="195" formatCode="0.0"/>
    <numFmt numFmtId="196" formatCode="#,##0.00000;\-#,##0.00000;#.00000"/>
    <numFmt numFmtId="197" formatCode="#,##0.00000000;\-#,##0.00;#.000"/>
    <numFmt numFmtId="198" formatCode="#,##0.0000000;\-#,##0.00;#.000"/>
    <numFmt numFmtId="199" formatCode="#,##0.0;\-#,##0.00;#.00"/>
    <numFmt numFmtId="200" formatCode="#,##0.000;\-#,##0.0000;#.0000"/>
    <numFmt numFmtId="201" formatCode="#,##0.00;\-#,##0.0;#.0"/>
    <numFmt numFmtId="202" formatCode="#,##0.000;\-#,##0.00;#.00"/>
    <numFmt numFmtId="203" formatCode="#,##0.00;\-#,##0.000;#.000"/>
  </numFmts>
  <fonts count="126">
    <font>
      <sz val="11"/>
      <name val="ＭＳ Ｐゴシック"/>
      <family val="3"/>
      <charset val="128"/>
    </font>
    <font>
      <sz val="11"/>
      <color indexed="8"/>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1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2"/>
      <name val="ＭＳ 明朝"/>
      <family val="1"/>
      <charset val="128"/>
    </font>
    <font>
      <sz val="10"/>
      <name val="ＭＳ 明朝"/>
      <family val="1"/>
      <charset val="128"/>
    </font>
    <font>
      <sz val="10.5"/>
      <name val="ＭＳ 明朝"/>
      <family val="1"/>
      <charset val="128"/>
    </font>
    <font>
      <sz val="14"/>
      <name val="ＭＳ 明朝"/>
      <family val="1"/>
      <charset val="128"/>
    </font>
    <font>
      <sz val="10"/>
      <name val="ＭＳ ゴシック"/>
      <family val="3"/>
      <charset val="128"/>
    </font>
    <font>
      <vertAlign val="subscript"/>
      <sz val="10.5"/>
      <name val="ＭＳ 明朝"/>
      <family val="1"/>
      <charset val="128"/>
    </font>
    <font>
      <sz val="9"/>
      <name val="ＭＳ 明朝"/>
      <family val="1"/>
      <charset val="128"/>
    </font>
    <font>
      <vertAlign val="subscript"/>
      <sz val="11"/>
      <name val="ＭＳ 明朝"/>
      <family val="1"/>
      <charset val="128"/>
    </font>
    <font>
      <sz val="11"/>
      <name val="ＭＳ 明朝"/>
      <family val="1"/>
      <charset val="128"/>
    </font>
    <font>
      <vertAlign val="superscript"/>
      <sz val="11"/>
      <name val="ＭＳ 明朝"/>
      <family val="1"/>
      <charset val="128"/>
    </font>
    <font>
      <b/>
      <sz val="10.5"/>
      <name val="ＭＳ 明朝"/>
      <family val="1"/>
      <charset val="128"/>
    </font>
    <font>
      <sz val="1"/>
      <name val="ＭＳ 明朝"/>
      <family val="1"/>
      <charset val="128"/>
    </font>
    <font>
      <sz val="10.5"/>
      <name val="ＭＳ Ｐ明朝"/>
      <family val="1"/>
      <charset val="128"/>
    </font>
    <font>
      <sz val="10.5"/>
      <name val="ＭＳ Ｐゴシック"/>
      <family val="3"/>
      <charset val="128"/>
    </font>
    <font>
      <sz val="16"/>
      <color indexed="8"/>
      <name val="ＭＳ Ｐゴシック"/>
      <family val="3"/>
      <charset val="128"/>
    </font>
    <font>
      <sz val="6"/>
      <name val="ＭＳ Ｐ明朝"/>
      <family val="1"/>
      <charset val="128"/>
    </font>
    <font>
      <sz val="16"/>
      <name val="ＭＳ 明朝"/>
      <family val="1"/>
      <charset val="128"/>
    </font>
    <font>
      <vertAlign val="subscript"/>
      <sz val="12"/>
      <name val="ＭＳ 明朝"/>
      <family val="1"/>
      <charset val="128"/>
    </font>
    <font>
      <sz val="20"/>
      <name val="ＭＳ 明朝"/>
      <family val="1"/>
      <charset val="128"/>
    </font>
    <font>
      <vertAlign val="superscript"/>
      <sz val="14"/>
      <name val="ＭＳ 明朝"/>
      <family val="1"/>
      <charset val="128"/>
    </font>
    <font>
      <sz val="11"/>
      <name val="ＭＳ Ｐ明朝"/>
      <family val="1"/>
      <charset val="128"/>
    </font>
    <font>
      <sz val="11"/>
      <name val="ＭＳ Ｐゴシック"/>
      <family val="3"/>
      <charset val="128"/>
    </font>
    <font>
      <sz val="8"/>
      <name val="ＭＳ ゴシック"/>
      <family val="3"/>
      <charset val="128"/>
    </font>
    <font>
      <sz val="9"/>
      <name val="ＭＳ ゴシック"/>
      <family val="3"/>
      <charset val="128"/>
    </font>
    <font>
      <sz val="10"/>
      <name val="ＭＳ Ｐゴシック"/>
      <family val="3"/>
      <charset val="128"/>
    </font>
    <font>
      <sz val="11"/>
      <name val="ＭＳ Ｐゴシック"/>
      <family val="3"/>
      <charset val="128"/>
    </font>
    <font>
      <u/>
      <sz val="11"/>
      <name val="ＭＳ ゴシック"/>
      <family val="3"/>
      <charset val="128"/>
    </font>
    <font>
      <sz val="24"/>
      <name val="ＭＳ 明朝"/>
      <family val="1"/>
      <charset val="128"/>
    </font>
    <font>
      <vertAlign val="subscript"/>
      <sz val="24"/>
      <name val="ＭＳ 明朝"/>
      <family val="1"/>
      <charset val="128"/>
    </font>
    <font>
      <sz val="14"/>
      <name val="ＭＳ Ｐゴシック"/>
      <family val="3"/>
      <charset val="128"/>
    </font>
    <font>
      <vertAlign val="subscript"/>
      <sz val="16"/>
      <name val="ＭＳ 明朝"/>
      <family val="1"/>
      <charset val="128"/>
    </font>
    <font>
      <sz val="18"/>
      <name val="ＭＳ 明朝"/>
      <family val="1"/>
      <charset val="128"/>
    </font>
    <font>
      <sz val="10"/>
      <color indexed="8"/>
      <name val="ＭＳ 明朝"/>
      <family val="1"/>
      <charset val="128"/>
    </font>
    <font>
      <sz val="9"/>
      <name val="ＭＳ Ｐゴシック"/>
      <family val="3"/>
      <charset val="128"/>
    </font>
    <font>
      <sz val="10.5"/>
      <name val="ＭＳ ゴシック"/>
      <family val="3"/>
      <charset val="128"/>
    </font>
    <font>
      <sz val="7"/>
      <name val="ＭＳ ゴシック"/>
      <family val="3"/>
      <charset val="128"/>
    </font>
    <font>
      <b/>
      <sz val="20"/>
      <name val="ＭＳ ゴシック"/>
      <family val="3"/>
      <charset val="128"/>
    </font>
    <font>
      <b/>
      <sz val="24"/>
      <name val="ＭＳ ゴシック"/>
      <family val="3"/>
      <charset val="128"/>
    </font>
    <font>
      <b/>
      <sz val="22"/>
      <name val="ＭＳ ゴシック"/>
      <family val="3"/>
      <charset val="128"/>
    </font>
    <font>
      <b/>
      <sz val="16"/>
      <name val="ＭＳ ゴシック"/>
      <family val="3"/>
      <charset val="128"/>
    </font>
    <font>
      <b/>
      <vertAlign val="subscript"/>
      <sz val="16"/>
      <name val="ＭＳ ゴシック"/>
      <family val="3"/>
      <charset val="128"/>
    </font>
    <font>
      <b/>
      <sz val="14"/>
      <name val="ＭＳ ゴシック"/>
      <family val="3"/>
      <charset val="128"/>
    </font>
    <font>
      <b/>
      <sz val="11"/>
      <name val="ＭＳ ゴシック"/>
      <family val="3"/>
      <charset val="128"/>
    </font>
    <font>
      <sz val="11"/>
      <color indexed="10"/>
      <name val="ＭＳ 明朝"/>
      <family val="1"/>
      <charset val="128"/>
    </font>
    <font>
      <sz val="10"/>
      <color indexed="10"/>
      <name val="ＭＳ 明朝"/>
      <family val="1"/>
      <charset val="128"/>
    </font>
    <font>
      <sz val="10"/>
      <color indexed="10"/>
      <name val="ＭＳ Ｐゴシック"/>
      <family val="3"/>
      <charset val="128"/>
    </font>
    <font>
      <sz val="11"/>
      <color indexed="8"/>
      <name val="ＭＳ Ｐ明朝"/>
      <family val="1"/>
      <charset val="128"/>
    </font>
    <font>
      <sz val="11"/>
      <color indexed="8"/>
      <name val="ＭＳ 明朝"/>
      <family val="1"/>
      <charset val="128"/>
    </font>
    <font>
      <sz val="22"/>
      <name val="ＭＳ Ｐゴシック"/>
      <family val="3"/>
      <charset val="128"/>
    </font>
    <font>
      <vertAlign val="subscript"/>
      <sz val="9"/>
      <name val="ＭＳ 明朝"/>
      <family val="1"/>
      <charset val="128"/>
    </font>
    <font>
      <sz val="12"/>
      <name val="ＭＳ Ｐゴシック"/>
      <family val="3"/>
      <charset val="128"/>
    </font>
    <font>
      <b/>
      <sz val="12"/>
      <name val="ＭＳ 明朝"/>
      <family val="1"/>
      <charset val="128"/>
    </font>
    <font>
      <sz val="12"/>
      <name val="ＭＳ Ｐ明朝"/>
      <family val="1"/>
      <charset val="128"/>
    </font>
    <font>
      <sz val="28"/>
      <name val="ＭＳ Ｐ明朝"/>
      <family val="1"/>
      <charset val="128"/>
    </font>
    <font>
      <b/>
      <sz val="12"/>
      <name val="ＭＳ Ｐゴシック"/>
      <family val="3"/>
      <charset val="128"/>
    </font>
    <font>
      <sz val="12"/>
      <name val="ＭＳ ゴシック"/>
      <family val="3"/>
      <charset val="128"/>
    </font>
    <font>
      <b/>
      <sz val="28"/>
      <name val="ＭＳ Ｐ明朝"/>
      <family val="1"/>
      <charset val="128"/>
    </font>
    <font>
      <sz val="10"/>
      <name val="ＭＳ Ｐ明朝"/>
      <family val="1"/>
      <charset val="128"/>
    </font>
    <font>
      <sz val="11"/>
      <name val="Century"/>
      <family val="1"/>
    </font>
    <font>
      <sz val="14"/>
      <name val="ＭＳ Ｐ明朝"/>
      <family val="1"/>
      <charset val="128"/>
    </font>
    <font>
      <sz val="11"/>
      <color rgb="FFFF0000"/>
      <name val="ＭＳ Ｐ明朝"/>
      <family val="1"/>
      <charset val="128"/>
    </font>
    <font>
      <b/>
      <sz val="9"/>
      <name val="ＭＳ Ｐゴシック"/>
      <family val="3"/>
      <charset val="128"/>
    </font>
    <font>
      <b/>
      <sz val="9"/>
      <name val="ＭＳ 明朝"/>
      <family val="1"/>
      <charset val="128"/>
    </font>
    <font>
      <b/>
      <sz val="18"/>
      <name val="ＭＳ Ｐゴシック"/>
      <family val="3"/>
      <charset val="128"/>
    </font>
    <font>
      <sz val="18"/>
      <name val="ＭＳ Ｐ明朝"/>
      <family val="1"/>
      <charset val="128"/>
    </font>
    <font>
      <b/>
      <sz val="14"/>
      <name val="ＭＳ Ｐゴシック"/>
      <family val="3"/>
      <charset val="128"/>
    </font>
    <font>
      <b/>
      <sz val="10"/>
      <name val="ＭＳ Ｐゴシック"/>
      <family val="3"/>
      <charset val="128"/>
    </font>
    <font>
      <b/>
      <sz val="10"/>
      <name val="ＭＳ Ｐ明朝"/>
      <family val="1"/>
      <charset val="128"/>
    </font>
    <font>
      <b/>
      <sz val="14"/>
      <name val="ＭＳ Ｐ明朝"/>
      <family val="1"/>
      <charset val="128"/>
    </font>
    <font>
      <vertAlign val="subscript"/>
      <sz val="12"/>
      <name val="ＭＳ Ｐ明朝"/>
      <family val="1"/>
      <charset val="128"/>
    </font>
    <font>
      <sz val="12"/>
      <color rgb="FFFF0000"/>
      <name val="ＭＳ Ｐ明朝"/>
      <family val="1"/>
      <charset val="128"/>
    </font>
    <font>
      <sz val="9"/>
      <color indexed="10"/>
      <name val="MS P ゴシック"/>
      <family val="3"/>
      <charset val="128"/>
    </font>
    <font>
      <b/>
      <sz val="9"/>
      <color indexed="10"/>
      <name val="MS P ゴシック"/>
      <family val="3"/>
      <charset val="128"/>
    </font>
    <font>
      <sz val="18"/>
      <color rgb="FFFF0000"/>
      <name val="ＭＳ Ｐ明朝"/>
      <family val="1"/>
      <charset val="128"/>
    </font>
    <font>
      <sz val="9"/>
      <color rgb="FFFF0000"/>
      <name val="ＭＳ 明朝"/>
      <family val="1"/>
      <charset val="128"/>
    </font>
    <font>
      <vertAlign val="subscript"/>
      <sz val="9"/>
      <color rgb="FFFF0000"/>
      <name val="ＭＳ 明朝"/>
      <family val="1"/>
      <charset val="128"/>
    </font>
    <font>
      <sz val="10.5"/>
      <color indexed="10"/>
      <name val="MS P ゴシック"/>
      <family val="3"/>
      <charset val="128"/>
    </font>
    <font>
      <sz val="6"/>
      <name val="ＭＳ Ｐゴシック"/>
      <family val="2"/>
      <charset val="128"/>
      <scheme val="minor"/>
    </font>
    <font>
      <sz val="11"/>
      <color theme="1"/>
      <name val="ＭＳ 明朝"/>
      <family val="1"/>
      <charset val="128"/>
    </font>
    <font>
      <sz val="10"/>
      <color theme="1"/>
      <name val="ＭＳ 明朝"/>
      <family val="1"/>
      <charset val="128"/>
    </font>
    <font>
      <vertAlign val="subscript"/>
      <sz val="18"/>
      <name val="ＭＳ 明朝"/>
      <family val="1"/>
      <charset val="128"/>
    </font>
    <font>
      <sz val="22"/>
      <name val="ＭＳ 明朝"/>
      <family val="1"/>
      <charset val="128"/>
    </font>
    <font>
      <vertAlign val="subscript"/>
      <sz val="20"/>
      <name val="ＭＳ 明朝"/>
      <family val="1"/>
      <charset val="128"/>
    </font>
    <font>
      <b/>
      <sz val="26"/>
      <name val="ＭＳ ゴシック"/>
      <family val="3"/>
      <charset val="128"/>
    </font>
    <font>
      <b/>
      <sz val="18"/>
      <name val="ＭＳ ゴシック"/>
      <family val="3"/>
      <charset val="128"/>
    </font>
    <font>
      <b/>
      <sz val="12"/>
      <name val="ＭＳ ゴシック"/>
      <family val="3"/>
      <charset val="128"/>
    </font>
    <font>
      <sz val="11"/>
      <color rgb="FFFF0000"/>
      <name val="ＭＳ 明朝"/>
      <family val="1"/>
      <charset val="128"/>
    </font>
    <font>
      <sz val="11"/>
      <color theme="0"/>
      <name val="ＭＳ 明朝"/>
      <family val="1"/>
      <charset val="128"/>
    </font>
    <font>
      <i/>
      <sz val="14"/>
      <name val="ＭＳ 明朝"/>
      <family val="1"/>
      <charset val="128"/>
    </font>
    <font>
      <sz val="12"/>
      <color rgb="FFFF0000"/>
      <name val="ＭＳ 明朝"/>
      <family val="1"/>
      <charset val="128"/>
    </font>
    <font>
      <vertAlign val="subscript"/>
      <sz val="14"/>
      <name val="ＭＳ 明朝"/>
      <family val="1"/>
      <charset val="128"/>
    </font>
    <font>
      <b/>
      <vertAlign val="subscript"/>
      <sz val="14"/>
      <name val="ＭＳ ゴシック"/>
      <family val="3"/>
      <charset val="128"/>
    </font>
    <font>
      <vertAlign val="subscript"/>
      <sz val="11"/>
      <color theme="1"/>
      <name val="ＭＳ 明朝"/>
      <family val="1"/>
      <charset val="128"/>
    </font>
    <font>
      <sz val="10.5"/>
      <color theme="1"/>
      <name val="ＭＳ 明朝"/>
      <family val="1"/>
      <charset val="128"/>
    </font>
    <font>
      <vertAlign val="subscript"/>
      <sz val="10.5"/>
      <color theme="1"/>
      <name val="ＭＳ 明朝"/>
      <family val="1"/>
      <charset val="128"/>
    </font>
    <font>
      <sz val="9"/>
      <color indexed="81"/>
      <name val="MS P ゴシック"/>
      <family val="3"/>
      <charset val="128"/>
    </font>
    <font>
      <sz val="11"/>
      <color theme="1"/>
      <name val="Microsoft JhengHei UI"/>
      <family val="1"/>
      <charset val="134"/>
    </font>
    <font>
      <sz val="11"/>
      <color theme="1"/>
      <name val="Calibri"/>
      <family val="1"/>
    </font>
    <font>
      <sz val="11"/>
      <color theme="1"/>
      <name val="ＭＳ Ｐゴシック"/>
      <family val="3"/>
      <charset val="128"/>
    </font>
    <font>
      <b/>
      <sz val="12"/>
      <name val="ＭＳ Ｐゴシック"/>
      <family val="3"/>
      <charset val="128"/>
      <scheme val="minor"/>
    </font>
    <font>
      <sz val="12"/>
      <color theme="1"/>
      <name val="ＭＳ 明朝"/>
      <family val="1"/>
      <charset val="128"/>
    </font>
    <font>
      <sz val="11"/>
      <color indexed="10"/>
      <name val="MS P ゴシック"/>
      <family val="3"/>
      <charset val="128"/>
    </font>
    <font>
      <sz val="12"/>
      <color rgb="FFFF0000"/>
      <name val="ＭＳ Ｐ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55"/>
        <bgColor indexed="64"/>
      </patternFill>
    </fill>
    <fill>
      <patternFill patternType="solid">
        <fgColor indexed="9"/>
        <bgColor indexed="64"/>
      </patternFill>
    </fill>
    <fill>
      <patternFill patternType="solid">
        <fgColor indexed="40"/>
        <bgColor indexed="64"/>
      </patternFill>
    </fill>
    <fill>
      <patternFill patternType="solid">
        <fgColor indexed="22"/>
        <bgColor indexed="64"/>
      </patternFill>
    </fill>
    <fill>
      <patternFill patternType="solid">
        <fgColor rgb="FFCCFFFF"/>
        <bgColor indexed="64"/>
      </patternFill>
    </fill>
    <fill>
      <patternFill patternType="solid">
        <fgColor rgb="FFFFFF00"/>
        <bgColor indexed="64"/>
      </patternFill>
    </fill>
    <fill>
      <patternFill patternType="solid">
        <fgColor theme="0"/>
        <bgColor indexed="64"/>
      </patternFill>
    </fill>
  </fills>
  <borders count="240">
    <border>
      <left/>
      <right/>
      <top/>
      <bottom/>
      <diagonal/>
    </border>
    <border diagonalUp="1">
      <left style="thin">
        <color indexed="64"/>
      </left>
      <right/>
      <top style="thin">
        <color indexed="64"/>
      </top>
      <bottom style="thin">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double">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double">
        <color indexed="64"/>
      </bottom>
      <diagonal/>
    </border>
    <border>
      <left style="thin">
        <color indexed="64"/>
      </left>
      <right style="thin">
        <color indexed="64"/>
      </right>
      <top/>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hair">
        <color indexed="64"/>
      </left>
      <right/>
      <top style="medium">
        <color indexed="64"/>
      </top>
      <bottom/>
      <diagonal/>
    </border>
    <border>
      <left style="thin">
        <color indexed="64"/>
      </left>
      <right/>
      <top/>
      <bottom style="medium">
        <color indexed="64"/>
      </bottom>
      <diagonal/>
    </border>
    <border>
      <left/>
      <right/>
      <top style="medium">
        <color indexed="64"/>
      </top>
      <bottom style="hair">
        <color indexed="64"/>
      </bottom>
      <diagonal/>
    </border>
    <border diagonalUp="1">
      <left/>
      <right style="thin">
        <color indexed="64"/>
      </right>
      <top style="medium">
        <color indexed="64"/>
      </top>
      <bottom style="medium">
        <color indexed="64"/>
      </bottom>
      <diagonal style="thin">
        <color indexed="64"/>
      </diagonal>
    </border>
    <border>
      <left style="hair">
        <color indexed="64"/>
      </left>
      <right style="thin">
        <color indexed="64"/>
      </right>
      <top/>
      <bottom style="double">
        <color indexed="64"/>
      </bottom>
      <diagonal/>
    </border>
    <border diagonalUp="1">
      <left/>
      <right style="thin">
        <color indexed="64"/>
      </right>
      <top style="double">
        <color indexed="64"/>
      </top>
      <bottom style="medium">
        <color indexed="64"/>
      </bottom>
      <diagonal style="thin">
        <color indexed="64"/>
      </diagonal>
    </border>
    <border>
      <left style="hair">
        <color indexed="64"/>
      </left>
      <right style="thin">
        <color indexed="64"/>
      </right>
      <top/>
      <bottom style="thin">
        <color indexed="64"/>
      </bottom>
      <diagonal/>
    </border>
    <border diagonalUp="1">
      <left/>
      <right style="thin">
        <color indexed="64"/>
      </right>
      <top/>
      <bottom style="medium">
        <color indexed="64"/>
      </bottom>
      <diagonal style="thin">
        <color indexed="64"/>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
      <left style="hair">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style="double">
        <color indexed="64"/>
      </top>
      <bottom style="double">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medium">
        <color indexed="64"/>
      </top>
      <bottom/>
      <diagonal/>
    </border>
    <border>
      <left style="thin">
        <color indexed="64"/>
      </left>
      <right/>
      <top style="double">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hair">
        <color indexed="64"/>
      </top>
      <bottom style="hair">
        <color indexed="64"/>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right/>
      <top style="thin">
        <color indexed="64"/>
      </top>
      <bottom/>
      <diagonal/>
    </border>
    <border>
      <left/>
      <right/>
      <top style="double">
        <color indexed="64"/>
      </top>
      <bottom/>
      <diagonal/>
    </border>
    <border>
      <left/>
      <right style="medium">
        <color indexed="64"/>
      </right>
      <top style="double">
        <color indexed="64"/>
      </top>
      <bottom/>
      <diagonal/>
    </border>
    <border>
      <left/>
      <right style="thin">
        <color indexed="64"/>
      </right>
      <top style="medium">
        <color indexed="64"/>
      </top>
      <bottom/>
      <diagonal/>
    </border>
    <border>
      <left/>
      <right style="double">
        <color indexed="64"/>
      </right>
      <top/>
      <bottom style="double">
        <color indexed="64"/>
      </bottom>
      <diagonal/>
    </border>
    <border>
      <left style="double">
        <color indexed="64"/>
      </left>
      <right style="double">
        <color indexed="64"/>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style="double">
        <color indexed="64"/>
      </right>
      <top/>
      <bottom style="double">
        <color indexed="64"/>
      </bottom>
      <diagonal/>
    </border>
    <border>
      <left/>
      <right style="double">
        <color indexed="64"/>
      </right>
      <top style="hair">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double">
        <color indexed="64"/>
      </top>
      <bottom style="double">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thin">
        <color indexed="64"/>
      </right>
      <top style="double">
        <color indexed="64"/>
      </top>
      <bottom style="medium">
        <color indexed="64"/>
      </bottom>
      <diagonal style="thin">
        <color indexed="64"/>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style="thin">
        <color indexed="64"/>
      </right>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bottom style="double">
        <color indexed="64"/>
      </bottom>
      <diagonal/>
    </border>
    <border>
      <left style="hair">
        <color indexed="64"/>
      </left>
      <right style="thin">
        <color indexed="64"/>
      </right>
      <top style="hair">
        <color indexed="64"/>
      </top>
      <bottom/>
      <diagonal/>
    </border>
    <border>
      <left style="medium">
        <color indexed="64"/>
      </left>
      <right/>
      <top style="thin">
        <color indexed="64"/>
      </top>
      <bottom style="thin">
        <color indexed="64"/>
      </bottom>
      <diagonal/>
    </border>
    <border diagonalUp="1">
      <left style="medium">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thin">
        <color indexed="64"/>
      </top>
      <bottom/>
      <diagonal/>
    </border>
    <border>
      <left style="medium">
        <color indexed="64"/>
      </left>
      <right/>
      <top/>
      <bottom style="thin">
        <color indexed="64"/>
      </bottom>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diagonalUp="1">
      <left style="thin">
        <color indexed="64"/>
      </left>
      <right style="thin">
        <color indexed="64"/>
      </right>
      <top/>
      <bottom/>
      <diagonal style="thin">
        <color indexed="64"/>
      </diagonal>
    </border>
    <border>
      <left style="double">
        <color indexed="64"/>
      </left>
      <right style="medium">
        <color indexed="64"/>
      </right>
      <top style="double">
        <color indexed="64"/>
      </top>
      <bottom style="double">
        <color indexed="64"/>
      </bottom>
      <diagonal/>
    </border>
    <border diagonalUp="1">
      <left/>
      <right style="thin">
        <color indexed="64"/>
      </right>
      <top style="double">
        <color indexed="64"/>
      </top>
      <bottom style="double">
        <color indexed="64"/>
      </bottom>
      <diagonal style="thin">
        <color indexed="64"/>
      </diagonal>
    </border>
    <border diagonalUp="1">
      <left style="thin">
        <color indexed="64"/>
      </left>
      <right/>
      <top style="double">
        <color indexed="64"/>
      </top>
      <bottom style="double">
        <color indexed="64"/>
      </bottom>
      <diagonal style="thin">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diagonalUp="1">
      <left style="medium">
        <color indexed="64"/>
      </left>
      <right style="thin">
        <color indexed="64"/>
      </right>
      <top style="double">
        <color indexed="64"/>
      </top>
      <bottom style="double">
        <color indexed="64"/>
      </bottom>
      <diagonal style="thin">
        <color indexed="64"/>
      </diagonal>
    </border>
    <border>
      <left/>
      <right/>
      <top style="double">
        <color indexed="64"/>
      </top>
      <bottom style="thin">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right style="thin">
        <color indexed="64"/>
      </right>
      <top style="double">
        <color indexed="64"/>
      </top>
      <bottom style="thin">
        <color indexed="64"/>
      </bottom>
      <diagonal style="thin">
        <color indexed="64"/>
      </diagonal>
    </border>
    <border>
      <left style="medium">
        <color indexed="64"/>
      </left>
      <right/>
      <top style="hair">
        <color indexed="64"/>
      </top>
      <bottom style="thin">
        <color indexed="64"/>
      </bottom>
      <diagonal/>
    </border>
    <border>
      <left style="medium">
        <color indexed="64"/>
      </left>
      <right/>
      <top/>
      <bottom style="medium">
        <color indexed="64"/>
      </bottom>
      <diagonal/>
    </border>
    <border diagonalUp="1">
      <left style="thin">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diagonalUp="1">
      <left style="medium">
        <color indexed="64"/>
      </left>
      <right style="thin">
        <color indexed="64"/>
      </right>
      <top style="double">
        <color indexed="64"/>
      </top>
      <bottom style="thin">
        <color indexed="64"/>
      </bottom>
      <diagonal style="thin">
        <color indexed="64"/>
      </diagonal>
    </border>
    <border diagonalUp="1">
      <left style="thin">
        <color indexed="64"/>
      </left>
      <right style="double">
        <color indexed="64"/>
      </right>
      <top style="double">
        <color indexed="64"/>
      </top>
      <bottom style="thin">
        <color indexed="64"/>
      </bottom>
      <diagonal style="thin">
        <color indexed="64"/>
      </diagonal>
    </border>
    <border diagonalUp="1">
      <left style="medium">
        <color indexed="64"/>
      </left>
      <right style="thin">
        <color indexed="64"/>
      </right>
      <top style="thin">
        <color indexed="64"/>
      </top>
      <bottom style="double">
        <color indexed="64"/>
      </bottom>
      <diagonal style="thin">
        <color indexed="64"/>
      </diagonal>
    </border>
    <border diagonalUp="1">
      <left style="thin">
        <color indexed="64"/>
      </left>
      <right style="double">
        <color indexed="64"/>
      </right>
      <top style="thin">
        <color indexed="64"/>
      </top>
      <bottom style="double">
        <color indexed="64"/>
      </bottom>
      <diagonal style="thin">
        <color indexed="64"/>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 diagonalUp="1">
      <left/>
      <right style="thin">
        <color indexed="64"/>
      </right>
      <top style="thin">
        <color indexed="64"/>
      </top>
      <bottom style="double">
        <color indexed="64"/>
      </bottom>
      <diagonal style="thin">
        <color indexed="64"/>
      </diagonal>
    </border>
    <border>
      <left style="double">
        <color indexed="64"/>
      </left>
      <right style="double">
        <color indexed="64"/>
      </right>
      <top style="double">
        <color indexed="64"/>
      </top>
      <bottom/>
      <diagonal/>
    </border>
    <border diagonalUp="1">
      <left style="double">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double">
        <color indexed="64"/>
      </right>
      <top style="double">
        <color indexed="64"/>
      </top>
      <bottom/>
      <diagonal style="thin">
        <color indexed="64"/>
      </diagonal>
    </border>
    <border diagonalUp="1">
      <left style="double">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double">
        <color indexed="64"/>
      </right>
      <top/>
      <bottom style="double">
        <color indexed="64"/>
      </bottom>
      <diagonal style="thin">
        <color indexed="64"/>
      </diagonal>
    </border>
    <border diagonalUp="1">
      <left style="thin">
        <color indexed="64"/>
      </left>
      <right/>
      <top style="double">
        <color indexed="64"/>
      </top>
      <bottom style="medium">
        <color indexed="64"/>
      </bottom>
      <diagonal style="thin">
        <color indexed="64"/>
      </diagonal>
    </border>
    <border>
      <left/>
      <right style="thin">
        <color indexed="64"/>
      </right>
      <top style="double">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double">
        <color indexed="64"/>
      </left>
      <right/>
      <top style="double">
        <color indexed="64"/>
      </top>
      <bottom/>
      <diagonal/>
    </border>
    <border diagonalUp="1">
      <left/>
      <right/>
      <top style="thin">
        <color indexed="64"/>
      </top>
      <bottom/>
      <diagonal style="thin">
        <color indexed="64"/>
      </diagonal>
    </border>
    <border diagonalUp="1">
      <left style="medium">
        <color indexed="64"/>
      </left>
      <right/>
      <top style="double">
        <color indexed="64"/>
      </top>
      <bottom/>
      <diagonal style="thin">
        <color indexed="64"/>
      </diagonal>
    </border>
    <border diagonalUp="1">
      <left style="medium">
        <color indexed="64"/>
      </left>
      <right/>
      <top/>
      <bottom style="double">
        <color indexed="64"/>
      </bottom>
      <diagonal style="thin">
        <color indexed="64"/>
      </diagonal>
    </border>
    <border diagonalUp="1">
      <left style="medium">
        <color indexed="64"/>
      </left>
      <right style="thin">
        <color indexed="64"/>
      </right>
      <top style="double">
        <color indexed="64"/>
      </top>
      <bottom style="medium">
        <color indexed="64"/>
      </bottom>
      <diagonal style="thin">
        <color indexed="64"/>
      </diagonal>
    </border>
    <border diagonalUp="1">
      <left style="medium">
        <color indexed="64"/>
      </left>
      <right/>
      <top style="medium">
        <color indexed="64"/>
      </top>
      <bottom/>
      <diagonal style="thin">
        <color indexed="64"/>
      </diagonal>
    </border>
    <border diagonalUp="1">
      <left style="medium">
        <color indexed="64"/>
      </left>
      <right/>
      <top/>
      <bottom style="thin">
        <color indexed="64"/>
      </bottom>
      <diagonal style="thin">
        <color indexed="64"/>
      </diagonal>
    </border>
    <border>
      <left style="thin">
        <color indexed="64"/>
      </left>
      <right style="thin">
        <color indexed="64"/>
      </right>
      <top style="double">
        <color indexed="64"/>
      </top>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style="thin">
        <color indexed="64"/>
      </left>
      <right/>
      <top style="thin">
        <color indexed="64"/>
      </top>
      <bottom style="double">
        <color indexed="64"/>
      </bottom>
      <diagonal style="thin">
        <color indexed="64"/>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double">
        <color indexed="64"/>
      </left>
      <right/>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double">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top style="double">
        <color indexed="64"/>
      </top>
      <bottom style="medium">
        <color indexed="64"/>
      </bottom>
      <diagonal/>
    </border>
    <border>
      <left/>
      <right style="medium">
        <color indexed="64"/>
      </right>
      <top style="double">
        <color indexed="64"/>
      </top>
      <bottom style="medium">
        <color indexed="64"/>
      </bottom>
      <diagonal/>
    </border>
    <border diagonalUp="1">
      <left style="double">
        <color indexed="64"/>
      </left>
      <right/>
      <top style="double">
        <color indexed="64"/>
      </top>
      <bottom style="double">
        <color indexed="64"/>
      </bottom>
      <diagonal style="thin">
        <color indexed="64"/>
      </diagonal>
    </border>
    <border diagonalUp="1">
      <left/>
      <right/>
      <top style="double">
        <color indexed="64"/>
      </top>
      <bottom style="double">
        <color indexed="64"/>
      </bottom>
      <diagonal style="thin">
        <color indexed="64"/>
      </diagonal>
    </border>
    <border diagonalUp="1">
      <left/>
      <right style="double">
        <color indexed="64"/>
      </right>
      <top style="double">
        <color indexed="64"/>
      </top>
      <bottom style="double">
        <color indexed="64"/>
      </bottom>
      <diagonal style="thin">
        <color indexed="64"/>
      </diagonal>
    </border>
    <border diagonalUp="1">
      <left style="medium">
        <color indexed="64"/>
      </left>
      <right/>
      <top style="double">
        <color indexed="64"/>
      </top>
      <bottom style="double">
        <color indexed="64"/>
      </bottom>
      <diagonal style="thin">
        <color indexed="64"/>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double">
        <color indexed="64"/>
      </top>
      <bottom/>
      <diagonal/>
    </border>
    <border>
      <left style="medium">
        <color indexed="64"/>
      </left>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left style="medium">
        <color indexed="64"/>
      </left>
      <right/>
      <top style="double">
        <color indexed="64"/>
      </top>
      <bottom/>
      <diagonal/>
    </border>
    <border diagonalUp="1">
      <left/>
      <right/>
      <top style="double">
        <color indexed="64"/>
      </top>
      <bottom style="thin">
        <color indexed="64"/>
      </bottom>
      <diagonal style="thin">
        <color indexed="64"/>
      </diagonal>
    </border>
    <border diagonalUp="1">
      <left/>
      <right style="medium">
        <color indexed="64"/>
      </right>
      <top style="double">
        <color indexed="64"/>
      </top>
      <bottom style="thin">
        <color indexed="64"/>
      </bottom>
      <diagonal style="thin">
        <color indexed="64"/>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style="hair">
        <color indexed="64"/>
      </left>
      <right/>
      <top/>
      <bottom/>
      <diagonal/>
    </border>
    <border>
      <left style="hair">
        <color indexed="64"/>
      </left>
      <right style="thin">
        <color indexed="64"/>
      </right>
      <top style="double">
        <color indexed="64"/>
      </top>
      <bottom/>
      <diagonal/>
    </border>
    <border>
      <left style="thin">
        <color indexed="64"/>
      </left>
      <right style="hair">
        <color indexed="64"/>
      </right>
      <top style="double">
        <color indexed="64"/>
      </top>
      <bottom style="hair">
        <color indexed="64"/>
      </bottom>
      <diagonal/>
    </border>
    <border>
      <left/>
      <right style="hair">
        <color indexed="64"/>
      </right>
      <top/>
      <bottom/>
      <diagonal/>
    </border>
    <border diagonalUp="1">
      <left style="thin">
        <color indexed="64"/>
      </left>
      <right style="medium">
        <color indexed="64"/>
      </right>
      <top style="thin">
        <color indexed="64"/>
      </top>
      <bottom style="thin">
        <color indexed="64"/>
      </bottom>
      <diagonal style="thin">
        <color indexed="64"/>
      </diagonal>
    </border>
  </borders>
  <cellStyleXfs count="55">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1">
      <alignment horizontal="center" vertical="center"/>
    </xf>
    <xf numFmtId="0" fontId="6" fillId="0" borderId="0" applyNumberFormat="0" applyFill="0" applyBorder="0" applyAlignment="0" applyProtection="0">
      <alignment vertical="center"/>
    </xf>
    <xf numFmtId="0" fontId="7" fillId="20" borderId="2" applyNumberFormat="0" applyAlignment="0" applyProtection="0">
      <alignment vertical="center"/>
    </xf>
    <xf numFmtId="0" fontId="8" fillId="21" borderId="0" applyNumberFormat="0" applyBorder="0" applyAlignment="0" applyProtection="0">
      <alignment vertical="center"/>
    </xf>
    <xf numFmtId="0" fontId="10" fillId="0" borderId="0" applyNumberFormat="0" applyFill="0" applyBorder="0" applyAlignment="0" applyProtection="0">
      <alignment vertical="top"/>
      <protection locked="0"/>
    </xf>
    <xf numFmtId="0" fontId="3" fillId="22" borderId="3" applyNumberFormat="0" applyFont="0" applyAlignment="0" applyProtection="0">
      <alignment vertical="center"/>
    </xf>
    <xf numFmtId="0" fontId="11" fillId="0" borderId="4" applyNumberFormat="0" applyFill="0" applyAlignment="0" applyProtection="0">
      <alignment vertical="center"/>
    </xf>
    <xf numFmtId="0" fontId="12" fillId="3" borderId="0" applyNumberFormat="0" applyBorder="0" applyAlignment="0" applyProtection="0">
      <alignment vertical="center"/>
    </xf>
    <xf numFmtId="0" fontId="13" fillId="23" borderId="5" applyNumberFormat="0" applyAlignment="0" applyProtection="0">
      <alignment vertical="center"/>
    </xf>
    <xf numFmtId="0" fontId="5" fillId="0" borderId="0" applyNumberFormat="0" applyFill="0" applyBorder="0" applyAlignment="0" applyProtection="0">
      <alignment vertical="center"/>
    </xf>
    <xf numFmtId="38" fontId="9" fillId="0" borderId="0" applyFont="0" applyFill="0" applyBorder="0" applyAlignment="0" applyProtection="0">
      <alignment vertical="center"/>
    </xf>
    <xf numFmtId="38" fontId="3" fillId="0" borderId="0" applyFont="0" applyFill="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23" borderId="10" applyNumberFormat="0" applyAlignment="0" applyProtection="0">
      <alignment vertical="center"/>
    </xf>
    <xf numFmtId="0" fontId="19" fillId="0" borderId="0" applyNumberFormat="0" applyFill="0" applyBorder="0" applyAlignment="0" applyProtection="0">
      <alignment vertical="center"/>
    </xf>
    <xf numFmtId="0" fontId="20" fillId="7" borderId="5" applyNumberFormat="0" applyAlignment="0" applyProtection="0">
      <alignment vertical="center"/>
    </xf>
    <xf numFmtId="0" fontId="9" fillId="0" borderId="0">
      <alignment vertical="center"/>
    </xf>
    <xf numFmtId="0" fontId="3" fillId="0" borderId="0">
      <alignment vertical="center"/>
    </xf>
    <xf numFmtId="0" fontId="9" fillId="0" borderId="0">
      <alignment vertical="center"/>
    </xf>
    <xf numFmtId="0" fontId="2" fillId="0" borderId="0">
      <alignment vertical="center"/>
    </xf>
    <xf numFmtId="0" fontId="21" fillId="4" borderId="0" applyNumberFormat="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cellStyleXfs>
  <cellXfs count="1396">
    <xf numFmtId="0" fontId="0" fillId="0" borderId="0" xfId="0">
      <alignment vertical="center"/>
    </xf>
    <xf numFmtId="0" fontId="25" fillId="0" borderId="0" xfId="0" applyFont="1" applyAlignment="1">
      <alignment horizontal="left" vertical="center"/>
    </xf>
    <xf numFmtId="0" fontId="25" fillId="0" borderId="11" xfId="0" applyFont="1" applyBorder="1" applyAlignment="1">
      <alignment horizontal="center" vertical="center" wrapText="1"/>
    </xf>
    <xf numFmtId="0" fontId="25" fillId="0" borderId="0" xfId="0" applyFont="1" applyAlignment="1">
      <alignment vertical="top"/>
    </xf>
    <xf numFmtId="0" fontId="25" fillId="0" borderId="0" xfId="0" applyFont="1">
      <alignment vertical="center"/>
    </xf>
    <xf numFmtId="0" fontId="24" fillId="0" borderId="0" xfId="0" applyFont="1" applyAlignment="1">
      <alignment horizontal="center" vertical="center"/>
    </xf>
    <xf numFmtId="0" fontId="24" fillId="0" borderId="0" xfId="0" applyFont="1">
      <alignment vertical="center"/>
    </xf>
    <xf numFmtId="0" fontId="31" fillId="0" borderId="0" xfId="0" applyFont="1">
      <alignment vertical="center"/>
    </xf>
    <xf numFmtId="0" fontId="31" fillId="0" borderId="13" xfId="0" applyFont="1" applyBorder="1">
      <alignment vertical="center"/>
    </xf>
    <xf numFmtId="0" fontId="31" fillId="0" borderId="14" xfId="0" applyFont="1" applyBorder="1">
      <alignment vertical="center"/>
    </xf>
    <xf numFmtId="0" fontId="31" fillId="0" borderId="15" xfId="0" applyFont="1" applyBorder="1">
      <alignment vertical="center"/>
    </xf>
    <xf numFmtId="0" fontId="31" fillId="0" borderId="16" xfId="0" applyFont="1" applyBorder="1">
      <alignment vertical="center"/>
    </xf>
    <xf numFmtId="0" fontId="31" fillId="0" borderId="17" xfId="0" applyFont="1" applyBorder="1">
      <alignment vertical="center"/>
    </xf>
    <xf numFmtId="49" fontId="31" fillId="0" borderId="18" xfId="0" applyNumberFormat="1" applyFont="1" applyBorder="1">
      <alignment vertical="center"/>
    </xf>
    <xf numFmtId="49" fontId="31" fillId="0" borderId="19" xfId="0" applyNumberFormat="1" applyFont="1" applyBorder="1">
      <alignment vertical="center"/>
    </xf>
    <xf numFmtId="49" fontId="31" fillId="0" borderId="0" xfId="0" applyNumberFormat="1" applyFont="1">
      <alignment vertical="center"/>
    </xf>
    <xf numFmtId="0" fontId="31" fillId="0" borderId="20" xfId="0" applyFont="1" applyBorder="1">
      <alignment vertical="center"/>
    </xf>
    <xf numFmtId="0" fontId="26" fillId="0" borderId="21" xfId="48" applyFont="1" applyBorder="1" applyAlignment="1">
      <alignment horizontal="center" vertical="center" shrinkToFit="1"/>
    </xf>
    <xf numFmtId="0" fontId="44" fillId="0" borderId="0" xfId="0" applyFont="1">
      <alignment vertical="center"/>
    </xf>
    <xf numFmtId="0" fontId="31" fillId="0" borderId="24" xfId="46" applyFont="1" applyBorder="1" applyAlignment="1">
      <alignment horizontal="right" vertical="center"/>
    </xf>
    <xf numFmtId="0" fontId="31" fillId="0" borderId="25" xfId="46" applyFont="1" applyBorder="1">
      <alignment vertical="center"/>
    </xf>
    <xf numFmtId="0" fontId="31" fillId="0" borderId="26" xfId="46" applyFont="1" applyBorder="1">
      <alignment vertical="center"/>
    </xf>
    <xf numFmtId="0" fontId="25" fillId="0" borderId="11" xfId="0" applyFont="1" applyBorder="1" applyAlignment="1">
      <alignment horizontal="distributed" vertical="center"/>
    </xf>
    <xf numFmtId="0" fontId="25" fillId="0" borderId="28"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0" xfId="0" applyFont="1" applyAlignment="1">
      <alignment horizontal="center" vertical="center"/>
    </xf>
    <xf numFmtId="49" fontId="25" fillId="0" borderId="0" xfId="0" applyNumberFormat="1" applyFont="1" applyAlignment="1">
      <alignment horizontal="left" vertical="center"/>
    </xf>
    <xf numFmtId="0" fontId="25" fillId="0" borderId="0" xfId="0" applyFont="1" applyAlignment="1">
      <alignment horizontal="justify" vertical="center"/>
    </xf>
    <xf numFmtId="0" fontId="25" fillId="0" borderId="11" xfId="0" applyFont="1" applyBorder="1" applyAlignment="1">
      <alignment horizontal="distributed" vertical="center" wrapText="1"/>
    </xf>
    <xf numFmtId="0" fontId="25" fillId="0" borderId="23" xfId="0" applyFont="1" applyBorder="1" applyAlignment="1">
      <alignment horizontal="distributed" vertical="center"/>
    </xf>
    <xf numFmtId="0" fontId="31" fillId="0" borderId="34" xfId="46" applyFont="1" applyBorder="1">
      <alignment vertical="center"/>
    </xf>
    <xf numFmtId="0" fontId="31" fillId="0" borderId="35" xfId="47" applyFont="1" applyBorder="1" applyAlignment="1">
      <alignment horizontal="center" vertical="center"/>
    </xf>
    <xf numFmtId="0" fontId="31" fillId="0" borderId="36" xfId="47" applyFont="1" applyBorder="1" applyAlignment="1">
      <alignment horizontal="center" vertical="center" wrapText="1"/>
    </xf>
    <xf numFmtId="0" fontId="31" fillId="0" borderId="37" xfId="47" applyFont="1" applyBorder="1" applyAlignment="1">
      <alignment horizontal="center" vertical="center" wrapText="1"/>
    </xf>
    <xf numFmtId="0" fontId="24" fillId="0" borderId="38" xfId="46" applyFont="1" applyBorder="1" applyAlignment="1">
      <alignment horizontal="left" vertical="center" wrapText="1" shrinkToFit="1"/>
    </xf>
    <xf numFmtId="0" fontId="24" fillId="0" borderId="39" xfId="46" applyFont="1" applyBorder="1" applyAlignment="1">
      <alignment horizontal="left" vertical="center" wrapText="1" shrinkToFit="1"/>
    </xf>
    <xf numFmtId="0" fontId="24" fillId="0" borderId="40" xfId="46" applyFont="1" applyBorder="1" applyAlignment="1">
      <alignment horizontal="left" vertical="center" wrapText="1" shrinkToFit="1"/>
    </xf>
    <xf numFmtId="0" fontId="24" fillId="0" borderId="41" xfId="46" applyFont="1" applyBorder="1" applyAlignment="1">
      <alignment horizontal="left" vertical="center" wrapText="1" shrinkToFit="1"/>
    </xf>
    <xf numFmtId="0" fontId="36" fillId="0" borderId="0" xfId="0" applyFont="1">
      <alignment vertical="center"/>
    </xf>
    <xf numFmtId="0" fontId="34" fillId="0" borderId="30" xfId="0" applyFont="1" applyBorder="1" applyAlignment="1" applyProtection="1">
      <alignment horizontal="center" vertical="center"/>
      <protection locked="0"/>
    </xf>
    <xf numFmtId="0" fontId="24" fillId="0" borderId="31" xfId="0" applyFont="1" applyBorder="1">
      <alignment vertical="center"/>
    </xf>
    <xf numFmtId="0" fontId="2" fillId="0" borderId="21" xfId="0" applyFont="1" applyBorder="1">
      <alignment vertical="center"/>
    </xf>
    <xf numFmtId="0" fontId="24" fillId="0" borderId="31" xfId="0" applyFont="1" applyBorder="1" applyAlignment="1">
      <alignment horizontal="right" vertical="center"/>
    </xf>
    <xf numFmtId="0" fontId="24" fillId="0" borderId="21" xfId="0" applyFont="1" applyBorder="1">
      <alignment vertical="center"/>
    </xf>
    <xf numFmtId="180" fontId="26" fillId="0" borderId="42" xfId="48" applyNumberFormat="1" applyFont="1" applyBorder="1" applyAlignment="1" applyProtection="1">
      <alignment horizontal="center" vertical="center" shrinkToFit="1"/>
      <protection locked="0"/>
    </xf>
    <xf numFmtId="0" fontId="31" fillId="0" borderId="21" xfId="47" applyFont="1" applyBorder="1" applyAlignment="1">
      <alignment horizontal="center" vertical="center" shrinkToFit="1"/>
    </xf>
    <xf numFmtId="181" fontId="31" fillId="0" borderId="33" xfId="35" applyNumberFormat="1" applyFont="1" applyFill="1" applyBorder="1" applyAlignment="1">
      <alignment horizontal="center" vertical="center" shrinkToFit="1"/>
    </xf>
    <xf numFmtId="0" fontId="31" fillId="0" borderId="44" xfId="47" applyFont="1" applyBorder="1" applyAlignment="1">
      <alignment vertical="center" shrinkToFit="1"/>
    </xf>
    <xf numFmtId="182" fontId="31" fillId="0" borderId="33" xfId="35" applyNumberFormat="1" applyFont="1" applyFill="1" applyBorder="1" applyAlignment="1">
      <alignment horizontal="center" vertical="center" shrinkToFit="1"/>
    </xf>
    <xf numFmtId="0" fontId="31" fillId="0" borderId="21" xfId="47" applyFont="1" applyBorder="1" applyAlignment="1">
      <alignment vertical="center" shrinkToFit="1"/>
    </xf>
    <xf numFmtId="0" fontId="31" fillId="0" borderId="46" xfId="47" applyFont="1" applyBorder="1" applyAlignment="1" applyProtection="1">
      <alignment horizontal="center" vertical="center" shrinkToFit="1"/>
      <protection locked="0"/>
    </xf>
    <xf numFmtId="0" fontId="31" fillId="0" borderId="13" xfId="47" applyFont="1" applyBorder="1" applyAlignment="1" applyProtection="1">
      <alignment horizontal="center" vertical="center" shrinkToFit="1"/>
      <protection locked="0"/>
    </xf>
    <xf numFmtId="0" fontId="31" fillId="0" borderId="44" xfId="47" applyFont="1" applyBorder="1" applyAlignment="1">
      <alignment horizontal="center" vertical="center" shrinkToFit="1"/>
    </xf>
    <xf numFmtId="0" fontId="31" fillId="0" borderId="0" xfId="0" applyFont="1" applyAlignment="1">
      <alignment horizontal="distributed" vertical="center" wrapText="1" indent="1"/>
    </xf>
    <xf numFmtId="0" fontId="31" fillId="0" borderId="53" xfId="0" applyFont="1" applyBorder="1" applyAlignment="1">
      <alignment horizontal="distributed" vertical="center" wrapText="1" indent="1"/>
    </xf>
    <xf numFmtId="0" fontId="24" fillId="0" borderId="33" xfId="46" applyFont="1" applyBorder="1" applyAlignment="1" applyProtection="1">
      <alignment horizontal="left" vertical="top" wrapText="1" shrinkToFit="1"/>
      <protection locked="0"/>
    </xf>
    <xf numFmtId="0" fontId="24" fillId="0" borderId="28" xfId="46" applyFont="1" applyBorder="1" applyAlignment="1" applyProtection="1">
      <alignment horizontal="left" vertical="top" wrapText="1" shrinkToFit="1"/>
      <protection locked="0"/>
    </xf>
    <xf numFmtId="0" fontId="24" fillId="0" borderId="33" xfId="46" applyFont="1" applyBorder="1" applyAlignment="1" applyProtection="1">
      <alignment horizontal="left" vertical="center" wrapText="1" shrinkToFit="1"/>
      <protection locked="0"/>
    </xf>
    <xf numFmtId="0" fontId="31" fillId="0" borderId="54" xfId="0" applyFont="1" applyBorder="1" applyAlignment="1">
      <alignment horizontal="distributed" vertical="center" wrapText="1" indent="1"/>
    </xf>
    <xf numFmtId="0" fontId="31" fillId="0" borderId="55" xfId="0" applyFont="1" applyBorder="1" applyAlignment="1">
      <alignment horizontal="distributed" vertical="center" wrapText="1" indent="1"/>
    </xf>
    <xf numFmtId="0" fontId="24" fillId="0" borderId="23" xfId="46" applyFont="1" applyBorder="1" applyAlignment="1" applyProtection="1">
      <alignment horizontal="left" vertical="top" wrapText="1" shrinkToFit="1"/>
      <protection locked="0"/>
    </xf>
    <xf numFmtId="0" fontId="24" fillId="0" borderId="54" xfId="46" applyFont="1" applyBorder="1" applyAlignment="1" applyProtection="1">
      <alignment horizontal="left" vertical="center" wrapText="1" shrinkToFit="1"/>
      <protection locked="0"/>
    </xf>
    <xf numFmtId="0" fontId="24" fillId="0" borderId="30" xfId="46" applyFont="1" applyBorder="1" applyAlignment="1" applyProtection="1">
      <alignment horizontal="left" vertical="top" wrapText="1" shrinkToFit="1"/>
      <protection locked="0"/>
    </xf>
    <xf numFmtId="0" fontId="24" fillId="0" borderId="11" xfId="46" applyFont="1" applyBorder="1" applyAlignment="1" applyProtection="1">
      <alignment horizontal="left" vertical="top" wrapText="1" shrinkToFit="1"/>
      <protection locked="0"/>
    </xf>
    <xf numFmtId="0" fontId="24" fillId="0" borderId="31" xfId="46" applyFont="1" applyBorder="1" applyAlignment="1" applyProtection="1">
      <alignment horizontal="left" vertical="center" wrapText="1" shrinkToFit="1"/>
      <protection locked="0"/>
    </xf>
    <xf numFmtId="0" fontId="24" fillId="0" borderId="32" xfId="46" applyFont="1" applyBorder="1" applyAlignment="1" applyProtection="1">
      <alignment horizontal="left" vertical="top" wrapText="1" shrinkToFit="1"/>
      <protection locked="0"/>
    </xf>
    <xf numFmtId="0" fontId="24" fillId="0" borderId="56" xfId="46" applyFont="1" applyBorder="1" applyAlignment="1" applyProtection="1">
      <alignment horizontal="left" vertical="top" wrapText="1" shrinkToFit="1"/>
      <protection locked="0"/>
    </xf>
    <xf numFmtId="0" fontId="55" fillId="0" borderId="32" xfId="46" applyFont="1" applyBorder="1" applyAlignment="1" applyProtection="1">
      <alignment horizontal="left" vertical="top" wrapText="1" shrinkToFit="1"/>
      <protection locked="0"/>
    </xf>
    <xf numFmtId="0" fontId="43" fillId="0" borderId="0" xfId="0" applyFont="1" applyAlignment="1">
      <alignment horizontal="left" vertical="center"/>
    </xf>
    <xf numFmtId="0" fontId="35" fillId="0" borderId="0" xfId="0" applyFont="1" applyAlignment="1">
      <alignment horizontal="left" vertical="center"/>
    </xf>
    <xf numFmtId="0" fontId="24" fillId="0" borderId="0" xfId="0" applyFont="1" applyAlignment="1">
      <alignment horizontal="distributed" vertical="center"/>
    </xf>
    <xf numFmtId="0" fontId="46" fillId="0" borderId="28" xfId="0" applyFont="1" applyBorder="1" applyAlignment="1" applyProtection="1">
      <alignment vertical="center" wrapText="1" shrinkToFit="1"/>
      <protection locked="0"/>
    </xf>
    <xf numFmtId="0" fontId="43" fillId="0" borderId="0" xfId="0" applyFont="1">
      <alignment vertical="center"/>
    </xf>
    <xf numFmtId="0" fontId="29" fillId="0" borderId="0" xfId="0" applyFont="1" applyAlignment="1">
      <alignment horizontal="left" vertical="center"/>
    </xf>
    <xf numFmtId="0" fontId="29" fillId="0" borderId="0" xfId="0" applyFont="1">
      <alignment vertical="center"/>
    </xf>
    <xf numFmtId="0" fontId="33" fillId="0" borderId="0" xfId="0" applyFont="1" applyAlignment="1">
      <alignment horizontal="left" vertical="center"/>
    </xf>
    <xf numFmtId="0" fontId="31" fillId="0" borderId="30" xfId="35" applyNumberFormat="1" applyFont="1" applyFill="1" applyBorder="1" applyAlignment="1" applyProtection="1">
      <alignment horizontal="center" vertical="center" shrinkToFit="1"/>
      <protection locked="0"/>
    </xf>
    <xf numFmtId="0" fontId="31" fillId="0" borderId="60" xfId="47" applyFont="1" applyBorder="1" applyAlignment="1" applyProtection="1">
      <alignment horizontal="center" vertical="center" shrinkToFit="1"/>
      <protection locked="0"/>
    </xf>
    <xf numFmtId="0" fontId="31" fillId="0" borderId="57" xfId="35" applyNumberFormat="1" applyFont="1" applyFill="1" applyBorder="1" applyAlignment="1" applyProtection="1">
      <alignment horizontal="center" vertical="center" shrinkToFit="1"/>
      <protection locked="0"/>
    </xf>
    <xf numFmtId="0" fontId="31" fillId="0" borderId="61" xfId="47" applyFont="1" applyBorder="1" applyAlignment="1" applyProtection="1">
      <alignment horizontal="center" vertical="center" shrinkToFit="1"/>
      <protection locked="0"/>
    </xf>
    <xf numFmtId="0" fontId="31" fillId="0" borderId="42" xfId="47" applyFont="1" applyBorder="1" applyAlignment="1" applyProtection="1">
      <alignment horizontal="left" vertical="center" shrinkToFit="1"/>
      <protection locked="0"/>
    </xf>
    <xf numFmtId="176" fontId="25" fillId="0" borderId="29" xfId="0" applyNumberFormat="1" applyFont="1" applyBorder="1" applyAlignment="1">
      <alignment horizontal="center" vertical="center" wrapText="1"/>
    </xf>
    <xf numFmtId="176" fontId="25" fillId="0" borderId="28" xfId="0" applyNumberFormat="1" applyFont="1" applyBorder="1" applyAlignment="1">
      <alignment horizontal="center" vertical="center" wrapText="1"/>
    </xf>
    <xf numFmtId="176" fontId="25" fillId="0" borderId="11" xfId="0" applyNumberFormat="1" applyFont="1" applyBorder="1" applyAlignment="1">
      <alignment horizontal="center" vertical="center" wrapText="1"/>
    </xf>
    <xf numFmtId="176" fontId="25" fillId="0" borderId="0" xfId="0" applyNumberFormat="1" applyFont="1">
      <alignment vertical="center"/>
    </xf>
    <xf numFmtId="176" fontId="29" fillId="0" borderId="0" xfId="0" applyNumberFormat="1" applyFont="1">
      <alignment vertical="center"/>
    </xf>
    <xf numFmtId="176" fontId="35" fillId="0" borderId="0" xfId="0" applyNumberFormat="1" applyFont="1">
      <alignment vertical="center"/>
    </xf>
    <xf numFmtId="0" fontId="2" fillId="0" borderId="0" xfId="0" applyFont="1">
      <alignment vertical="center"/>
    </xf>
    <xf numFmtId="0" fontId="31" fillId="0" borderId="12" xfId="46" applyFont="1" applyBorder="1" applyAlignment="1">
      <alignment horizontal="distributed" vertical="center" wrapText="1" indent="1"/>
    </xf>
    <xf numFmtId="0" fontId="31" fillId="0" borderId="56" xfId="46" applyFont="1" applyBorder="1" applyAlignment="1">
      <alignment horizontal="distributed" vertical="center" wrapText="1" indent="1"/>
    </xf>
    <xf numFmtId="0" fontId="31" fillId="0" borderId="62" xfId="46" applyFont="1" applyBorder="1" applyAlignment="1">
      <alignment horizontal="distributed" vertical="center" indent="1"/>
    </xf>
    <xf numFmtId="0" fontId="31" fillId="0" borderId="12" xfId="46" applyFont="1" applyBorder="1" applyAlignment="1">
      <alignment horizontal="distributed" vertical="center" indent="1"/>
    </xf>
    <xf numFmtId="0" fontId="31" fillId="0" borderId="56" xfId="46" applyFont="1" applyBorder="1" applyAlignment="1">
      <alignment horizontal="distributed" vertical="center" indent="1"/>
    </xf>
    <xf numFmtId="0" fontId="24" fillId="0" borderId="44" xfId="46" applyFont="1" applyBorder="1" applyAlignment="1" applyProtection="1">
      <alignment horizontal="left" vertical="center" wrapText="1" shrinkToFit="1"/>
      <protection locked="0"/>
    </xf>
    <xf numFmtId="0" fontId="24" fillId="0" borderId="55" xfId="46" applyFont="1" applyBorder="1" applyAlignment="1" applyProtection="1">
      <alignment horizontal="left" vertical="center" wrapText="1" shrinkToFit="1"/>
      <protection locked="0"/>
    </xf>
    <xf numFmtId="178" fontId="31" fillId="0" borderId="0" xfId="0" applyNumberFormat="1" applyFont="1">
      <alignment vertical="center"/>
    </xf>
    <xf numFmtId="178" fontId="31" fillId="0" borderId="0" xfId="46" applyNumberFormat="1" applyFont="1">
      <alignment vertical="center"/>
    </xf>
    <xf numFmtId="178" fontId="24" fillId="0" borderId="63" xfId="47" applyNumberFormat="1" applyFont="1" applyBorder="1" applyAlignment="1">
      <alignment horizontal="center" vertical="center" wrapText="1"/>
    </xf>
    <xf numFmtId="178" fontId="31" fillId="0" borderId="64" xfId="47" applyNumberFormat="1" applyFont="1" applyBorder="1" applyAlignment="1">
      <alignment horizontal="center" vertical="center" shrinkToFit="1"/>
    </xf>
    <xf numFmtId="178" fontId="31" fillId="0" borderId="65" xfId="47" applyNumberFormat="1" applyFont="1" applyBorder="1" applyAlignment="1">
      <alignment horizontal="center" vertical="center"/>
    </xf>
    <xf numFmtId="178" fontId="31" fillId="0" borderId="66" xfId="35" applyNumberFormat="1" applyFont="1" applyFill="1" applyBorder="1" applyAlignment="1">
      <alignment horizontal="right" vertical="center" shrinkToFit="1"/>
    </xf>
    <xf numFmtId="178" fontId="31" fillId="0" borderId="59" xfId="35" applyNumberFormat="1" applyFont="1" applyFill="1" applyBorder="1" applyAlignment="1">
      <alignment horizontal="right" vertical="center" shrinkToFit="1"/>
    </xf>
    <xf numFmtId="178" fontId="26" fillId="0" borderId="67" xfId="47" applyNumberFormat="1" applyFont="1" applyBorder="1" applyAlignment="1">
      <alignment horizontal="center" vertical="center" wrapText="1"/>
    </xf>
    <xf numFmtId="178" fontId="31" fillId="0" borderId="68" xfId="47" applyNumberFormat="1" applyFont="1" applyBorder="1" applyAlignment="1">
      <alignment horizontal="center" vertical="center" wrapText="1"/>
    </xf>
    <xf numFmtId="178" fontId="31" fillId="0" borderId="69" xfId="47" applyNumberFormat="1" applyFont="1" applyBorder="1" applyAlignment="1">
      <alignment horizontal="center" vertical="center"/>
    </xf>
    <xf numFmtId="0" fontId="26" fillId="0" borderId="30" xfId="48" applyFont="1" applyBorder="1" applyAlignment="1" applyProtection="1">
      <alignment horizontal="center" vertical="center" shrinkToFit="1"/>
      <protection locked="0"/>
    </xf>
    <xf numFmtId="0" fontId="31" fillId="0" borderId="71" xfId="47" applyFont="1" applyBorder="1" applyAlignment="1">
      <alignment horizontal="center" vertical="center"/>
    </xf>
    <xf numFmtId="0" fontId="31" fillId="0" borderId="0" xfId="46" applyFont="1">
      <alignment vertical="center"/>
    </xf>
    <xf numFmtId="0" fontId="31" fillId="0" borderId="72" xfId="47" applyFont="1" applyBorder="1" applyAlignment="1">
      <alignment horizontal="center" vertical="center" wrapText="1"/>
    </xf>
    <xf numFmtId="0" fontId="31" fillId="0" borderId="0" xfId="47" applyFont="1" applyAlignment="1">
      <alignment horizontal="center" vertical="center" wrapText="1"/>
    </xf>
    <xf numFmtId="0" fontId="31" fillId="0" borderId="73" xfId="35" applyNumberFormat="1" applyFont="1" applyFill="1" applyBorder="1" applyAlignment="1">
      <alignment vertical="center" shrinkToFit="1"/>
    </xf>
    <xf numFmtId="0" fontId="31" fillId="0" borderId="42" xfId="35" applyNumberFormat="1" applyFont="1" applyFill="1" applyBorder="1" applyAlignment="1" applyProtection="1">
      <alignment horizontal="center" vertical="center" shrinkToFit="1"/>
      <protection locked="0"/>
    </xf>
    <xf numFmtId="0" fontId="31" fillId="0" borderId="56" xfId="35" applyNumberFormat="1" applyFont="1" applyFill="1" applyBorder="1" applyAlignment="1" applyProtection="1">
      <alignment horizontal="center" vertical="center" shrinkToFit="1"/>
      <protection locked="0"/>
    </xf>
    <xf numFmtId="0" fontId="31" fillId="0" borderId="74" xfId="35" applyNumberFormat="1" applyFont="1" applyFill="1" applyBorder="1" applyAlignment="1" applyProtection="1">
      <alignment horizontal="center" vertical="center" shrinkToFit="1"/>
      <protection locked="0"/>
    </xf>
    <xf numFmtId="0" fontId="31" fillId="0" borderId="17" xfId="35" applyNumberFormat="1" applyFont="1" applyFill="1" applyBorder="1" applyAlignment="1" applyProtection="1">
      <alignment horizontal="center" vertical="center" shrinkToFit="1"/>
      <protection locked="0"/>
    </xf>
    <xf numFmtId="178" fontId="41" fillId="0" borderId="78" xfId="48" applyNumberFormat="1" applyFont="1" applyBorder="1" applyAlignment="1">
      <alignment horizontal="center" vertical="center" shrinkToFit="1"/>
    </xf>
    <xf numFmtId="0" fontId="31" fillId="0" borderId="71" xfId="46" applyFont="1" applyBorder="1" applyAlignment="1">
      <alignment horizontal="distributed" vertical="center" wrapText="1" indent="1"/>
    </xf>
    <xf numFmtId="0" fontId="31" fillId="0" borderId="24" xfId="0" applyFont="1" applyBorder="1" applyAlignment="1">
      <alignment horizontal="distributed" vertical="center" wrapText="1" indent="1"/>
    </xf>
    <xf numFmtId="0" fontId="31" fillId="0" borderId="35" xfId="0" applyFont="1" applyBorder="1" applyAlignment="1">
      <alignment horizontal="distributed" vertical="center" wrapText="1" indent="1"/>
    </xf>
    <xf numFmtId="0" fontId="24" fillId="0" borderId="71" xfId="46" applyFont="1" applyBorder="1" applyAlignment="1" applyProtection="1">
      <alignment horizontal="left" vertical="top" wrapText="1" shrinkToFit="1"/>
      <protection locked="0"/>
    </xf>
    <xf numFmtId="0" fontId="24" fillId="0" borderId="80" xfId="46" applyFont="1" applyBorder="1" applyAlignment="1">
      <alignment horizontal="left" vertical="center" wrapText="1" shrinkToFit="1"/>
    </xf>
    <xf numFmtId="0" fontId="31" fillId="0" borderId="81" xfId="35" applyNumberFormat="1" applyFont="1" applyFill="1" applyBorder="1" applyAlignment="1" applyProtection="1">
      <alignment horizontal="center" vertical="center" shrinkToFit="1"/>
      <protection locked="0"/>
    </xf>
    <xf numFmtId="0" fontId="31" fillId="0" borderId="82" xfId="35" applyNumberFormat="1" applyFont="1" applyFill="1" applyBorder="1" applyAlignment="1" applyProtection="1">
      <alignment horizontal="center" vertical="center" shrinkToFit="1"/>
      <protection locked="0"/>
    </xf>
    <xf numFmtId="178" fontId="31" fillId="0" borderId="84" xfId="35" applyNumberFormat="1" applyFont="1" applyFill="1" applyBorder="1" applyAlignment="1">
      <alignment horizontal="right" vertical="center" shrinkToFit="1"/>
    </xf>
    <xf numFmtId="0" fontId="57" fillId="0" borderId="0" xfId="0" applyFont="1" applyProtection="1">
      <alignment vertical="center"/>
      <protection locked="0"/>
    </xf>
    <xf numFmtId="0" fontId="25" fillId="0" borderId="30" xfId="0" applyFont="1" applyBorder="1">
      <alignment vertical="center"/>
    </xf>
    <xf numFmtId="0" fontId="57" fillId="0" borderId="0" xfId="0" applyFont="1">
      <alignment vertical="center"/>
    </xf>
    <xf numFmtId="0" fontId="43" fillId="0" borderId="0" xfId="0" applyFont="1" applyAlignment="1">
      <alignment vertical="center" wrapText="1"/>
    </xf>
    <xf numFmtId="0" fontId="69" fillId="0" borderId="0" xfId="0" applyFont="1">
      <alignment vertical="center"/>
    </xf>
    <xf numFmtId="0" fontId="43" fillId="0" borderId="0" xfId="0" applyFont="1" applyAlignment="1">
      <alignment vertical="center" shrinkToFit="1"/>
    </xf>
    <xf numFmtId="0" fontId="31" fillId="0" borderId="21" xfId="0" applyFont="1" applyBorder="1" applyAlignment="1">
      <alignment horizontal="center" vertical="top"/>
    </xf>
    <xf numFmtId="0" fontId="31" fillId="0" borderId="11" xfId="0" applyFont="1" applyBorder="1" applyAlignment="1">
      <alignment horizontal="center" vertical="top"/>
    </xf>
    <xf numFmtId="0" fontId="31" fillId="0" borderId="11" xfId="0" applyFont="1" applyBorder="1">
      <alignment vertical="center"/>
    </xf>
    <xf numFmtId="0" fontId="31" fillId="0" borderId="91" xfId="0" applyFont="1" applyBorder="1" applyAlignment="1">
      <alignment horizontal="center" vertical="center"/>
    </xf>
    <xf numFmtId="0" fontId="31" fillId="0" borderId="44" xfId="0" applyFont="1" applyBorder="1" applyAlignment="1">
      <alignment horizontal="center" vertical="top"/>
    </xf>
    <xf numFmtId="0" fontId="31" fillId="0" borderId="24" xfId="0" applyFont="1" applyBorder="1">
      <alignment vertical="center"/>
    </xf>
    <xf numFmtId="0" fontId="31" fillId="0" borderId="28" xfId="0" applyFont="1" applyBorder="1">
      <alignment vertical="center"/>
    </xf>
    <xf numFmtId="0" fontId="29" fillId="0" borderId="12" xfId="0" applyFont="1" applyBorder="1">
      <alignment vertical="center"/>
    </xf>
    <xf numFmtId="0" fontId="70" fillId="0" borderId="11" xfId="0" applyFont="1" applyBorder="1">
      <alignment vertical="center"/>
    </xf>
    <xf numFmtId="0" fontId="31" fillId="0" borderId="76" xfId="0" applyFont="1" applyBorder="1">
      <alignment vertical="center"/>
    </xf>
    <xf numFmtId="49" fontId="31" fillId="0" borderId="13" xfId="0" applyNumberFormat="1" applyFont="1" applyBorder="1" applyAlignment="1">
      <alignment horizontal="center" vertical="center"/>
    </xf>
    <xf numFmtId="49" fontId="31" fillId="0" borderId="93" xfId="0" applyNumberFormat="1" applyFont="1" applyBorder="1">
      <alignment vertical="center"/>
    </xf>
    <xf numFmtId="0" fontId="31" fillId="0" borderId="13" xfId="0" applyFont="1" applyBorder="1" applyAlignment="1">
      <alignment horizontal="centerContinuous" vertical="center"/>
    </xf>
    <xf numFmtId="0" fontId="31" fillId="0" borderId="14" xfId="0" applyFont="1" applyBorder="1" applyAlignment="1">
      <alignment horizontal="centerContinuous" vertical="center"/>
    </xf>
    <xf numFmtId="0" fontId="31" fillId="0" borderId="17" xfId="0" applyFont="1" applyBorder="1" applyAlignment="1">
      <alignment horizontal="center" vertical="center"/>
    </xf>
    <xf numFmtId="0" fontId="31" fillId="0" borderId="18" xfId="0" applyFont="1" applyBorder="1">
      <alignment vertical="center"/>
    </xf>
    <xf numFmtId="0" fontId="31" fillId="0" borderId="19" xfId="0" applyFont="1" applyBorder="1">
      <alignment vertical="center"/>
    </xf>
    <xf numFmtId="0" fontId="31" fillId="0" borderId="97" xfId="0" applyFont="1" applyBorder="1">
      <alignment vertical="center"/>
    </xf>
    <xf numFmtId="0" fontId="31" fillId="0" borderId="98" xfId="0" applyFont="1" applyBorder="1">
      <alignment vertical="center"/>
    </xf>
    <xf numFmtId="0" fontId="31" fillId="0" borderId="99" xfId="0" applyFont="1" applyBorder="1">
      <alignment vertical="center"/>
    </xf>
    <xf numFmtId="0" fontId="31" fillId="0" borderId="100" xfId="0" applyFont="1" applyBorder="1">
      <alignment vertical="center"/>
    </xf>
    <xf numFmtId="0" fontId="31" fillId="0" borderId="101" xfId="0" applyFont="1" applyBorder="1">
      <alignment vertical="center"/>
    </xf>
    <xf numFmtId="49" fontId="31" fillId="0" borderId="14" xfId="0" applyNumberFormat="1" applyFont="1" applyBorder="1">
      <alignment vertical="center"/>
    </xf>
    <xf numFmtId="0" fontId="31" fillId="0" borderId="17" xfId="0" applyFont="1" applyBorder="1" applyAlignment="1">
      <alignment horizontal="left" vertical="center"/>
    </xf>
    <xf numFmtId="49" fontId="31" fillId="0" borderId="15" xfId="0" applyNumberFormat="1" applyFont="1" applyBorder="1" applyAlignment="1">
      <alignment horizontal="right" vertical="center"/>
    </xf>
    <xf numFmtId="0" fontId="31" fillId="0" borderId="96" xfId="0" applyFont="1" applyBorder="1" applyAlignment="1">
      <alignment horizontal="left" vertical="center"/>
    </xf>
    <xf numFmtId="0" fontId="31" fillId="0" borderId="102" xfId="0" applyFont="1" applyBorder="1">
      <alignment vertical="center"/>
    </xf>
    <xf numFmtId="49" fontId="31" fillId="0" borderId="20" xfId="0" applyNumberFormat="1" applyFont="1" applyBorder="1" applyAlignment="1">
      <alignment horizontal="right" vertical="center"/>
    </xf>
    <xf numFmtId="0" fontId="31" fillId="0" borderId="103" xfId="0" applyFont="1" applyBorder="1">
      <alignment vertical="center"/>
    </xf>
    <xf numFmtId="0" fontId="31" fillId="0" borderId="104" xfId="0" applyFont="1" applyBorder="1">
      <alignment vertical="center"/>
    </xf>
    <xf numFmtId="0" fontId="31" fillId="0" borderId="99" xfId="0" applyFont="1" applyBorder="1" applyAlignment="1">
      <alignment horizontal="left" vertical="top"/>
    </xf>
    <xf numFmtId="0" fontId="31" fillId="0" borderId="16" xfId="0" applyFont="1" applyBorder="1" applyAlignment="1">
      <alignment horizontal="left" vertical="top"/>
    </xf>
    <xf numFmtId="0" fontId="31" fillId="0" borderId="15" xfId="0" applyFont="1" applyBorder="1" applyAlignment="1">
      <alignment horizontal="left" vertical="top"/>
    </xf>
    <xf numFmtId="0" fontId="31" fillId="0" borderId="105" xfId="0" applyFont="1" applyBorder="1" applyAlignment="1">
      <alignment horizontal="left" vertical="top"/>
    </xf>
    <xf numFmtId="0" fontId="0" fillId="0" borderId="99" xfId="0" applyBorder="1">
      <alignment vertical="center"/>
    </xf>
    <xf numFmtId="0" fontId="31" fillId="0" borderId="105" xfId="0" applyFont="1" applyBorder="1">
      <alignment vertical="center"/>
    </xf>
    <xf numFmtId="0" fontId="31" fillId="0" borderId="96" xfId="0" applyFont="1" applyBorder="1" applyAlignment="1">
      <alignment horizontal="left" vertical="center" wrapText="1"/>
    </xf>
    <xf numFmtId="49" fontId="0" fillId="0" borderId="0" xfId="0" applyNumberFormat="1">
      <alignment vertical="center"/>
    </xf>
    <xf numFmtId="0" fontId="0" fillId="0" borderId="0" xfId="0" applyAlignment="1">
      <alignment horizontal="left" vertical="center"/>
    </xf>
    <xf numFmtId="0" fontId="31" fillId="0" borderId="14" xfId="0" applyFont="1" applyBorder="1" applyAlignment="1">
      <alignment horizontal="center" vertical="center"/>
    </xf>
    <xf numFmtId="49" fontId="31" fillId="0" borderId="61" xfId="0" applyNumberFormat="1" applyFont="1" applyBorder="1" applyAlignment="1">
      <alignment horizontal="center" vertical="center"/>
    </xf>
    <xf numFmtId="49" fontId="31" fillId="0" borderId="106" xfId="0" applyNumberFormat="1" applyFont="1" applyBorder="1" applyAlignment="1">
      <alignment horizontal="right" vertical="center"/>
    </xf>
    <xf numFmtId="49" fontId="31" fillId="0" borderId="107" xfId="0" applyNumberFormat="1" applyFont="1" applyBorder="1" applyAlignment="1">
      <alignment horizontal="right" vertical="center"/>
    </xf>
    <xf numFmtId="0" fontId="31" fillId="0" borderId="95" xfId="0" applyFont="1" applyBorder="1">
      <alignment vertical="center"/>
    </xf>
    <xf numFmtId="0" fontId="31" fillId="0" borderId="96" xfId="0" applyFont="1" applyBorder="1">
      <alignment vertical="center"/>
    </xf>
    <xf numFmtId="0" fontId="31" fillId="0" borderId="32" xfId="0" applyFont="1" applyBorder="1">
      <alignment vertical="center"/>
    </xf>
    <xf numFmtId="0" fontId="31" fillId="0" borderId="33" xfId="0" applyFont="1" applyBorder="1">
      <alignment vertical="center"/>
    </xf>
    <xf numFmtId="0" fontId="31" fillId="0" borderId="101" xfId="0" applyFont="1" applyBorder="1" applyAlignment="1">
      <alignment horizontal="left" vertical="top"/>
    </xf>
    <xf numFmtId="0" fontId="26" fillId="0" borderId="108" xfId="48" applyFont="1" applyBorder="1" applyAlignment="1">
      <alignment horizontal="center" vertical="center"/>
    </xf>
    <xf numFmtId="0" fontId="23" fillId="0" borderId="37" xfId="48" applyFont="1" applyBorder="1" applyAlignment="1">
      <alignment horizontal="center" vertical="center" wrapText="1"/>
    </xf>
    <xf numFmtId="0" fontId="23" fillId="0" borderId="36" xfId="48" applyFont="1" applyBorder="1" applyAlignment="1">
      <alignment horizontal="center" vertical="center"/>
    </xf>
    <xf numFmtId="0" fontId="23" fillId="0" borderId="37" xfId="48" applyFont="1" applyBorder="1" applyAlignment="1">
      <alignment horizontal="center" vertical="center"/>
    </xf>
    <xf numFmtId="0" fontId="23" fillId="0" borderId="82" xfId="48" applyFont="1" applyBorder="1" applyAlignment="1">
      <alignment horizontal="center" vertical="center"/>
    </xf>
    <xf numFmtId="0" fontId="26" fillId="0" borderId="30" xfId="48" applyFont="1" applyBorder="1" applyAlignment="1">
      <alignment horizontal="center" vertical="center" shrinkToFit="1"/>
    </xf>
    <xf numFmtId="180" fontId="41" fillId="0" borderId="78" xfId="48" applyNumberFormat="1" applyFont="1" applyBorder="1" applyAlignment="1">
      <alignment horizontal="center" vertical="center" shrinkToFit="1"/>
    </xf>
    <xf numFmtId="0" fontId="26" fillId="0" borderId="109" xfId="48" applyFont="1" applyBorder="1" applyAlignment="1">
      <alignment horizontal="center" vertical="center" textRotation="255"/>
    </xf>
    <xf numFmtId="0" fontId="26" fillId="0" borderId="110" xfId="48" applyFont="1" applyBorder="1" applyAlignment="1">
      <alignment horizontal="center" vertical="center" shrinkToFit="1"/>
    </xf>
    <xf numFmtId="180" fontId="41" fillId="0" borderId="110" xfId="48" applyNumberFormat="1" applyFont="1" applyBorder="1" applyAlignment="1">
      <alignment horizontal="center" vertical="center" shrinkToFit="1"/>
    </xf>
    <xf numFmtId="178" fontId="41" fillId="0" borderId="110" xfId="48" applyNumberFormat="1" applyFont="1" applyBorder="1" applyAlignment="1">
      <alignment horizontal="center" vertical="center" shrinkToFit="1"/>
    </xf>
    <xf numFmtId="178" fontId="41" fillId="0" borderId="111" xfId="48" applyNumberFormat="1" applyFont="1" applyBorder="1" applyAlignment="1">
      <alignment horizontal="center" vertical="center" shrinkToFit="1"/>
    </xf>
    <xf numFmtId="0" fontId="26" fillId="0" borderId="54" xfId="48" applyFont="1" applyBorder="1" applyAlignment="1">
      <alignment horizontal="center" vertical="center" shrinkToFit="1"/>
    </xf>
    <xf numFmtId="180" fontId="41" fillId="0" borderId="54" xfId="48" applyNumberFormat="1" applyFont="1" applyBorder="1" applyAlignment="1">
      <alignment horizontal="center" vertical="center" shrinkToFit="1"/>
    </xf>
    <xf numFmtId="178" fontId="41" fillId="0" borderId="54" xfId="48" applyNumberFormat="1" applyFont="1" applyBorder="1" applyAlignment="1">
      <alignment horizontal="center" vertical="center" shrinkToFit="1"/>
    </xf>
    <xf numFmtId="178" fontId="41" fillId="0" borderId="113" xfId="48" applyNumberFormat="1" applyFont="1" applyBorder="1" applyAlignment="1">
      <alignment horizontal="center" vertical="center" shrinkToFit="1"/>
    </xf>
    <xf numFmtId="178" fontId="62" fillId="0" borderId="114" xfId="48" applyNumberFormat="1" applyFont="1" applyBorder="1" applyAlignment="1">
      <alignment horizontal="center" vertical="center" wrapText="1" shrinkToFit="1"/>
    </xf>
    <xf numFmtId="178" fontId="62" fillId="0" borderId="115" xfId="48" applyNumberFormat="1" applyFont="1" applyBorder="1" applyAlignment="1">
      <alignment horizontal="center" vertical="center" wrapText="1" shrinkToFit="1"/>
    </xf>
    <xf numFmtId="0" fontId="39" fillId="0" borderId="0" xfId="0" applyFont="1" applyAlignment="1">
      <alignment horizontal="right" vertical="center" wrapText="1"/>
    </xf>
    <xf numFmtId="188" fontId="24" fillId="0" borderId="33" xfId="46" applyNumberFormat="1" applyFont="1" applyBorder="1" applyAlignment="1" applyProtection="1">
      <alignment horizontal="center" vertical="center" wrapText="1" shrinkToFit="1"/>
      <protection locked="0"/>
    </xf>
    <xf numFmtId="0" fontId="2" fillId="24" borderId="0" xfId="0" applyFont="1" applyFill="1">
      <alignment vertical="center"/>
    </xf>
    <xf numFmtId="0" fontId="24" fillId="24" borderId="0" xfId="0" applyFont="1" applyFill="1">
      <alignment vertical="center"/>
    </xf>
    <xf numFmtId="0" fontId="24" fillId="24" borderId="0" xfId="0" applyFont="1" applyFill="1" applyAlignment="1">
      <alignment horizontal="right" vertical="center"/>
    </xf>
    <xf numFmtId="0" fontId="25" fillId="24" borderId="0" xfId="0" applyFont="1" applyFill="1">
      <alignment vertical="center"/>
    </xf>
    <xf numFmtId="0" fontId="25" fillId="24" borderId="0" xfId="0" applyFont="1" applyFill="1" applyAlignment="1">
      <alignment horizontal="center" vertical="center"/>
    </xf>
    <xf numFmtId="0" fontId="44" fillId="24" borderId="0" xfId="0" applyFont="1" applyFill="1">
      <alignment vertical="center"/>
    </xf>
    <xf numFmtId="0" fontId="29" fillId="24" borderId="0" xfId="0" applyFont="1" applyFill="1">
      <alignment vertical="center"/>
    </xf>
    <xf numFmtId="0" fontId="31" fillId="24" borderId="0" xfId="0" applyFont="1" applyFill="1">
      <alignment vertical="center"/>
    </xf>
    <xf numFmtId="178" fontId="31" fillId="24" borderId="0" xfId="0" applyNumberFormat="1" applyFont="1" applyFill="1">
      <alignment vertical="center"/>
    </xf>
    <xf numFmtId="178" fontId="2" fillId="24" borderId="0" xfId="0" applyNumberFormat="1" applyFont="1" applyFill="1">
      <alignment vertical="center"/>
    </xf>
    <xf numFmtId="178" fontId="44" fillId="24" borderId="0" xfId="0" applyNumberFormat="1" applyFont="1" applyFill="1">
      <alignment vertical="center"/>
    </xf>
    <xf numFmtId="0" fontId="31" fillId="24" borderId="0" xfId="46" applyFont="1" applyFill="1">
      <alignment vertical="center"/>
    </xf>
    <xf numFmtId="0" fontId="31" fillId="24" borderId="0" xfId="47" applyFont="1" applyFill="1" applyAlignment="1">
      <alignment horizontal="center" vertical="center" wrapText="1"/>
    </xf>
    <xf numFmtId="0" fontId="31" fillId="24" borderId="0" xfId="47" applyFont="1" applyFill="1" applyAlignment="1">
      <alignment horizontal="center" vertical="center"/>
    </xf>
    <xf numFmtId="178" fontId="31" fillId="24" borderId="0" xfId="47" applyNumberFormat="1" applyFont="1" applyFill="1" applyAlignment="1">
      <alignment horizontal="center" vertical="center" shrinkToFit="1"/>
    </xf>
    <xf numFmtId="0" fontId="31" fillId="24" borderId="0" xfId="47" applyFont="1" applyFill="1" applyAlignment="1">
      <alignment horizontal="center" vertical="center" shrinkToFit="1"/>
    </xf>
    <xf numFmtId="0" fontId="25" fillId="24" borderId="0" xfId="0" applyFont="1" applyFill="1" applyAlignment="1">
      <alignment vertical="top"/>
    </xf>
    <xf numFmtId="4" fontId="25" fillId="24" borderId="11" xfId="0" applyNumberFormat="1" applyFont="1" applyFill="1" applyBorder="1">
      <alignment vertical="center"/>
    </xf>
    <xf numFmtId="0" fontId="25" fillId="24" borderId="28" xfId="0" applyFont="1" applyFill="1" applyBorder="1">
      <alignment vertical="center"/>
    </xf>
    <xf numFmtId="4" fontId="25" fillId="24" borderId="0" xfId="0" applyNumberFormat="1" applyFont="1" applyFill="1">
      <alignment vertical="center"/>
    </xf>
    <xf numFmtId="0" fontId="48" fillId="24" borderId="0" xfId="0" applyFont="1" applyFill="1">
      <alignment vertical="center"/>
    </xf>
    <xf numFmtId="0" fontId="0" fillId="24" borderId="0" xfId="0" applyFill="1" applyAlignment="1">
      <alignment vertical="center" wrapText="1"/>
    </xf>
    <xf numFmtId="187" fontId="44" fillId="24" borderId="0" xfId="0" applyNumberFormat="1" applyFont="1" applyFill="1">
      <alignment vertical="center"/>
    </xf>
    <xf numFmtId="0" fontId="0" fillId="24" borderId="0" xfId="0" applyFill="1">
      <alignment vertical="center"/>
    </xf>
    <xf numFmtId="0" fontId="56" fillId="24" borderId="0" xfId="0" applyFont="1" applyFill="1">
      <alignment vertical="center"/>
    </xf>
    <xf numFmtId="0" fontId="71" fillId="24" borderId="0" xfId="0" applyFont="1" applyFill="1">
      <alignment vertical="center"/>
    </xf>
    <xf numFmtId="0" fontId="52" fillId="24" borderId="0" xfId="0" applyFont="1" applyFill="1">
      <alignment vertical="center"/>
    </xf>
    <xf numFmtId="0" fontId="48" fillId="26" borderId="0" xfId="0" applyFont="1" applyFill="1">
      <alignment vertical="center"/>
    </xf>
    <xf numFmtId="0" fontId="29" fillId="26" borderId="0" xfId="0" applyFont="1" applyFill="1">
      <alignment vertical="center"/>
    </xf>
    <xf numFmtId="0" fontId="44" fillId="26" borderId="0" xfId="0" applyFont="1" applyFill="1">
      <alignment vertical="center"/>
    </xf>
    <xf numFmtId="0" fontId="25" fillId="26" borderId="0" xfId="0" applyFont="1" applyFill="1">
      <alignment vertical="center"/>
    </xf>
    <xf numFmtId="176" fontId="25" fillId="27" borderId="0" xfId="0" applyNumberFormat="1" applyFont="1" applyFill="1">
      <alignment vertical="center"/>
    </xf>
    <xf numFmtId="0" fontId="64" fillId="0" borderId="25" xfId="46" applyFont="1" applyBorder="1" applyAlignment="1">
      <alignment vertical="center" textRotation="255"/>
    </xf>
    <xf numFmtId="0" fontId="64" fillId="0" borderId="26" xfId="46" applyFont="1" applyBorder="1" applyAlignment="1">
      <alignment vertical="center" textRotation="255"/>
    </xf>
    <xf numFmtId="0" fontId="64" fillId="0" borderId="34" xfId="46" applyFont="1" applyBorder="1" applyAlignment="1">
      <alignment vertical="center" textRotation="255"/>
    </xf>
    <xf numFmtId="0" fontId="27" fillId="0" borderId="0" xfId="0" applyFont="1" applyAlignment="1">
      <alignment horizontal="center" vertical="center" wrapText="1"/>
    </xf>
    <xf numFmtId="0" fontId="27" fillId="0" borderId="0" xfId="0" applyFont="1" applyAlignment="1">
      <alignment horizontal="left" vertical="center" wrapText="1"/>
    </xf>
    <xf numFmtId="0" fontId="35" fillId="0" borderId="0" xfId="0" applyFont="1" applyAlignment="1">
      <alignment horizontal="right" vertical="center" wrapText="1" indent="1"/>
    </xf>
    <xf numFmtId="0" fontId="27" fillId="0" borderId="0" xfId="0" applyFont="1" applyAlignment="1">
      <alignment vertical="center" wrapText="1"/>
    </xf>
    <xf numFmtId="0" fontId="49" fillId="0" borderId="0" xfId="29" applyFont="1" applyFill="1" applyBorder="1" applyAlignment="1" applyProtection="1">
      <alignment horizontal="left" vertical="center"/>
    </xf>
    <xf numFmtId="0" fontId="27" fillId="0" borderId="0" xfId="0" applyFont="1" applyAlignment="1">
      <alignment horizontal="left" vertical="center"/>
    </xf>
    <xf numFmtId="178" fontId="41" fillId="0" borderId="43" xfId="48" applyNumberFormat="1" applyFont="1" applyBorder="1" applyAlignment="1" applyProtection="1">
      <alignment vertical="center" shrinkToFit="1"/>
      <protection locked="0"/>
    </xf>
    <xf numFmtId="178" fontId="41" fillId="0" borderId="59" xfId="48" applyNumberFormat="1" applyFont="1" applyBorder="1" applyAlignment="1" applyProtection="1">
      <alignment vertical="center" shrinkToFit="1"/>
      <protection locked="0"/>
    </xf>
    <xf numFmtId="0" fontId="31" fillId="24" borderId="0" xfId="0" applyFont="1" applyFill="1" applyAlignment="1">
      <alignment horizontal="left" vertical="center"/>
    </xf>
    <xf numFmtId="0" fontId="31" fillId="28" borderId="0" xfId="0" applyFont="1" applyFill="1">
      <alignment vertical="center"/>
    </xf>
    <xf numFmtId="188" fontId="24" fillId="28" borderId="33" xfId="46" applyNumberFormat="1" applyFont="1" applyFill="1" applyBorder="1" applyAlignment="1" applyProtection="1">
      <alignment horizontal="center" vertical="center" wrapText="1" shrinkToFit="1"/>
      <protection locked="0"/>
    </xf>
    <xf numFmtId="0" fontId="27" fillId="0" borderId="0" xfId="0" applyFont="1" applyAlignment="1">
      <alignment horizontal="center" vertical="center" shrinkToFit="1"/>
    </xf>
    <xf numFmtId="49" fontId="31" fillId="0" borderId="105" xfId="0" applyNumberFormat="1" applyFont="1" applyBorder="1" applyAlignment="1">
      <alignment horizontal="right" vertical="center"/>
    </xf>
    <xf numFmtId="0" fontId="31" fillId="0" borderId="131" xfId="0" applyFont="1" applyBorder="1" applyAlignment="1">
      <alignment horizontal="left" vertical="center"/>
    </xf>
    <xf numFmtId="176" fontId="47" fillId="29" borderId="0" xfId="0" applyNumberFormat="1" applyFont="1" applyFill="1">
      <alignment vertical="center"/>
    </xf>
    <xf numFmtId="176" fontId="24" fillId="29" borderId="0" xfId="0" applyNumberFormat="1" applyFont="1" applyFill="1">
      <alignment vertical="center"/>
    </xf>
    <xf numFmtId="176" fontId="47" fillId="29" borderId="12" xfId="0" applyNumberFormat="1" applyFont="1" applyFill="1" applyBorder="1">
      <alignment vertical="center"/>
    </xf>
    <xf numFmtId="0" fontId="31" fillId="0" borderId="97" xfId="0" applyFont="1" applyBorder="1" applyAlignment="1">
      <alignment horizontal="left" vertical="center"/>
    </xf>
    <xf numFmtId="0" fontId="31" fillId="0" borderId="93" xfId="0" applyFont="1" applyBorder="1">
      <alignment vertical="center"/>
    </xf>
    <xf numFmtId="0" fontId="26" fillId="0" borderId="132" xfId="48" applyFont="1" applyBorder="1" applyAlignment="1" applyProtection="1">
      <alignment horizontal="center" vertical="center" shrinkToFit="1"/>
      <protection locked="0"/>
    </xf>
    <xf numFmtId="0" fontId="0" fillId="0" borderId="101" xfId="0" applyBorder="1">
      <alignment vertical="center"/>
    </xf>
    <xf numFmtId="0" fontId="31" fillId="0" borderId="94" xfId="0" applyFont="1" applyBorder="1" applyAlignment="1">
      <alignment horizontal="left" vertical="center"/>
    </xf>
    <xf numFmtId="0" fontId="73" fillId="0" borderId="0" xfId="0" applyFont="1">
      <alignment vertical="center"/>
    </xf>
    <xf numFmtId="0" fontId="73" fillId="0" borderId="0" xfId="51" applyFont="1">
      <alignment vertical="center"/>
    </xf>
    <xf numFmtId="0" fontId="23" fillId="0" borderId="0" xfId="51" applyFont="1">
      <alignment vertical="center"/>
    </xf>
    <xf numFmtId="0" fontId="74" fillId="0" borderId="0" xfId="51" applyFont="1">
      <alignment vertical="center"/>
    </xf>
    <xf numFmtId="0" fontId="23" fillId="0" borderId="0" xfId="51" applyFont="1" applyAlignment="1">
      <alignment horizontal="center" vertical="center"/>
    </xf>
    <xf numFmtId="0" fontId="75" fillId="0" borderId="11" xfId="0" applyFont="1" applyBorder="1" applyAlignment="1">
      <alignment horizontal="center" vertical="center"/>
    </xf>
    <xf numFmtId="0" fontId="75" fillId="0" borderId="0" xfId="51" applyFont="1">
      <alignment vertical="center"/>
    </xf>
    <xf numFmtId="0" fontId="23" fillId="0" borderId="0" xfId="0" applyFont="1">
      <alignment vertical="center"/>
    </xf>
    <xf numFmtId="0" fontId="23" fillId="0" borderId="31" xfId="51" applyFont="1" applyBorder="1" applyAlignment="1">
      <alignment horizontal="center" vertical="center"/>
    </xf>
    <xf numFmtId="0" fontId="23" fillId="0" borderId="21" xfId="51" applyFont="1" applyBorder="1" applyAlignment="1">
      <alignment horizontal="center" vertical="center"/>
    </xf>
    <xf numFmtId="0" fontId="77" fillId="0" borderId="0" xfId="51" applyFont="1">
      <alignment vertical="center"/>
    </xf>
    <xf numFmtId="0" fontId="23" fillId="0" borderId="0" xfId="51" applyFont="1" applyAlignment="1">
      <alignment vertical="center" wrapText="1"/>
    </xf>
    <xf numFmtId="0" fontId="23" fillId="0" borderId="0" xfId="51" applyFont="1" applyAlignment="1">
      <alignment horizontal="center" vertical="center" wrapText="1"/>
    </xf>
    <xf numFmtId="190" fontId="75" fillId="0" borderId="11" xfId="50" applyNumberFormat="1" applyFont="1" applyFill="1" applyBorder="1" applyAlignment="1">
      <alignment vertical="center"/>
    </xf>
    <xf numFmtId="0" fontId="25" fillId="0" borderId="0" xfId="51" applyFont="1">
      <alignment vertical="center"/>
    </xf>
    <xf numFmtId="0" fontId="67" fillId="0" borderId="0" xfId="51" applyFont="1">
      <alignment vertical="center"/>
    </xf>
    <xf numFmtId="0" fontId="68" fillId="0" borderId="0" xfId="51" applyFont="1">
      <alignment vertical="center"/>
    </xf>
    <xf numFmtId="0" fontId="66" fillId="0" borderId="0" xfId="51" applyFont="1">
      <alignment vertical="center"/>
    </xf>
    <xf numFmtId="0" fontId="2" fillId="0" borderId="0" xfId="51" applyFont="1">
      <alignment vertical="center"/>
    </xf>
    <xf numFmtId="0" fontId="23" fillId="0" borderId="53" xfId="51" applyFont="1" applyBorder="1" applyAlignment="1">
      <alignment horizontal="center" vertical="center"/>
    </xf>
    <xf numFmtId="0" fontId="73" fillId="0" borderId="0" xfId="0" applyFont="1" applyAlignment="1">
      <alignment vertical="center" wrapText="1"/>
    </xf>
    <xf numFmtId="0" fontId="75" fillId="0" borderId="0" xfId="51" applyFont="1" applyAlignment="1">
      <alignment horizontal="left" vertical="center"/>
    </xf>
    <xf numFmtId="0" fontId="23" fillId="0" borderId="0" xfId="51" applyFont="1" applyAlignment="1">
      <alignment horizontal="left" vertical="center"/>
    </xf>
    <xf numFmtId="49" fontId="23" fillId="0" borderId="208" xfId="51" applyNumberFormat="1" applyFont="1" applyBorder="1" applyAlignment="1">
      <alignment horizontal="center" vertical="center"/>
    </xf>
    <xf numFmtId="49" fontId="23" fillId="0" borderId="209" xfId="51" applyNumberFormat="1" applyFont="1" applyBorder="1" applyAlignment="1">
      <alignment horizontal="center" vertical="center"/>
    </xf>
    <xf numFmtId="0" fontId="23" fillId="0" borderId="209" xfId="51" applyFont="1" applyBorder="1" applyAlignment="1">
      <alignment horizontal="center" vertical="center"/>
    </xf>
    <xf numFmtId="0" fontId="23" fillId="0" borderId="210" xfId="51" applyFont="1" applyBorder="1" applyAlignment="1">
      <alignment horizontal="center" vertical="center"/>
    </xf>
    <xf numFmtId="0" fontId="73" fillId="0" borderId="0" xfId="51" applyFont="1" applyAlignment="1">
      <alignment horizontal="left" vertical="center"/>
    </xf>
    <xf numFmtId="0" fontId="78" fillId="0" borderId="46" xfId="51" applyFont="1" applyBorder="1" applyAlignment="1" applyProtection="1">
      <alignment horizontal="center" vertical="center"/>
      <protection locked="0"/>
    </xf>
    <xf numFmtId="0" fontId="78" fillId="0" borderId="211" xfId="51" applyFont="1" applyBorder="1" applyAlignment="1" applyProtection="1">
      <alignment horizontal="center" vertical="center"/>
      <protection locked="0"/>
    </xf>
    <xf numFmtId="190" fontId="78" fillId="0" borderId="0" xfId="51" applyNumberFormat="1" applyFont="1" applyAlignment="1" applyProtection="1">
      <alignment horizontal="center" vertical="center" shrinkToFit="1"/>
      <protection locked="0"/>
    </xf>
    <xf numFmtId="49" fontId="23" fillId="0" borderId="46" xfId="51" applyNumberFormat="1" applyFont="1" applyBorder="1" applyAlignment="1">
      <alignment horizontal="center" vertical="center"/>
    </xf>
    <xf numFmtId="49" fontId="23" fillId="0" borderId="211" xfId="51" applyNumberFormat="1" applyFont="1" applyBorder="1" applyAlignment="1">
      <alignment horizontal="center" vertical="center"/>
    </xf>
    <xf numFmtId="0" fontId="78" fillId="0" borderId="0" xfId="51" applyFont="1" applyAlignment="1" applyProtection="1">
      <alignment vertical="top" wrapText="1"/>
      <protection locked="0"/>
    </xf>
    <xf numFmtId="0" fontId="75" fillId="0" borderId="0" xfId="0" applyFont="1">
      <alignment vertical="center"/>
    </xf>
    <xf numFmtId="0" fontId="75" fillId="0" borderId="0" xfId="0" applyFont="1" applyAlignment="1">
      <alignment horizontal="left" vertical="center"/>
    </xf>
    <xf numFmtId="0" fontId="75" fillId="0" borderId="0" xfId="0" applyFont="1" applyAlignment="1">
      <alignment horizontal="justify" vertical="center"/>
    </xf>
    <xf numFmtId="0" fontId="75" fillId="0" borderId="0" xfId="0" applyFont="1" applyAlignment="1">
      <alignment horizontal="center" vertical="center"/>
    </xf>
    <xf numFmtId="0" fontId="75" fillId="0" borderId="0" xfId="0" applyFont="1" applyAlignment="1">
      <alignment horizontal="right" vertical="center"/>
    </xf>
    <xf numFmtId="0" fontId="43" fillId="0" borderId="58" xfId="0" applyFont="1" applyBorder="1" applyAlignment="1">
      <alignment horizontal="center" vertical="center" wrapText="1"/>
    </xf>
    <xf numFmtId="0" fontId="43" fillId="0" borderId="58" xfId="0" applyFont="1" applyBorder="1" applyAlignment="1">
      <alignment horizontal="justify" vertical="center" wrapText="1"/>
    </xf>
    <xf numFmtId="0" fontId="43" fillId="0" borderId="28" xfId="0" applyFont="1" applyBorder="1" applyAlignment="1" applyProtection="1">
      <alignment horizontal="center" vertical="center" wrapText="1"/>
      <protection locked="0"/>
    </xf>
    <xf numFmtId="0" fontId="43" fillId="0" borderId="11" xfId="0" applyFont="1" applyBorder="1" applyAlignment="1">
      <alignment horizontal="center" vertical="center" wrapText="1"/>
    </xf>
    <xf numFmtId="0" fontId="43" fillId="0" borderId="11" xfId="0" applyFont="1" applyBorder="1" applyAlignment="1">
      <alignment horizontal="justify" vertical="center" wrapText="1"/>
    </xf>
    <xf numFmtId="0" fontId="43" fillId="0" borderId="0" xfId="0" applyFont="1" applyAlignment="1">
      <alignment horizontal="center" vertical="center" wrapText="1"/>
    </xf>
    <xf numFmtId="0" fontId="43" fillId="0" borderId="0" xfId="0" applyFont="1" applyAlignment="1">
      <alignment horizontal="center" vertical="center" textRotation="255" wrapText="1"/>
    </xf>
    <xf numFmtId="0" fontId="43" fillId="0" borderId="0" xfId="0" applyFont="1" applyAlignment="1">
      <alignment horizontal="justify" vertical="center" wrapText="1"/>
    </xf>
    <xf numFmtId="0" fontId="43" fillId="0" borderId="0" xfId="0" applyFont="1" applyAlignment="1" applyProtection="1">
      <alignment horizontal="justify" vertical="center" wrapText="1"/>
      <protection locked="0"/>
    </xf>
    <xf numFmtId="0" fontId="0" fillId="0" borderId="0" xfId="0" applyAlignment="1">
      <alignment horizontal="justify" vertical="center" wrapText="1"/>
    </xf>
    <xf numFmtId="0" fontId="43" fillId="0" borderId="0" xfId="0" applyFont="1" applyAlignment="1" applyProtection="1">
      <alignment horizontal="left" vertical="center" wrapText="1"/>
      <protection locked="0"/>
    </xf>
    <xf numFmtId="0" fontId="0" fillId="0" borderId="0" xfId="0" applyAlignment="1">
      <alignment horizontal="left" vertical="center" wrapText="1"/>
    </xf>
    <xf numFmtId="0" fontId="43" fillId="0" borderId="22" xfId="0" applyFont="1" applyBorder="1" applyAlignment="1">
      <alignment horizontal="center" vertical="center" wrapText="1"/>
    </xf>
    <xf numFmtId="0" fontId="75" fillId="0" borderId="11" xfId="0" applyFont="1" applyBorder="1" applyAlignment="1">
      <alignment horizontal="left" vertical="center"/>
    </xf>
    <xf numFmtId="9" fontId="75" fillId="0" borderId="11" xfId="53" applyFont="1" applyFill="1" applyBorder="1" applyAlignment="1" applyProtection="1">
      <alignment horizontal="center" vertical="center"/>
    </xf>
    <xf numFmtId="0" fontId="75" fillId="0" borderId="11" xfId="53" applyNumberFormat="1" applyFont="1" applyFill="1" applyBorder="1" applyAlignment="1" applyProtection="1">
      <alignment horizontal="center" vertical="center"/>
    </xf>
    <xf numFmtId="0" fontId="75" fillId="0" borderId="11" xfId="0" applyFont="1" applyBorder="1" applyAlignment="1">
      <alignment horizontal="left" vertical="center" wrapText="1"/>
    </xf>
    <xf numFmtId="0" fontId="75" fillId="0" borderId="28" xfId="0" applyFont="1" applyBorder="1" applyAlignment="1">
      <alignment horizontal="center" vertical="center"/>
    </xf>
    <xf numFmtId="0" fontId="43" fillId="0" borderId="11" xfId="0" applyFont="1" applyBorder="1">
      <alignment vertical="center"/>
    </xf>
    <xf numFmtId="0" fontId="43" fillId="0" borderId="0" xfId="0" applyFont="1" applyAlignment="1">
      <alignment horizontal="center" vertical="center"/>
    </xf>
    <xf numFmtId="0" fontId="82" fillId="0" borderId="0" xfId="0" applyFont="1">
      <alignment vertical="center"/>
    </xf>
    <xf numFmtId="0" fontId="35" fillId="0" borderId="0" xfId="0" applyFont="1">
      <alignment vertical="center"/>
    </xf>
    <xf numFmtId="0" fontId="43" fillId="0" borderId="11" xfId="0" applyFont="1" applyBorder="1" applyAlignment="1">
      <alignment horizontal="center" vertical="center"/>
    </xf>
    <xf numFmtId="0" fontId="83" fillId="0" borderId="0" xfId="0" applyFont="1">
      <alignment vertical="center"/>
    </xf>
    <xf numFmtId="0" fontId="43" fillId="0" borderId="28" xfId="0" applyFont="1" applyBorder="1">
      <alignment vertical="center"/>
    </xf>
    <xf numFmtId="0" fontId="43" fillId="0" borderId="11" xfId="0" applyFont="1" applyBorder="1" applyAlignment="1" applyProtection="1">
      <alignment vertical="center" wrapText="1"/>
      <protection locked="0"/>
    </xf>
    <xf numFmtId="0" fontId="29" fillId="24" borderId="0" xfId="0" applyFont="1" applyFill="1" applyAlignment="1">
      <alignment horizontal="left" vertical="center"/>
    </xf>
    <xf numFmtId="0" fontId="29" fillId="24" borderId="0" xfId="0" applyFont="1" applyFill="1" applyAlignment="1">
      <alignment vertical="center" wrapText="1"/>
    </xf>
    <xf numFmtId="0" fontId="84" fillId="24" borderId="0" xfId="0" applyFont="1" applyFill="1" applyAlignment="1">
      <alignment vertical="center" wrapText="1"/>
    </xf>
    <xf numFmtId="0" fontId="85" fillId="24" borderId="0" xfId="0" applyFont="1" applyFill="1">
      <alignment vertical="center"/>
    </xf>
    <xf numFmtId="0" fontId="41" fillId="24" borderId="0" xfId="0" applyFont="1" applyFill="1">
      <alignment vertical="center"/>
    </xf>
    <xf numFmtId="0" fontId="86" fillId="24" borderId="0" xfId="0" applyFont="1" applyFill="1">
      <alignment vertical="center"/>
    </xf>
    <xf numFmtId="0" fontId="87" fillId="24" borderId="0" xfId="0" applyFont="1" applyFill="1">
      <alignment vertical="center"/>
    </xf>
    <xf numFmtId="0" fontId="86" fillId="24" borderId="0" xfId="0" applyFont="1" applyFill="1" applyAlignment="1">
      <alignment vertical="center" wrapText="1"/>
    </xf>
    <xf numFmtId="0" fontId="87" fillId="24" borderId="0" xfId="0" applyFont="1" applyFill="1" applyAlignment="1">
      <alignment horizontal="left" vertical="center"/>
    </xf>
    <xf numFmtId="0" fontId="87" fillId="24" borderId="0" xfId="0" applyFont="1" applyFill="1" applyAlignment="1">
      <alignment vertical="center" wrapText="1"/>
    </xf>
    <xf numFmtId="0" fontId="87" fillId="24" borderId="0" xfId="0" applyFont="1" applyFill="1" applyAlignment="1">
      <alignment horizontal="left" vertical="center" wrapText="1"/>
    </xf>
    <xf numFmtId="0" fontId="88" fillId="24" borderId="0" xfId="0" applyFont="1" applyFill="1" applyAlignment="1">
      <alignment vertical="center" wrapText="1"/>
    </xf>
    <xf numFmtId="0" fontId="26" fillId="24" borderId="0" xfId="0" applyFont="1" applyFill="1" applyAlignment="1">
      <alignment vertical="center" wrapText="1"/>
    </xf>
    <xf numFmtId="0" fontId="26" fillId="24" borderId="0" xfId="0" applyFont="1" applyFill="1">
      <alignment vertical="center"/>
    </xf>
    <xf numFmtId="0" fontId="80" fillId="24" borderId="0" xfId="0" applyFont="1" applyFill="1">
      <alignment vertical="center"/>
    </xf>
    <xf numFmtId="0" fontId="89" fillId="24" borderId="0" xfId="0" applyFont="1" applyFill="1" applyAlignment="1">
      <alignment vertical="center" wrapText="1"/>
    </xf>
    <xf numFmtId="0" fontId="80" fillId="24" borderId="0" xfId="0" applyFont="1" applyFill="1" applyAlignment="1">
      <alignment vertical="center" wrapText="1"/>
    </xf>
    <xf numFmtId="0" fontId="90" fillId="24" borderId="0" xfId="0" applyFont="1" applyFill="1" applyAlignment="1">
      <alignment vertical="center" wrapText="1"/>
    </xf>
    <xf numFmtId="0" fontId="80" fillId="24" borderId="0" xfId="0" applyFont="1" applyFill="1" applyAlignment="1">
      <alignment horizontal="left" vertical="center"/>
    </xf>
    <xf numFmtId="0" fontId="25" fillId="24" borderId="0" xfId="0" applyFont="1" applyFill="1" applyAlignment="1">
      <alignment vertical="center" wrapText="1"/>
    </xf>
    <xf numFmtId="0" fontId="56" fillId="24" borderId="0" xfId="0" applyFont="1" applyFill="1" applyAlignment="1">
      <alignment vertical="center" wrapText="1"/>
    </xf>
    <xf numFmtId="176" fontId="84" fillId="24" borderId="0" xfId="0" applyNumberFormat="1" applyFont="1" applyFill="1">
      <alignment vertical="center"/>
    </xf>
    <xf numFmtId="176" fontId="29" fillId="24" borderId="12" xfId="0" applyNumberFormat="1" applyFont="1" applyFill="1" applyBorder="1">
      <alignment vertical="center"/>
    </xf>
    <xf numFmtId="176" fontId="29" fillId="24" borderId="0" xfId="0" applyNumberFormat="1" applyFont="1" applyFill="1">
      <alignment vertical="center"/>
    </xf>
    <xf numFmtId="176" fontId="47" fillId="24" borderId="12" xfId="0" applyNumberFormat="1" applyFont="1" applyFill="1" applyBorder="1">
      <alignment vertical="center"/>
    </xf>
    <xf numFmtId="176" fontId="24" fillId="24" borderId="0" xfId="0" applyNumberFormat="1" applyFont="1" applyFill="1">
      <alignment vertical="center"/>
    </xf>
    <xf numFmtId="176" fontId="47" fillId="24" borderId="0" xfId="0" applyNumberFormat="1" applyFont="1" applyFill="1">
      <alignment vertical="center"/>
    </xf>
    <xf numFmtId="0" fontId="43" fillId="0" borderId="57" xfId="0" applyFont="1" applyBorder="1" applyAlignment="1">
      <alignment horizontal="center" vertical="center" wrapText="1"/>
    </xf>
    <xf numFmtId="0" fontId="45" fillId="0" borderId="0" xfId="0" applyFont="1" applyAlignment="1" applyProtection="1">
      <alignment vertical="top" wrapText="1"/>
      <protection locked="0"/>
    </xf>
    <xf numFmtId="0" fontId="82" fillId="0" borderId="0" xfId="0" applyFont="1" applyAlignment="1">
      <alignment horizontal="left" vertical="center"/>
    </xf>
    <xf numFmtId="0" fontId="91" fillId="0" borderId="0" xfId="0" applyFont="1">
      <alignment vertical="center"/>
    </xf>
    <xf numFmtId="0" fontId="75" fillId="0" borderId="57" xfId="0" applyFont="1" applyBorder="1" applyAlignment="1">
      <alignment horizontal="center" vertical="center"/>
    </xf>
    <xf numFmtId="0" fontId="75" fillId="0" borderId="22" xfId="0" applyFont="1" applyBorder="1" applyAlignment="1">
      <alignment horizontal="center" vertical="center"/>
    </xf>
    <xf numFmtId="0" fontId="75" fillId="0" borderId="23" xfId="0" applyFont="1" applyBorder="1" applyAlignment="1">
      <alignment horizontal="center" vertical="center" wrapText="1"/>
    </xf>
    <xf numFmtId="10" fontId="23" fillId="0" borderId="0" xfId="51" applyNumberFormat="1" applyFont="1" applyAlignment="1">
      <alignment horizontal="center" vertical="center"/>
    </xf>
    <xf numFmtId="0" fontId="23" fillId="0" borderId="211" xfId="51" applyFont="1" applyBorder="1" applyAlignment="1" applyProtection="1">
      <alignment horizontal="center" vertical="center"/>
      <protection locked="0"/>
    </xf>
    <xf numFmtId="0" fontId="23" fillId="0" borderId="211" xfId="51" applyFont="1" applyBorder="1" applyAlignment="1">
      <alignment horizontal="center" vertical="center"/>
    </xf>
    <xf numFmtId="0" fontId="23" fillId="0" borderId="42" xfId="51" applyFont="1" applyBorder="1" applyAlignment="1">
      <alignment horizontal="center" vertical="center"/>
    </xf>
    <xf numFmtId="190" fontId="23" fillId="0" borderId="211" xfId="53" applyNumberFormat="1" applyFont="1" applyFill="1" applyBorder="1" applyAlignment="1">
      <alignment horizontal="center" vertical="center"/>
    </xf>
    <xf numFmtId="190" fontId="23" fillId="0" borderId="42" xfId="53" applyNumberFormat="1" applyFont="1" applyFill="1" applyBorder="1" applyAlignment="1">
      <alignment horizontal="center" vertical="center"/>
    </xf>
    <xf numFmtId="0" fontId="43" fillId="0" borderId="11" xfId="0" applyFont="1" applyBorder="1" applyAlignment="1">
      <alignment horizontal="left" vertical="center"/>
    </xf>
    <xf numFmtId="0" fontId="75" fillId="0" borderId="11" xfId="0" applyFont="1" applyBorder="1" applyAlignment="1" applyProtection="1">
      <alignment horizontal="left" vertical="center"/>
      <protection locked="0"/>
    </xf>
    <xf numFmtId="38" fontId="78" fillId="0" borderId="0" xfId="52" applyFont="1" applyFill="1" applyBorder="1" applyAlignment="1" applyProtection="1">
      <alignment vertical="center"/>
    </xf>
    <xf numFmtId="0" fontId="44" fillId="24" borderId="0" xfId="0" applyFont="1" applyFill="1" applyProtection="1">
      <alignment vertical="center"/>
      <protection locked="0"/>
    </xf>
    <xf numFmtId="0" fontId="25" fillId="24" borderId="0" xfId="0" applyFont="1" applyFill="1" applyProtection="1">
      <alignment vertical="center"/>
      <protection locked="0"/>
    </xf>
    <xf numFmtId="0" fontId="35" fillId="24" borderId="0" xfId="0" applyFont="1" applyFill="1" applyProtection="1">
      <alignment vertical="center"/>
      <protection locked="0"/>
    </xf>
    <xf numFmtId="0" fontId="43" fillId="0" borderId="11" xfId="0" applyFont="1" applyBorder="1" applyAlignment="1" applyProtection="1">
      <alignment horizontal="left" vertical="center" wrapText="1"/>
      <protection locked="0"/>
    </xf>
    <xf numFmtId="9" fontId="93" fillId="0" borderId="11" xfId="53" applyFont="1" applyFill="1" applyBorder="1" applyAlignment="1" applyProtection="1">
      <alignment horizontal="center" vertical="center"/>
    </xf>
    <xf numFmtId="0" fontId="83" fillId="0" borderId="28" xfId="0" applyFont="1" applyBorder="1" applyAlignment="1" applyProtection="1">
      <alignment vertical="center" wrapText="1"/>
      <protection locked="0"/>
    </xf>
    <xf numFmtId="0" fontId="83" fillId="0" borderId="30" xfId="0" applyFont="1" applyBorder="1" applyAlignment="1" applyProtection="1">
      <alignment vertical="center" wrapText="1"/>
      <protection locked="0"/>
    </xf>
    <xf numFmtId="0" fontId="83" fillId="0" borderId="11" xfId="0" applyFont="1" applyBorder="1" applyAlignment="1" applyProtection="1">
      <alignment vertical="center" wrapText="1"/>
      <protection locked="0"/>
    </xf>
    <xf numFmtId="0" fontId="96" fillId="24" borderId="0" xfId="0" applyFont="1" applyFill="1">
      <alignment vertical="center"/>
    </xf>
    <xf numFmtId="0" fontId="96" fillId="24" borderId="0" xfId="0" applyFont="1" applyFill="1" applyAlignment="1">
      <alignment vertical="center" wrapText="1"/>
    </xf>
    <xf numFmtId="0" fontId="97" fillId="24" borderId="0" xfId="0" applyFont="1" applyFill="1">
      <alignment vertical="center"/>
    </xf>
    <xf numFmtId="0" fontId="101" fillId="0" borderId="0" xfId="0" applyFont="1" applyAlignment="1">
      <alignment horizontal="left" vertical="top"/>
    </xf>
    <xf numFmtId="0" fontId="102" fillId="0" borderId="0" xfId="0" applyFont="1" applyAlignment="1">
      <alignment horizontal="left" vertical="top"/>
    </xf>
    <xf numFmtId="0" fontId="54" fillId="0" borderId="21" xfId="48" applyFont="1" applyBorder="1" applyAlignment="1">
      <alignment horizontal="center" vertical="center" shrinkToFit="1"/>
    </xf>
    <xf numFmtId="0" fontId="54" fillId="0" borderId="128" xfId="48" applyFont="1" applyBorder="1" applyAlignment="1">
      <alignment horizontal="center" vertical="center" shrinkToFit="1"/>
    </xf>
    <xf numFmtId="0" fontId="41" fillId="0" borderId="44" xfId="48" applyFont="1" applyBorder="1" applyAlignment="1">
      <alignment horizontal="center" vertical="center" shrinkToFit="1"/>
    </xf>
    <xf numFmtId="0" fontId="41" fillId="0" borderId="21" xfId="48" applyFont="1" applyBorder="1" applyAlignment="1">
      <alignment horizontal="center" vertical="center" shrinkToFit="1"/>
    </xf>
    <xf numFmtId="176" fontId="106" fillId="0" borderId="116" xfId="48" applyNumberFormat="1" applyFont="1" applyBorder="1" applyAlignment="1">
      <alignment horizontal="center" vertical="center" shrinkToFit="1"/>
    </xf>
    <xf numFmtId="176" fontId="106" fillId="0" borderId="117" xfId="48" applyNumberFormat="1" applyFont="1" applyBorder="1" applyAlignment="1">
      <alignment horizontal="center" vertical="center" shrinkToFit="1"/>
    </xf>
    <xf numFmtId="0" fontId="54" fillId="0" borderId="33" xfId="48" applyFont="1" applyBorder="1" applyAlignment="1">
      <alignment horizontal="center" vertical="center" shrinkToFit="1"/>
    </xf>
    <xf numFmtId="0" fontId="54" fillId="0" borderId="31" xfId="48" applyFont="1" applyBorder="1" applyAlignment="1">
      <alignment horizontal="center" vertical="center" shrinkToFit="1"/>
    </xf>
    <xf numFmtId="0" fontId="54" fillId="0" borderId="54" xfId="48" applyFont="1" applyBorder="1" applyAlignment="1">
      <alignment horizontal="center" vertical="center" shrinkToFit="1"/>
    </xf>
    <xf numFmtId="0" fontId="54" fillId="0" borderId="43" xfId="48" applyFont="1" applyBorder="1" applyAlignment="1">
      <alignment horizontal="center" vertical="center" shrinkToFit="1"/>
    </xf>
    <xf numFmtId="0" fontId="54" fillId="0" borderId="70" xfId="48" applyFont="1" applyBorder="1" applyAlignment="1" applyProtection="1">
      <alignment horizontal="center" vertical="center" shrinkToFit="1"/>
      <protection locked="0"/>
    </xf>
    <xf numFmtId="0" fontId="54" fillId="0" borderId="60" xfId="48" applyFont="1" applyBorder="1" applyAlignment="1" applyProtection="1">
      <alignment horizontal="center" vertical="center" shrinkToFit="1"/>
      <protection locked="0"/>
    </xf>
    <xf numFmtId="180" fontId="54" fillId="0" borderId="112" xfId="48" applyNumberFormat="1" applyFont="1" applyBorder="1" applyAlignment="1">
      <alignment horizontal="center" vertical="center" shrinkToFit="1"/>
    </xf>
    <xf numFmtId="180" fontId="54" fillId="0" borderId="21" xfId="48" applyNumberFormat="1" applyFont="1" applyBorder="1" applyAlignment="1">
      <alignment horizontal="center" vertical="center" shrinkToFit="1"/>
    </xf>
    <xf numFmtId="178" fontId="104" fillId="0" borderId="28" xfId="48" applyNumberFormat="1" applyFont="1" applyBorder="1" applyAlignment="1">
      <alignment horizontal="center" vertical="center" shrinkToFit="1"/>
    </xf>
    <xf numFmtId="178" fontId="104" fillId="0" borderId="66" xfId="48" applyNumberFormat="1" applyFont="1" applyBorder="1" applyAlignment="1">
      <alignment horizontal="center" vertical="center" shrinkToFit="1"/>
    </xf>
    <xf numFmtId="178" fontId="104" fillId="0" borderId="11" xfId="48" applyNumberFormat="1" applyFont="1" applyBorder="1" applyAlignment="1">
      <alignment horizontal="center" vertical="center" shrinkToFit="1"/>
    </xf>
    <xf numFmtId="178" fontId="104" fillId="0" borderId="130" xfId="48" applyNumberFormat="1" applyFont="1" applyBorder="1" applyAlignment="1">
      <alignment horizontal="center" vertical="center" shrinkToFit="1"/>
    </xf>
    <xf numFmtId="180" fontId="104" fillId="0" borderId="78" xfId="48" applyNumberFormat="1" applyFont="1" applyBorder="1" applyAlignment="1">
      <alignment horizontal="center" vertical="center" shrinkToFit="1"/>
    </xf>
    <xf numFmtId="0" fontId="23" fillId="0" borderId="30" xfId="35" applyNumberFormat="1" applyFont="1" applyFill="1" applyBorder="1" applyAlignment="1" applyProtection="1">
      <alignment horizontal="center" vertical="center" shrinkToFit="1"/>
      <protection locked="0"/>
    </xf>
    <xf numFmtId="178" fontId="23" fillId="0" borderId="45" xfId="47" applyNumberFormat="1" applyFont="1" applyBorder="1" applyAlignment="1">
      <alignment horizontal="center" vertical="center" shrinkToFit="1"/>
    </xf>
    <xf numFmtId="0" fontId="23" fillId="0" borderId="32" xfId="35" applyNumberFormat="1" applyFont="1" applyFill="1" applyBorder="1" applyAlignment="1" applyProtection="1">
      <alignment horizontal="center" vertical="center" shrinkToFit="1"/>
      <protection locked="0"/>
    </xf>
    <xf numFmtId="0" fontId="23" fillId="0" borderId="42" xfId="35" applyNumberFormat="1" applyFont="1" applyFill="1" applyBorder="1" applyAlignment="1" applyProtection="1">
      <alignment horizontal="center" vertical="center" shrinkToFit="1"/>
      <protection locked="0"/>
    </xf>
    <xf numFmtId="0" fontId="23" fillId="0" borderId="56" xfId="35" applyNumberFormat="1" applyFont="1" applyFill="1" applyBorder="1" applyAlignment="1" applyProtection="1">
      <alignment horizontal="center" vertical="center" shrinkToFit="1"/>
      <protection locked="0"/>
    </xf>
    <xf numFmtId="0" fontId="23" fillId="0" borderId="74" xfId="35" applyNumberFormat="1" applyFont="1" applyFill="1" applyBorder="1" applyAlignment="1" applyProtection="1">
      <alignment horizontal="center" vertical="center" shrinkToFit="1"/>
      <protection locked="0"/>
    </xf>
    <xf numFmtId="0" fontId="23" fillId="0" borderId="76" xfId="35" applyNumberFormat="1" applyFont="1" applyFill="1" applyBorder="1" applyAlignment="1" applyProtection="1">
      <alignment horizontal="center" vertical="center" shrinkToFit="1"/>
      <protection locked="0"/>
    </xf>
    <xf numFmtId="0" fontId="23" fillId="0" borderId="17" xfId="35" applyNumberFormat="1" applyFont="1" applyFill="1" applyBorder="1" applyAlignment="1" applyProtection="1">
      <alignment horizontal="center" vertical="center" shrinkToFit="1"/>
      <protection locked="0"/>
    </xf>
    <xf numFmtId="0" fontId="23" fillId="0" borderId="81" xfId="35" applyNumberFormat="1" applyFont="1" applyFill="1" applyBorder="1" applyAlignment="1" applyProtection="1">
      <alignment horizontal="center" vertical="center" shrinkToFit="1"/>
      <protection locked="0"/>
    </xf>
    <xf numFmtId="176" fontId="64" fillId="0" borderId="86" xfId="35" applyNumberFormat="1" applyFont="1" applyFill="1" applyBorder="1" applyAlignment="1">
      <alignment horizontal="right" vertical="center" shrinkToFit="1"/>
    </xf>
    <xf numFmtId="178" fontId="23" fillId="0" borderId="66" xfId="35" applyNumberFormat="1" applyFont="1" applyFill="1" applyBorder="1" applyAlignment="1">
      <alignment horizontal="right" vertical="center" shrinkToFit="1"/>
    </xf>
    <xf numFmtId="176" fontId="108" fillId="0" borderId="87" xfId="35" applyNumberFormat="1" applyFont="1" applyFill="1" applyBorder="1" applyAlignment="1">
      <alignment horizontal="right" vertical="center" shrinkToFit="1"/>
    </xf>
    <xf numFmtId="178" fontId="23" fillId="0" borderId="59" xfId="35" applyNumberFormat="1" applyFont="1" applyFill="1" applyBorder="1" applyAlignment="1">
      <alignment horizontal="right" vertical="center" shrinkToFit="1"/>
    </xf>
    <xf numFmtId="176" fontId="64" fillId="0" borderId="87" xfId="35" applyNumberFormat="1" applyFont="1" applyFill="1" applyBorder="1" applyAlignment="1">
      <alignment horizontal="right" vertical="center" shrinkToFit="1"/>
    </xf>
    <xf numFmtId="178" fontId="23" fillId="0" borderId="84" xfId="35" applyNumberFormat="1" applyFont="1" applyFill="1" applyBorder="1" applyAlignment="1">
      <alignment horizontal="right" vertical="center" shrinkToFit="1"/>
    </xf>
    <xf numFmtId="178" fontId="23" fillId="0" borderId="83" xfId="35" applyNumberFormat="1" applyFont="1" applyFill="1" applyBorder="1" applyAlignment="1">
      <alignment horizontal="right" vertical="center" shrinkToFit="1"/>
    </xf>
    <xf numFmtId="176" fontId="23" fillId="0" borderId="30" xfId="35" applyNumberFormat="1" applyFont="1" applyFill="1" applyBorder="1" applyAlignment="1" applyProtection="1">
      <alignment horizontal="center" vertical="center" shrinkToFit="1"/>
      <protection locked="0"/>
    </xf>
    <xf numFmtId="176" fontId="23" fillId="0" borderId="89" xfId="35" applyNumberFormat="1" applyFont="1" applyFill="1" applyBorder="1" applyAlignment="1" applyProtection="1">
      <alignment horizontal="center" vertical="center" shrinkToFit="1"/>
      <protection locked="0"/>
    </xf>
    <xf numFmtId="176" fontId="23" fillId="0" borderId="32" xfId="35" applyNumberFormat="1" applyFont="1" applyFill="1" applyBorder="1" applyAlignment="1" applyProtection="1">
      <alignment horizontal="center" vertical="center" shrinkToFit="1"/>
      <protection locked="0"/>
    </xf>
    <xf numFmtId="176" fontId="23" fillId="0" borderId="56" xfId="35" applyNumberFormat="1" applyFont="1" applyFill="1" applyBorder="1" applyAlignment="1" applyProtection="1">
      <alignment horizontal="center" vertical="center" shrinkToFit="1"/>
      <protection locked="0"/>
    </xf>
    <xf numFmtId="176" fontId="23" fillId="0" borderId="57" xfId="35" applyNumberFormat="1" applyFont="1" applyFill="1" applyBorder="1" applyAlignment="1" applyProtection="1">
      <alignment horizontal="center" vertical="center" shrinkToFit="1"/>
      <protection locked="0"/>
    </xf>
    <xf numFmtId="176" fontId="23" fillId="0" borderId="71" xfId="35" applyNumberFormat="1" applyFont="1" applyFill="1" applyBorder="1" applyAlignment="1" applyProtection="1">
      <alignment horizontal="center" vertical="center" shrinkToFit="1"/>
      <protection locked="0"/>
    </xf>
    <xf numFmtId="0" fontId="101" fillId="0" borderId="22" xfId="0" applyFont="1" applyBorder="1" applyAlignment="1">
      <alignment horizontal="left" vertical="center"/>
    </xf>
    <xf numFmtId="192" fontId="101" fillId="0" borderId="22" xfId="36" applyNumberFormat="1" applyFont="1" applyFill="1" applyBorder="1" applyAlignment="1">
      <alignment horizontal="left" vertical="center" shrinkToFit="1"/>
    </xf>
    <xf numFmtId="0" fontId="101" fillId="0" borderId="0" xfId="0" applyFont="1" applyAlignment="1">
      <alignment horizontal="left" vertical="center"/>
    </xf>
    <xf numFmtId="192" fontId="102" fillId="0" borderId="0" xfId="36" applyNumberFormat="1" applyFont="1" applyFill="1" applyBorder="1" applyAlignment="1">
      <alignment horizontal="left" vertical="center" shrinkToFit="1"/>
    </xf>
    <xf numFmtId="0" fontId="102" fillId="0" borderId="0" xfId="0" applyFont="1" applyAlignment="1">
      <alignment horizontal="left" vertical="center"/>
    </xf>
    <xf numFmtId="0" fontId="102" fillId="0" borderId="28" xfId="0" applyFont="1" applyBorder="1" applyAlignment="1">
      <alignment horizontal="left" vertical="center"/>
    </xf>
    <xf numFmtId="193" fontId="102" fillId="0" borderId="28" xfId="0" applyNumberFormat="1" applyFont="1" applyBorder="1" applyAlignment="1">
      <alignment horizontal="left" vertical="center" shrinkToFit="1"/>
    </xf>
    <xf numFmtId="0" fontId="102" fillId="0" borderId="11" xfId="0" applyFont="1" applyBorder="1" applyAlignment="1">
      <alignment horizontal="left" vertical="center"/>
    </xf>
    <xf numFmtId="193" fontId="102" fillId="0" borderId="11" xfId="0" applyNumberFormat="1" applyFont="1" applyBorder="1" applyAlignment="1">
      <alignment horizontal="left" vertical="center" shrinkToFit="1"/>
    </xf>
    <xf numFmtId="193" fontId="101" fillId="0" borderId="0" xfId="0" applyNumberFormat="1" applyFont="1" applyAlignment="1">
      <alignment horizontal="left" vertical="center" shrinkToFit="1"/>
    </xf>
    <xf numFmtId="0" fontId="23" fillId="24" borderId="0" xfId="0" applyFont="1" applyFill="1">
      <alignment vertical="center"/>
    </xf>
    <xf numFmtId="0" fontId="26" fillId="0" borderId="0" xfId="48" applyFont="1" applyAlignment="1">
      <alignment horizontal="center" vertical="center" textRotation="255"/>
    </xf>
    <xf numFmtId="0" fontId="61" fillId="0" borderId="213" xfId="48" applyFont="1" applyBorder="1" applyAlignment="1">
      <alignment horizontal="center" vertical="center" textRotation="255"/>
    </xf>
    <xf numFmtId="0" fontId="75" fillId="31" borderId="0" xfId="0" applyFont="1" applyFill="1" applyAlignment="1">
      <alignment horizontal="center" vertical="center"/>
    </xf>
    <xf numFmtId="0" fontId="76" fillId="31" borderId="0" xfId="51" applyFont="1" applyFill="1">
      <alignment vertical="center"/>
    </xf>
    <xf numFmtId="0" fontId="112" fillId="0" borderId="0" xfId="51" applyFont="1">
      <alignment vertical="center"/>
    </xf>
    <xf numFmtId="182" fontId="31" fillId="0" borderId="33" xfId="52" applyNumberFormat="1" applyFont="1" applyFill="1" applyBorder="1" applyAlignment="1">
      <alignment horizontal="center" vertical="center" shrinkToFit="1"/>
    </xf>
    <xf numFmtId="176" fontId="23" fillId="0" borderId="12" xfId="35" applyNumberFormat="1" applyFont="1" applyFill="1" applyBorder="1" applyAlignment="1" applyProtection="1">
      <alignment horizontal="center" vertical="center" shrinkToFit="1"/>
      <protection locked="0"/>
    </xf>
    <xf numFmtId="176" fontId="23" fillId="0" borderId="13" xfId="35" applyNumberFormat="1" applyFont="1" applyFill="1" applyBorder="1" applyAlignment="1" applyProtection="1">
      <alignment horizontal="center" vertical="center" shrinkToFit="1"/>
      <protection locked="0"/>
    </xf>
    <xf numFmtId="178" fontId="23" fillId="0" borderId="214" xfId="47" applyNumberFormat="1" applyFont="1" applyBorder="1" applyAlignment="1">
      <alignment horizontal="center" vertical="center" shrinkToFit="1"/>
    </xf>
    <xf numFmtId="0" fontId="26" fillId="0" borderId="218" xfId="48" applyFont="1" applyBorder="1" applyAlignment="1">
      <alignment horizontal="center" vertical="center" shrinkToFit="1"/>
    </xf>
    <xf numFmtId="180" fontId="41" fillId="0" borderId="219" xfId="48" applyNumberFormat="1" applyFont="1" applyBorder="1" applyAlignment="1">
      <alignment horizontal="center" vertical="center" shrinkToFit="1"/>
    </xf>
    <xf numFmtId="0" fontId="41" fillId="0" borderId="218" xfId="48" applyFont="1" applyBorder="1" applyAlignment="1">
      <alignment horizontal="center" vertical="center" shrinkToFit="1"/>
    </xf>
    <xf numFmtId="180" fontId="41" fillId="0" borderId="11" xfId="48" applyNumberFormat="1" applyFont="1" applyBorder="1" applyAlignment="1">
      <alignment horizontal="center" vertical="center" shrinkToFit="1"/>
    </xf>
    <xf numFmtId="0" fontId="110" fillId="0" borderId="33" xfId="35" applyNumberFormat="1" applyFont="1" applyFill="1" applyBorder="1" applyAlignment="1">
      <alignment horizontal="center" vertical="center" shrinkToFit="1"/>
    </xf>
    <xf numFmtId="0" fontId="110" fillId="0" borderId="75" xfId="35" applyNumberFormat="1" applyFont="1" applyFill="1" applyBorder="1" applyAlignment="1">
      <alignment vertical="center" shrinkToFit="1"/>
    </xf>
    <xf numFmtId="0" fontId="110" fillId="0" borderId="22" xfId="35" applyNumberFormat="1" applyFont="1" applyFill="1" applyBorder="1" applyAlignment="1">
      <alignment horizontal="center" vertical="center" shrinkToFit="1"/>
    </xf>
    <xf numFmtId="0" fontId="110" fillId="0" borderId="75" xfId="35" applyNumberFormat="1" applyFont="1" applyFill="1" applyBorder="1" applyAlignment="1">
      <alignment horizontal="center" vertical="center" shrinkToFit="1"/>
    </xf>
    <xf numFmtId="0" fontId="110" fillId="0" borderId="77" xfId="35" applyNumberFormat="1" applyFont="1" applyFill="1" applyBorder="1" applyAlignment="1">
      <alignment horizontal="center" vertical="center" shrinkToFit="1"/>
    </xf>
    <xf numFmtId="185" fontId="31" fillId="0" borderId="33" xfId="35" applyNumberFormat="1" applyFont="1" applyFill="1" applyBorder="1" applyAlignment="1">
      <alignment horizontal="center" vertical="center" shrinkToFit="1"/>
    </xf>
    <xf numFmtId="196" fontId="31" fillId="0" borderId="33" xfId="35" applyNumberFormat="1" applyFont="1" applyFill="1" applyBorder="1" applyAlignment="1">
      <alignment horizontal="center" vertical="center" shrinkToFit="1"/>
    </xf>
    <xf numFmtId="4" fontId="31" fillId="0" borderId="32" xfId="35" applyNumberFormat="1" applyFont="1" applyFill="1" applyBorder="1" applyAlignment="1">
      <alignment horizontal="center" vertical="center" shrinkToFit="1"/>
    </xf>
    <xf numFmtId="4" fontId="31" fillId="0" borderId="33" xfId="35" applyNumberFormat="1" applyFont="1" applyFill="1" applyBorder="1" applyAlignment="1">
      <alignment horizontal="center" vertical="center" shrinkToFit="1"/>
    </xf>
    <xf numFmtId="180" fontId="41" fillId="0" borderId="120" xfId="48" applyNumberFormat="1" applyFont="1" applyBorder="1" applyAlignment="1">
      <alignment horizontal="center" vertical="center" shrinkToFit="1"/>
    </xf>
    <xf numFmtId="180" fontId="41" fillId="0" borderId="123" xfId="48" applyNumberFormat="1" applyFont="1" applyBorder="1" applyAlignment="1">
      <alignment horizontal="center" vertical="center" shrinkToFit="1"/>
    </xf>
    <xf numFmtId="178" fontId="41" fillId="0" borderId="1" xfId="48" applyNumberFormat="1" applyFont="1" applyBorder="1" applyAlignment="1">
      <alignment vertical="center" shrinkToFit="1"/>
    </xf>
    <xf numFmtId="178" fontId="41" fillId="0" borderId="122" xfId="48" applyNumberFormat="1" applyFont="1" applyBorder="1" applyAlignment="1">
      <alignment vertical="center" shrinkToFit="1"/>
    </xf>
    <xf numFmtId="178" fontId="104" fillId="0" borderId="121" xfId="48" applyNumberFormat="1" applyFont="1" applyBorder="1" applyAlignment="1">
      <alignment horizontal="center" vertical="center" shrinkToFit="1"/>
    </xf>
    <xf numFmtId="178" fontId="104" fillId="0" borderId="39" xfId="48" applyNumberFormat="1" applyFont="1" applyBorder="1" applyAlignment="1">
      <alignment horizontal="center" vertical="center" shrinkToFit="1"/>
    </xf>
    <xf numFmtId="178" fontId="104" fillId="0" borderId="41" xfId="48" applyNumberFormat="1" applyFont="1" applyBorder="1" applyAlignment="1">
      <alignment horizontal="center" vertical="center" shrinkToFit="1"/>
    </xf>
    <xf numFmtId="0" fontId="79" fillId="0" borderId="11" xfId="0" applyFont="1" applyBorder="1" applyAlignment="1">
      <alignment horizontal="center" vertical="center"/>
    </xf>
    <xf numFmtId="176" fontId="25" fillId="0" borderId="0" xfId="0" applyNumberFormat="1" applyFont="1" applyAlignment="1">
      <alignment horizontal="center" vertical="center" wrapText="1"/>
    </xf>
    <xf numFmtId="176" fontId="27" fillId="0" borderId="0" xfId="0" applyNumberFormat="1" applyFont="1" applyAlignment="1" applyProtection="1">
      <alignment horizontal="center" vertical="center" shrinkToFit="1"/>
      <protection locked="0"/>
    </xf>
    <xf numFmtId="176" fontId="44" fillId="0" borderId="0" xfId="0" applyNumberFormat="1" applyFont="1" applyAlignment="1" applyProtection="1">
      <alignment horizontal="center" vertical="center" shrinkToFit="1"/>
      <protection locked="0"/>
    </xf>
    <xf numFmtId="176" fontId="27" fillId="0" borderId="0" xfId="0" applyNumberFormat="1" applyFont="1" applyAlignment="1">
      <alignment horizontal="center" vertical="center" shrinkToFit="1"/>
    </xf>
    <xf numFmtId="0" fontId="25" fillId="0" borderId="22" xfId="0" applyFont="1" applyBorder="1" applyAlignment="1">
      <alignment horizontal="center" vertical="center" wrapText="1"/>
    </xf>
    <xf numFmtId="198" fontId="31" fillId="0" borderId="33" xfId="35" applyNumberFormat="1" applyFont="1" applyFill="1" applyBorder="1" applyAlignment="1">
      <alignment horizontal="center" vertical="center" shrinkToFit="1"/>
    </xf>
    <xf numFmtId="200" fontId="31" fillId="0" borderId="33" xfId="35" applyNumberFormat="1" applyFont="1" applyFill="1" applyBorder="1" applyAlignment="1">
      <alignment horizontal="center" vertical="center" shrinkToFit="1"/>
    </xf>
    <xf numFmtId="199" fontId="31" fillId="0" borderId="33" xfId="35" applyNumberFormat="1" applyFont="1" applyFill="1" applyBorder="1" applyAlignment="1">
      <alignment horizontal="center" vertical="center" shrinkToFit="1"/>
    </xf>
    <xf numFmtId="201" fontId="31" fillId="0" borderId="33" xfId="35" applyNumberFormat="1" applyFont="1" applyFill="1" applyBorder="1" applyAlignment="1">
      <alignment horizontal="center" vertical="center" shrinkToFit="1"/>
    </xf>
    <xf numFmtId="0" fontId="31" fillId="0" borderId="33" xfId="35" applyNumberFormat="1" applyFont="1" applyFill="1" applyBorder="1" applyAlignment="1">
      <alignment horizontal="center" vertical="center" shrinkToFit="1"/>
    </xf>
    <xf numFmtId="202" fontId="31" fillId="0" borderId="33" xfId="35" applyNumberFormat="1" applyFont="1" applyFill="1" applyBorder="1" applyAlignment="1">
      <alignment horizontal="center" vertical="center" shrinkToFit="1"/>
    </xf>
    <xf numFmtId="203" fontId="31" fillId="0" borderId="33" xfId="35" applyNumberFormat="1" applyFont="1" applyFill="1" applyBorder="1" applyAlignment="1">
      <alignment horizontal="center" vertical="center" shrinkToFit="1"/>
    </xf>
    <xf numFmtId="0" fontId="31" fillId="0" borderId="47" xfId="47" applyFont="1" applyBorder="1" applyAlignment="1">
      <alignment horizontal="center" vertical="center" shrinkToFit="1"/>
    </xf>
    <xf numFmtId="4" fontId="31" fillId="0" borderId="48" xfId="35" applyNumberFormat="1" applyFont="1" applyFill="1" applyBorder="1" applyAlignment="1">
      <alignment horizontal="center" vertical="center" shrinkToFit="1"/>
    </xf>
    <xf numFmtId="0" fontId="31" fillId="0" borderId="61" xfId="47" applyFont="1" applyBorder="1" applyAlignment="1" applyProtection="1">
      <alignment horizontal="left" vertical="center" shrinkToFit="1"/>
      <protection locked="0"/>
    </xf>
    <xf numFmtId="0" fontId="31" fillId="0" borderId="154" xfId="47" applyFont="1" applyBorder="1" applyAlignment="1">
      <alignment vertical="center" shrinkToFit="1"/>
    </xf>
    <xf numFmtId="0" fontId="31" fillId="0" borderId="33" xfId="47" applyFont="1" applyBorder="1" applyAlignment="1">
      <alignment vertical="center" shrinkToFit="1"/>
    </xf>
    <xf numFmtId="178" fontId="23" fillId="0" borderId="130" xfId="47" applyNumberFormat="1" applyFont="1" applyBorder="1" applyAlignment="1">
      <alignment horizontal="center" vertical="center" shrinkToFit="1"/>
    </xf>
    <xf numFmtId="0" fontId="26" fillId="0" borderId="51" xfId="48" applyFont="1" applyBorder="1" applyAlignment="1">
      <alignment horizontal="center" vertical="center" shrinkToFit="1"/>
    </xf>
    <xf numFmtId="180" fontId="54" fillId="0" borderId="51" xfId="48" applyNumberFormat="1" applyFont="1" applyBorder="1" applyAlignment="1">
      <alignment horizontal="center" vertical="center" shrinkToFit="1"/>
    </xf>
    <xf numFmtId="180" fontId="41" fillId="0" borderId="119" xfId="48" applyNumberFormat="1" applyFont="1" applyBorder="1" applyAlignment="1">
      <alignment horizontal="center" vertical="center" shrinkToFit="1"/>
    </xf>
    <xf numFmtId="0" fontId="23" fillId="0" borderId="82" xfId="48" applyFont="1" applyBorder="1" applyAlignment="1">
      <alignment horizontal="center" vertical="center" wrapText="1"/>
    </xf>
    <xf numFmtId="0" fontId="23" fillId="0" borderId="36" xfId="48" applyFont="1" applyBorder="1" applyAlignment="1">
      <alignment horizontal="center" vertical="center" wrapText="1"/>
    </xf>
    <xf numFmtId="0" fontId="39" fillId="0" borderId="27" xfId="48" applyFont="1" applyBorder="1" applyAlignment="1">
      <alignment horizontal="center" vertical="center"/>
    </xf>
    <xf numFmtId="178" fontId="50" fillId="0" borderId="78" xfId="48" applyNumberFormat="1" applyFont="1" applyBorder="1" applyAlignment="1">
      <alignment horizontal="center" vertical="center" shrinkToFit="1"/>
    </xf>
    <xf numFmtId="0" fontId="31" fillId="0" borderId="25" xfId="54" applyFont="1" applyBorder="1">
      <alignment vertical="center"/>
    </xf>
    <xf numFmtId="0" fontId="31" fillId="0" borderId="26" xfId="54" applyFont="1" applyBorder="1">
      <alignment vertical="center"/>
    </xf>
    <xf numFmtId="0" fontId="31" fillId="0" borderId="34" xfId="54" applyFont="1" applyBorder="1">
      <alignment vertical="center"/>
    </xf>
    <xf numFmtId="186" fontId="104" fillId="0" borderId="216" xfId="52" applyNumberFormat="1" applyFont="1" applyFill="1" applyBorder="1" applyAlignment="1" applyProtection="1">
      <alignment horizontal="center" vertical="center" shrinkToFit="1"/>
      <protection locked="0"/>
    </xf>
    <xf numFmtId="183" fontId="26" fillId="0" borderId="30" xfId="54" applyNumberFormat="1" applyFont="1" applyBorder="1" applyAlignment="1" applyProtection="1">
      <alignment horizontal="left" vertical="center" shrinkToFit="1"/>
      <protection locked="0"/>
    </xf>
    <xf numFmtId="183" fontId="26" fillId="0" borderId="59" xfId="54" applyNumberFormat="1" applyFont="1" applyBorder="1" applyAlignment="1" applyProtection="1">
      <alignment horizontal="left" vertical="center" shrinkToFit="1"/>
      <protection locked="0"/>
    </xf>
    <xf numFmtId="186" fontId="104" fillId="0" borderId="30" xfId="52" applyNumberFormat="1" applyFont="1" applyFill="1" applyBorder="1" applyAlignment="1" applyProtection="1">
      <alignment horizontal="center" vertical="center" shrinkToFit="1"/>
      <protection locked="0"/>
    </xf>
    <xf numFmtId="186" fontId="104" fillId="0" borderId="31" xfId="52" applyNumberFormat="1" applyFont="1" applyFill="1" applyBorder="1" applyAlignment="1" applyProtection="1">
      <alignment horizontal="center" vertical="center" shrinkToFit="1"/>
      <protection locked="0"/>
    </xf>
    <xf numFmtId="0" fontId="39" fillId="0" borderId="62" xfId="54" applyFont="1" applyBorder="1" applyAlignment="1">
      <alignment vertical="center" textRotation="255" wrapText="1" shrinkToFit="1"/>
    </xf>
    <xf numFmtId="0" fontId="39" fillId="0" borderId="28" xfId="54" applyFont="1" applyBorder="1" applyAlignment="1">
      <alignment vertical="center" textRotation="255" wrapText="1" shrinkToFit="1"/>
    </xf>
    <xf numFmtId="0" fontId="26" fillId="0" borderId="110" xfId="54" applyFont="1" applyBorder="1" applyAlignment="1">
      <alignment horizontal="distributed" vertical="center" indent="1"/>
    </xf>
    <xf numFmtId="0" fontId="26" fillId="0" borderId="110" xfId="54" applyFont="1" applyBorder="1" applyAlignment="1">
      <alignment horizontal="center" vertical="center" shrinkToFit="1"/>
    </xf>
    <xf numFmtId="0" fontId="26" fillId="0" borderId="110" xfId="52" applyNumberFormat="1" applyFont="1" applyFill="1" applyBorder="1" applyAlignment="1">
      <alignment horizontal="center" vertical="center" shrinkToFit="1"/>
    </xf>
    <xf numFmtId="177" fontId="26" fillId="0" borderId="110" xfId="52" applyNumberFormat="1" applyFont="1" applyFill="1" applyBorder="1" applyAlignment="1">
      <alignment horizontal="center" vertical="center" shrinkToFit="1"/>
    </xf>
    <xf numFmtId="0" fontId="31" fillId="0" borderId="110" xfId="54" applyFont="1" applyBorder="1" applyAlignment="1">
      <alignment horizontal="center" vertical="center" shrinkToFit="1"/>
    </xf>
    <xf numFmtId="180" fontId="31" fillId="0" borderId="110" xfId="54" applyNumberFormat="1" applyFont="1" applyBorder="1" applyAlignment="1">
      <alignment horizontal="center" vertical="center" shrinkToFit="1"/>
    </xf>
    <xf numFmtId="186" fontId="41" fillId="0" borderId="0" xfId="52" applyNumberFormat="1" applyFont="1" applyFill="1" applyBorder="1" applyAlignment="1" applyProtection="1">
      <alignment horizontal="center" vertical="center" shrinkToFit="1"/>
      <protection locked="0"/>
    </xf>
    <xf numFmtId="0" fontId="26" fillId="0" borderId="54" xfId="54" applyFont="1" applyBorder="1" applyAlignment="1">
      <alignment horizontal="center" vertical="center" textRotation="255" wrapText="1"/>
    </xf>
    <xf numFmtId="0" fontId="26" fillId="0" borderId="54" xfId="54" applyFont="1" applyBorder="1" applyAlignment="1">
      <alignment horizontal="distributed" vertical="center" indent="1"/>
    </xf>
    <xf numFmtId="0" fontId="26" fillId="0" borderId="54" xfId="54" applyFont="1" applyBorder="1" applyAlignment="1">
      <alignment horizontal="center" vertical="center" shrinkToFit="1"/>
    </xf>
    <xf numFmtId="0" fontId="26" fillId="0" borderId="54" xfId="52" applyNumberFormat="1" applyFont="1" applyFill="1" applyBorder="1" applyAlignment="1">
      <alignment horizontal="center" vertical="center" shrinkToFit="1"/>
    </xf>
    <xf numFmtId="0" fontId="31" fillId="0" borderId="54" xfId="54" applyFont="1" applyBorder="1" applyAlignment="1">
      <alignment horizontal="center" vertical="center" shrinkToFit="1"/>
    </xf>
    <xf numFmtId="180" fontId="31" fillId="0" borderId="54" xfId="54" applyNumberFormat="1" applyFont="1" applyBorder="1" applyAlignment="1">
      <alignment horizontal="center" vertical="center" shrinkToFit="1"/>
    </xf>
    <xf numFmtId="0" fontId="43" fillId="0" borderId="28" xfId="0" applyFont="1" applyBorder="1" applyProtection="1">
      <alignment vertical="center"/>
      <protection locked="0"/>
    </xf>
    <xf numFmtId="0" fontId="43" fillId="0" borderId="11" xfId="0" applyFont="1" applyBorder="1" applyProtection="1">
      <alignment vertical="center"/>
      <protection locked="0"/>
    </xf>
    <xf numFmtId="0" fontId="43" fillId="0" borderId="28" xfId="0" applyFont="1" applyBorder="1" applyAlignment="1" applyProtection="1">
      <alignment vertical="center" wrapText="1"/>
      <protection locked="0"/>
    </xf>
    <xf numFmtId="0" fontId="75" fillId="0" borderId="28" xfId="0" applyFont="1" applyBorder="1" applyAlignment="1" applyProtection="1">
      <alignment vertical="center" wrapText="1"/>
      <protection locked="0"/>
    </xf>
    <xf numFmtId="0" fontId="75" fillId="0" borderId="28" xfId="0" applyFont="1" applyBorder="1" applyAlignment="1" applyProtection="1">
      <alignment horizontal="center" vertical="center" wrapText="1"/>
      <protection locked="0"/>
    </xf>
    <xf numFmtId="0" fontId="75" fillId="0" borderId="28" xfId="0" applyFont="1" applyBorder="1" applyAlignment="1" applyProtection="1">
      <alignment horizontal="center" vertical="center"/>
      <protection locked="0"/>
    </xf>
    <xf numFmtId="178" fontId="2" fillId="0" borderId="0" xfId="0" applyNumberFormat="1" applyFont="1">
      <alignment vertical="center"/>
    </xf>
    <xf numFmtId="0" fontId="2" fillId="0" borderId="0" xfId="46" applyFont="1">
      <alignment vertical="center"/>
    </xf>
    <xf numFmtId="0" fontId="26" fillId="0" borderId="30" xfId="47" applyFont="1" applyBorder="1" applyAlignment="1">
      <alignment horizontal="distributed" vertical="center"/>
    </xf>
    <xf numFmtId="0" fontId="26" fillId="0" borderId="30" xfId="47" applyFont="1" applyBorder="1" applyAlignment="1">
      <alignment horizontal="center" vertical="center" shrinkToFit="1"/>
    </xf>
    <xf numFmtId="176" fontId="23" fillId="0" borderId="43" xfId="35" applyNumberFormat="1" applyFont="1" applyFill="1" applyBorder="1" applyAlignment="1" applyProtection="1">
      <alignment horizontal="center" vertical="center" shrinkToFit="1"/>
      <protection locked="0"/>
    </xf>
    <xf numFmtId="0" fontId="31" fillId="0" borderId="218" xfId="47" applyFont="1" applyBorder="1" applyAlignment="1">
      <alignment horizontal="center" vertical="center" shrinkToFit="1"/>
    </xf>
    <xf numFmtId="197" fontId="31" fillId="0" borderId="216" xfId="35" applyNumberFormat="1" applyFont="1" applyFill="1" applyBorder="1" applyAlignment="1">
      <alignment horizontal="center" vertical="center" shrinkToFit="1"/>
    </xf>
    <xf numFmtId="0" fontId="31" fillId="0" borderId="218" xfId="47" applyFont="1" applyBorder="1" applyAlignment="1">
      <alignment vertical="center" shrinkToFit="1"/>
    </xf>
    <xf numFmtId="178" fontId="23" fillId="0" borderId="83" xfId="47" applyNumberFormat="1" applyFont="1" applyBorder="1" applyAlignment="1">
      <alignment horizontal="center" vertical="center" shrinkToFit="1"/>
    </xf>
    <xf numFmtId="183" fontId="26" fillId="0" borderId="32" xfId="54" applyNumberFormat="1" applyFont="1" applyBorder="1" applyAlignment="1" applyProtection="1">
      <alignment horizontal="left" vertical="center" shrinkToFit="1"/>
      <protection locked="0"/>
    </xf>
    <xf numFmtId="0" fontId="26" fillId="0" borderId="139" xfId="48" applyFont="1" applyBorder="1" applyAlignment="1" applyProtection="1">
      <alignment horizontal="center" vertical="center" shrinkToFit="1"/>
      <protection locked="0"/>
    </xf>
    <xf numFmtId="180" fontId="26" fillId="0" borderId="76" xfId="48" applyNumberFormat="1" applyFont="1" applyBorder="1" applyAlignment="1" applyProtection="1">
      <alignment horizontal="center" vertical="center" shrinkToFit="1"/>
      <protection locked="0"/>
    </xf>
    <xf numFmtId="0" fontId="41" fillId="0" borderId="53" xfId="48" applyFont="1" applyBorder="1" applyAlignment="1">
      <alignment horizontal="center" vertical="center" shrinkToFit="1"/>
    </xf>
    <xf numFmtId="4" fontId="26" fillId="0" borderId="48" xfId="48" applyNumberFormat="1" applyFont="1" applyBorder="1" applyAlignment="1">
      <alignment horizontal="center" vertical="center" shrinkToFit="1"/>
    </xf>
    <xf numFmtId="4" fontId="41" fillId="0" borderId="118" xfId="48" applyNumberFormat="1" applyFont="1" applyBorder="1" applyAlignment="1">
      <alignment horizontal="center" vertical="center" shrinkToFit="1"/>
    </xf>
    <xf numFmtId="178" fontId="39" fillId="0" borderId="58" xfId="48" applyNumberFormat="1" applyFont="1" applyBorder="1" applyAlignment="1">
      <alignment horizontal="center" vertical="center" wrapText="1" shrinkToFit="1"/>
    </xf>
    <xf numFmtId="178" fontId="39" fillId="0" borderId="49" xfId="48" applyNumberFormat="1" applyFont="1" applyBorder="1" applyAlignment="1">
      <alignment horizontal="center" vertical="center" wrapText="1" shrinkToFit="1"/>
    </xf>
    <xf numFmtId="181" fontId="31" fillId="0" borderId="31" xfId="35" applyNumberFormat="1" applyFont="1" applyFill="1" applyBorder="1" applyAlignment="1">
      <alignment horizontal="center" vertical="center" shrinkToFit="1"/>
    </xf>
    <xf numFmtId="0" fontId="31" fillId="0" borderId="31" xfId="47" applyFont="1" applyBorder="1" applyAlignment="1">
      <alignment vertical="center" shrinkToFit="1"/>
    </xf>
    <xf numFmtId="0" fontId="31" fillId="0" borderId="17" xfId="47" applyFont="1" applyBorder="1" applyAlignment="1" applyProtection="1">
      <alignment horizontal="left" vertical="center" shrinkToFit="1"/>
      <protection locked="0"/>
    </xf>
    <xf numFmtId="0" fontId="23" fillId="0" borderId="11" xfId="51" applyFont="1" applyBorder="1" applyAlignment="1">
      <alignment horizontal="center" vertical="center"/>
    </xf>
    <xf numFmtId="0" fontId="23" fillId="0" borderId="44" xfId="51" applyFont="1" applyBorder="1" applyAlignment="1">
      <alignment horizontal="center" vertical="center"/>
    </xf>
    <xf numFmtId="0" fontId="24" fillId="0" borderId="0" xfId="51" applyFont="1" applyAlignment="1">
      <alignment horizontal="left" vertical="top"/>
    </xf>
    <xf numFmtId="190" fontId="23" fillId="0" borderId="0" xfId="50" applyNumberFormat="1" applyFont="1" applyFill="1" applyBorder="1" applyAlignment="1">
      <alignment vertical="center"/>
    </xf>
    <xf numFmtId="0" fontId="23" fillId="0" borderId="11" xfId="51" applyFont="1" applyBorder="1">
      <alignment vertical="center"/>
    </xf>
    <xf numFmtId="0" fontId="23" fillId="0" borderId="11" xfId="51" applyFont="1" applyBorder="1" applyAlignment="1" applyProtection="1">
      <alignment horizontal="center" vertical="center"/>
      <protection locked="0"/>
    </xf>
    <xf numFmtId="0" fontId="75" fillId="0" borderId="22" xfId="0" applyFont="1" applyBorder="1" applyAlignment="1">
      <alignment horizontal="center" vertical="center" wrapText="1"/>
    </xf>
    <xf numFmtId="0" fontId="43" fillId="0" borderId="28" xfId="0" applyFont="1" applyBorder="1" applyAlignment="1">
      <alignment horizontal="center" vertical="center" wrapText="1"/>
    </xf>
    <xf numFmtId="0" fontId="26" fillId="0" borderId="44" xfId="48" applyFont="1" applyBorder="1" applyAlignment="1">
      <alignment horizontal="center" vertical="center" shrinkToFit="1"/>
    </xf>
    <xf numFmtId="186" fontId="104" fillId="0" borderId="32" xfId="52" applyNumberFormat="1" applyFont="1" applyFill="1" applyBorder="1" applyAlignment="1" applyProtection="1">
      <alignment horizontal="center" vertical="center" shrinkToFit="1"/>
      <protection locked="0"/>
    </xf>
    <xf numFmtId="180" fontId="41" fillId="0" borderId="28" xfId="48" applyNumberFormat="1" applyFont="1" applyBorder="1" applyAlignment="1">
      <alignment horizontal="center" vertical="center" shrinkToFit="1"/>
    </xf>
    <xf numFmtId="183" fontId="26" fillId="0" borderId="66" xfId="54" applyNumberFormat="1" applyFont="1" applyBorder="1" applyAlignment="1" applyProtection="1">
      <alignment horizontal="left" vertical="center" shrinkToFit="1"/>
      <protection locked="0"/>
    </xf>
    <xf numFmtId="186" fontId="104" fillId="0" borderId="33" xfId="52" applyNumberFormat="1" applyFont="1" applyFill="1" applyBorder="1" applyAlignment="1" applyProtection="1">
      <alignment horizontal="center" vertical="center" shrinkToFit="1"/>
      <protection locked="0"/>
    </xf>
    <xf numFmtId="0" fontId="54" fillId="0" borderId="44" xfId="48" applyFont="1" applyBorder="1" applyAlignment="1">
      <alignment horizontal="center" vertical="center" shrinkToFit="1"/>
    </xf>
    <xf numFmtId="0" fontId="26" fillId="0" borderId="43" xfId="48" applyFont="1" applyBorder="1" applyAlignment="1">
      <alignment horizontal="center" vertical="center" shrinkToFit="1"/>
    </xf>
    <xf numFmtId="195" fontId="26" fillId="0" borderId="30" xfId="48" applyNumberFormat="1" applyFont="1" applyBorder="1" applyAlignment="1">
      <alignment horizontal="center" vertical="center" shrinkToFit="1"/>
    </xf>
    <xf numFmtId="195" fontId="26" fillId="0" borderId="31" xfId="48" applyNumberFormat="1" applyFont="1" applyBorder="1" applyAlignment="1">
      <alignment horizontal="center" vertical="center" shrinkToFit="1"/>
    </xf>
    <xf numFmtId="1" fontId="26" fillId="0" borderId="31" xfId="48" applyNumberFormat="1" applyFont="1" applyBorder="1" applyAlignment="1">
      <alignment horizontal="center" vertical="center" shrinkToFit="1"/>
    </xf>
    <xf numFmtId="0" fontId="26" fillId="0" borderId="31" xfId="48" applyFont="1" applyBorder="1" applyAlignment="1">
      <alignment horizontal="center" vertical="center" shrinkToFit="1"/>
    </xf>
    <xf numFmtId="0" fontId="26" fillId="0" borderId="32" xfId="48" applyFont="1" applyBorder="1" applyAlignment="1">
      <alignment horizontal="center" vertical="center" shrinkToFit="1"/>
    </xf>
    <xf numFmtId="0" fontId="54" fillId="0" borderId="61" xfId="48" applyFont="1" applyBorder="1" applyAlignment="1" applyProtection="1">
      <alignment horizontal="center" vertical="center" shrinkToFit="1"/>
      <protection locked="0"/>
    </xf>
    <xf numFmtId="0" fontId="26" fillId="0" borderId="90" xfId="54" applyFont="1" applyBorder="1" applyAlignment="1">
      <alignment horizontal="center" wrapText="1" shrinkToFit="1"/>
    </xf>
    <xf numFmtId="0" fontId="26" fillId="0" borderId="32" xfId="54" applyFont="1" applyBorder="1" applyAlignment="1">
      <alignment horizontal="center" vertical="top" wrapText="1" shrinkToFit="1"/>
    </xf>
    <xf numFmtId="178" fontId="23" fillId="0" borderId="11" xfId="47" applyNumberFormat="1" applyFont="1" applyBorder="1" applyAlignment="1">
      <alignment horizontal="center" vertical="center" shrinkToFit="1"/>
    </xf>
    <xf numFmtId="178" fontId="23" fillId="0" borderId="28" xfId="47" applyNumberFormat="1" applyFont="1" applyBorder="1" applyAlignment="1">
      <alignment horizontal="center" vertical="center" shrinkToFit="1"/>
    </xf>
    <xf numFmtId="178" fontId="23" fillId="0" borderId="22" xfId="47" applyNumberFormat="1" applyFont="1" applyBorder="1" applyAlignment="1">
      <alignment horizontal="center" vertical="center" shrinkToFit="1"/>
    </xf>
    <xf numFmtId="0" fontId="101" fillId="0" borderId="33" xfId="35" applyNumberFormat="1" applyFont="1" applyFill="1" applyBorder="1" applyAlignment="1">
      <alignment horizontal="center" vertical="center" shrinkToFit="1"/>
    </xf>
    <xf numFmtId="0" fontId="101" fillId="0" borderId="33" xfId="35" applyNumberFormat="1" applyFont="1" applyFill="1" applyBorder="1" applyAlignment="1">
      <alignment vertical="center" shrinkToFit="1"/>
    </xf>
    <xf numFmtId="0" fontId="101" fillId="0" borderId="31" xfId="35" applyNumberFormat="1" applyFont="1" applyFill="1" applyBorder="1" applyAlignment="1">
      <alignment vertical="center" shrinkToFit="1"/>
    </xf>
    <xf numFmtId="0" fontId="101" fillId="0" borderId="22" xfId="35" applyNumberFormat="1" applyFont="1" applyFill="1" applyBorder="1" applyAlignment="1">
      <alignment vertical="center" shrinkToFit="1"/>
    </xf>
    <xf numFmtId="176" fontId="101" fillId="0" borderId="33" xfId="35" applyNumberFormat="1" applyFont="1" applyFill="1" applyBorder="1" applyAlignment="1">
      <alignment horizontal="center" vertical="center" shrinkToFit="1"/>
    </xf>
    <xf numFmtId="176" fontId="101" fillId="0" borderId="11" xfId="35" applyNumberFormat="1" applyFont="1" applyFill="1" applyBorder="1" applyAlignment="1">
      <alignment horizontal="center" vertical="center" shrinkToFit="1"/>
    </xf>
    <xf numFmtId="176" fontId="101" fillId="0" borderId="28" xfId="35" applyNumberFormat="1" applyFont="1" applyFill="1" applyBorder="1" applyAlignment="1">
      <alignment horizontal="center" vertical="center" shrinkToFit="1"/>
    </xf>
    <xf numFmtId="176" fontId="101" fillId="0" borderId="79" xfId="35" applyNumberFormat="1" applyFont="1" applyFill="1" applyBorder="1" applyAlignment="1">
      <alignment horizontal="center" vertical="center" shrinkToFit="1"/>
    </xf>
    <xf numFmtId="0" fontId="109" fillId="0" borderId="16" xfId="0" applyFont="1" applyBorder="1" applyAlignment="1">
      <alignment horizontal="left" vertical="top"/>
    </xf>
    <xf numFmtId="0" fontId="109" fillId="0" borderId="99" xfId="0" applyFont="1" applyBorder="1" applyAlignment="1">
      <alignment horizontal="left" vertical="top"/>
    </xf>
    <xf numFmtId="0" fontId="31" fillId="0" borderId="95" xfId="0" applyFont="1" applyBorder="1" applyAlignment="1">
      <alignment horizontal="left" vertical="center"/>
    </xf>
    <xf numFmtId="0" fontId="31" fillId="0" borderId="235" xfId="0" applyFont="1" applyBorder="1">
      <alignment vertical="center"/>
    </xf>
    <xf numFmtId="0" fontId="79" fillId="30" borderId="11" xfId="0" applyFont="1" applyFill="1" applyBorder="1" applyAlignment="1">
      <alignment horizontal="center" vertical="center"/>
    </xf>
    <xf numFmtId="0" fontId="101" fillId="0" borderId="11" xfId="35" applyNumberFormat="1" applyFont="1" applyFill="1" applyBorder="1" applyAlignment="1">
      <alignment vertical="center" shrinkToFit="1"/>
    </xf>
    <xf numFmtId="0" fontId="101" fillId="0" borderId="28" xfId="35" applyNumberFormat="1" applyFont="1" applyFill="1" applyBorder="1" applyAlignment="1">
      <alignment vertical="center" shrinkToFit="1"/>
    </xf>
    <xf numFmtId="0" fontId="110" fillId="0" borderId="123" xfId="35" applyNumberFormat="1" applyFont="1" applyFill="1" applyBorder="1" applyAlignment="1">
      <alignment horizontal="center" vertical="center" shrinkToFit="1"/>
    </xf>
    <xf numFmtId="0" fontId="23" fillId="0" borderId="30" xfId="51" applyFont="1" applyBorder="1" applyAlignment="1" applyProtection="1">
      <alignment horizontal="center" vertical="center"/>
      <protection locked="0"/>
    </xf>
    <xf numFmtId="0" fontId="23" fillId="0" borderId="11" xfId="51" applyFont="1" applyBorder="1" applyAlignment="1">
      <alignment horizontal="center" vertical="center" wrapText="1"/>
    </xf>
    <xf numFmtId="176" fontId="23" fillId="0" borderId="30" xfId="51" applyNumberFormat="1" applyFont="1" applyBorder="1" applyAlignment="1" applyProtection="1">
      <alignment horizontal="center" vertical="center"/>
      <protection locked="0"/>
    </xf>
    <xf numFmtId="0" fontId="23" fillId="0" borderId="28" xfId="51" applyFont="1" applyBorder="1" applyAlignment="1">
      <alignment horizontal="center" vertical="center"/>
    </xf>
    <xf numFmtId="0" fontId="23" fillId="0" borderId="11" xfId="51" applyFont="1" applyBorder="1" applyAlignment="1" applyProtection="1">
      <alignment horizontal="left" vertical="center" wrapText="1"/>
      <protection locked="0"/>
    </xf>
    <xf numFmtId="38" fontId="78" fillId="0" borderId="21" xfId="52" applyFont="1" applyFill="1" applyBorder="1" applyAlignment="1" applyProtection="1">
      <alignment vertical="center"/>
      <protection locked="0"/>
    </xf>
    <xf numFmtId="0" fontId="73" fillId="0" borderId="11" xfId="0" applyFont="1" applyBorder="1" applyAlignment="1">
      <alignment horizontal="center" vertical="center" wrapText="1"/>
    </xf>
    <xf numFmtId="0" fontId="75" fillId="0" borderId="11" xfId="0" applyFont="1" applyBorder="1">
      <alignment vertical="center"/>
    </xf>
    <xf numFmtId="0" fontId="23" fillId="0" borderId="0" xfId="51" applyFont="1" applyAlignment="1" applyProtection="1">
      <alignment horizontal="left" vertical="center" wrapText="1"/>
      <protection locked="0"/>
    </xf>
    <xf numFmtId="176" fontId="23" fillId="0" borderId="0" xfId="51" applyNumberFormat="1" applyFont="1" applyAlignment="1" applyProtection="1">
      <alignment horizontal="center" vertical="center"/>
      <protection locked="0"/>
    </xf>
    <xf numFmtId="0" fontId="23" fillId="0" borderId="0" xfId="51" applyFont="1" applyAlignment="1" applyProtection="1">
      <alignment horizontal="center" vertical="center"/>
      <protection locked="0"/>
    </xf>
    <xf numFmtId="176" fontId="23" fillId="0" borderId="11" xfId="51" applyNumberFormat="1" applyFont="1" applyBorder="1" applyAlignment="1" applyProtection="1">
      <alignment horizontal="center" vertical="center"/>
      <protection locked="0"/>
    </xf>
    <xf numFmtId="0" fontId="23" fillId="0" borderId="21" xfId="51" applyFont="1" applyBorder="1">
      <alignment vertical="center"/>
    </xf>
    <xf numFmtId="49" fontId="31" fillId="0" borderId="237" xfId="0" applyNumberFormat="1" applyFont="1" applyBorder="1">
      <alignment vertical="center"/>
    </xf>
    <xf numFmtId="0" fontId="101" fillId="0" borderId="104" xfId="0" applyFont="1" applyBorder="1" applyAlignment="1">
      <alignment horizontal="left" vertical="top"/>
    </xf>
    <xf numFmtId="0" fontId="101" fillId="0" borderId="16" xfId="0" applyFont="1" applyBorder="1">
      <alignment vertical="center"/>
    </xf>
    <xf numFmtId="0" fontId="101" fillId="0" borderId="15" xfId="0" applyFont="1" applyBorder="1">
      <alignment vertical="center"/>
    </xf>
    <xf numFmtId="0" fontId="121" fillId="0" borderId="0" xfId="0" applyFont="1">
      <alignment vertical="center"/>
    </xf>
    <xf numFmtId="49" fontId="101" fillId="0" borderId="15" xfId="0" applyNumberFormat="1" applyFont="1" applyBorder="1" applyAlignment="1">
      <alignment horizontal="right" vertical="center"/>
    </xf>
    <xf numFmtId="0" fontId="101" fillId="0" borderId="15" xfId="0" applyFont="1" applyBorder="1" applyAlignment="1">
      <alignment horizontal="left" vertical="top"/>
    </xf>
    <xf numFmtId="0" fontId="101" fillId="0" borderId="105" xfId="0" applyFont="1" applyBorder="1" applyAlignment="1">
      <alignment horizontal="left" vertical="top"/>
    </xf>
    <xf numFmtId="0" fontId="101" fillId="0" borderId="0" xfId="0" applyFont="1">
      <alignment vertical="center"/>
    </xf>
    <xf numFmtId="0" fontId="101" fillId="0" borderId="96" xfId="0" applyFont="1" applyBorder="1" applyAlignment="1">
      <alignment horizontal="left" vertical="center"/>
    </xf>
    <xf numFmtId="0" fontId="101" fillId="0" borderId="102" xfId="0" applyFont="1" applyBorder="1">
      <alignment vertical="center"/>
    </xf>
    <xf numFmtId="0" fontId="101" fillId="0" borderId="99" xfId="0" applyFont="1" applyBorder="1" applyAlignment="1">
      <alignment horizontal="left" vertical="top"/>
    </xf>
    <xf numFmtId="0" fontId="101" fillId="0" borderId="16" xfId="0" applyFont="1" applyBorder="1" applyAlignment="1">
      <alignment horizontal="left" vertical="top"/>
    </xf>
    <xf numFmtId="0" fontId="101" fillId="0" borderId="99" xfId="0" applyFont="1" applyBorder="1">
      <alignment vertical="center"/>
    </xf>
    <xf numFmtId="0" fontId="31" fillId="0" borderId="238" xfId="0" applyFont="1" applyBorder="1">
      <alignment vertical="center"/>
    </xf>
    <xf numFmtId="0" fontId="31" fillId="0" borderId="106" xfId="0" applyFont="1" applyBorder="1">
      <alignment vertical="center"/>
    </xf>
    <xf numFmtId="0" fontId="31" fillId="0" borderId="107" xfId="0" applyFont="1" applyBorder="1">
      <alignment vertical="center"/>
    </xf>
    <xf numFmtId="188" fontId="24" fillId="0" borderId="30" xfId="46" applyNumberFormat="1" applyFont="1" applyBorder="1" applyAlignment="1" applyProtection="1">
      <alignment horizontal="center" vertical="center" wrapText="1" shrinkToFit="1"/>
      <protection locked="0"/>
    </xf>
    <xf numFmtId="188" fontId="24" fillId="0" borderId="32" xfId="46" applyNumberFormat="1" applyFont="1" applyBorder="1" applyAlignment="1" applyProtection="1">
      <alignment horizontal="center" vertical="center" wrapText="1" shrinkToFit="1"/>
      <protection locked="0"/>
    </xf>
    <xf numFmtId="0" fontId="23" fillId="0" borderId="30" xfId="51" applyFont="1" applyBorder="1" applyProtection="1">
      <alignment vertical="center"/>
      <protection locked="0"/>
    </xf>
    <xf numFmtId="0" fontId="101" fillId="0" borderId="95" xfId="0" applyFont="1" applyBorder="1" applyAlignment="1">
      <alignment horizontal="left" vertical="top"/>
    </xf>
    <xf numFmtId="0" fontId="101" fillId="0" borderId="96" xfId="0" applyFont="1" applyBorder="1" applyAlignment="1">
      <alignment horizontal="left" vertical="top"/>
    </xf>
    <xf numFmtId="0" fontId="101" fillId="0" borderId="96" xfId="0" applyFont="1" applyBorder="1" applyAlignment="1">
      <alignment horizontal="left" vertical="top" wrapText="1"/>
    </xf>
    <xf numFmtId="0" fontId="101" fillId="0" borderId="131" xfId="0" applyFont="1" applyBorder="1" applyAlignment="1">
      <alignment horizontal="left" vertical="top"/>
    </xf>
    <xf numFmtId="0" fontId="101" fillId="0" borderId="94" xfId="0" applyFont="1" applyBorder="1" applyAlignment="1">
      <alignment horizontal="left" vertical="top"/>
    </xf>
    <xf numFmtId="0" fontId="29" fillId="24" borderId="12" xfId="0" applyFont="1" applyFill="1" applyBorder="1" applyAlignment="1">
      <alignment vertical="top" wrapText="1"/>
    </xf>
    <xf numFmtId="176" fontId="89" fillId="24" borderId="12" xfId="0" applyNumberFormat="1" applyFont="1" applyFill="1" applyBorder="1">
      <alignment vertical="center"/>
    </xf>
    <xf numFmtId="176" fontId="89" fillId="24" borderId="0" xfId="0" applyNumberFormat="1" applyFont="1" applyFill="1">
      <alignment vertical="center"/>
    </xf>
    <xf numFmtId="0" fontId="122" fillId="0" borderId="0" xfId="51" applyFont="1" applyAlignment="1">
      <alignment horizontal="left" vertical="center"/>
    </xf>
    <xf numFmtId="0" fontId="123" fillId="0" borderId="0" xfId="51" applyFont="1">
      <alignment vertical="center"/>
    </xf>
    <xf numFmtId="0" fontId="31" fillId="0" borderId="32" xfId="52" applyNumberFormat="1" applyFont="1" applyFill="1" applyBorder="1" applyAlignment="1">
      <alignment horizontal="center" vertical="center" shrinkToFit="1"/>
    </xf>
    <xf numFmtId="0" fontId="101" fillId="0" borderId="219" xfId="35" applyNumberFormat="1" applyFont="1" applyFill="1" applyBorder="1" applyAlignment="1">
      <alignment horizontal="center" vertical="center" shrinkToFit="1"/>
    </xf>
    <xf numFmtId="0" fontId="101" fillId="0" borderId="11" xfId="35" applyNumberFormat="1" applyFont="1" applyFill="1" applyBorder="1" applyAlignment="1">
      <alignment horizontal="center" vertical="center" shrinkToFit="1"/>
    </xf>
    <xf numFmtId="0" fontId="31" fillId="0" borderId="44" xfId="52" applyNumberFormat="1" applyFont="1" applyFill="1" applyBorder="1" applyAlignment="1">
      <alignment horizontal="center" vertical="center" shrinkToFit="1"/>
    </xf>
    <xf numFmtId="0" fontId="101" fillId="0" borderId="28" xfId="35" applyNumberFormat="1" applyFont="1" applyFill="1" applyBorder="1" applyAlignment="1">
      <alignment horizontal="center" vertical="center" shrinkToFit="1"/>
    </xf>
    <xf numFmtId="0" fontId="23" fillId="0" borderId="44" xfId="52" applyNumberFormat="1" applyFont="1" applyFill="1" applyBorder="1" applyAlignment="1">
      <alignment horizontal="center" vertical="center" shrinkToFit="1"/>
    </xf>
    <xf numFmtId="0" fontId="31" fillId="0" borderId="218" xfId="52" applyNumberFormat="1" applyFont="1" applyFill="1" applyBorder="1" applyAlignment="1">
      <alignment horizontal="center" vertical="center" shrinkToFit="1"/>
    </xf>
    <xf numFmtId="0" fontId="31" fillId="0" borderId="21" xfId="52" applyNumberFormat="1" applyFont="1" applyFill="1" applyBorder="1" applyAlignment="1">
      <alignment horizontal="center" vertical="center" shrinkToFit="1"/>
    </xf>
    <xf numFmtId="0" fontId="23" fillId="0" borderId="218" xfId="35" applyNumberFormat="1" applyFont="1" applyFill="1" applyBorder="1" applyAlignment="1" applyProtection="1">
      <alignment horizontal="center" vertical="center" shrinkToFit="1"/>
    </xf>
    <xf numFmtId="0" fontId="23" fillId="0" borderId="21" xfId="35" applyNumberFormat="1" applyFont="1" applyFill="1" applyBorder="1" applyAlignment="1" applyProtection="1">
      <alignment horizontal="center" vertical="center" shrinkToFit="1"/>
    </xf>
    <xf numFmtId="0" fontId="23" fillId="0" borderId="11" xfId="51" applyFont="1" applyBorder="1" applyProtection="1">
      <alignment vertical="center"/>
      <protection locked="0"/>
    </xf>
    <xf numFmtId="0" fontId="23" fillId="0" borderId="21" xfId="51" applyFont="1" applyBorder="1" applyAlignment="1">
      <alignment horizontal="center" vertical="center" wrapText="1"/>
    </xf>
    <xf numFmtId="176" fontId="23" fillId="0" borderId="21" xfId="51" applyNumberFormat="1" applyFont="1" applyBorder="1">
      <alignment vertical="center"/>
    </xf>
    <xf numFmtId="176" fontId="23" fillId="0" borderId="11" xfId="51" applyNumberFormat="1" applyFont="1" applyBorder="1" applyAlignment="1">
      <alignment horizontal="center" vertical="center"/>
    </xf>
    <xf numFmtId="176" fontId="23" fillId="0" borderId="21" xfId="51" applyNumberFormat="1" applyFont="1" applyBorder="1" applyAlignment="1">
      <alignment horizontal="center" vertical="center"/>
    </xf>
    <xf numFmtId="0" fontId="54" fillId="0" borderId="33" xfId="48" applyFont="1" applyBorder="1" applyAlignment="1" applyProtection="1">
      <alignment horizontal="center" vertical="center" shrinkToFit="1"/>
      <protection locked="0"/>
    </xf>
    <xf numFmtId="178" fontId="104" fillId="0" borderId="1" xfId="48" applyNumberFormat="1" applyFont="1" applyBorder="1" applyAlignment="1">
      <alignment horizontal="center" vertical="center" shrinkToFit="1"/>
    </xf>
    <xf numFmtId="178" fontId="104" fillId="0" borderId="239" xfId="48" applyNumberFormat="1" applyFont="1" applyBorder="1" applyAlignment="1">
      <alignment horizontal="center" vertical="center" shrinkToFit="1"/>
    </xf>
    <xf numFmtId="186" fontId="101" fillId="0" borderId="95" xfId="0" applyNumberFormat="1" applyFont="1" applyBorder="1">
      <alignment vertical="center"/>
    </xf>
    <xf numFmtId="186" fontId="101" fillId="0" borderId="96" xfId="0" applyNumberFormat="1" applyFont="1" applyBorder="1">
      <alignment vertical="center"/>
    </xf>
    <xf numFmtId="186" fontId="101" fillId="0" borderId="131" xfId="0" applyNumberFormat="1" applyFont="1" applyBorder="1">
      <alignment vertical="center"/>
    </xf>
    <xf numFmtId="186" fontId="101" fillId="0" borderId="94" xfId="0" applyNumberFormat="1" applyFont="1" applyBorder="1">
      <alignment vertical="center"/>
    </xf>
    <xf numFmtId="0" fontId="101" fillId="0" borderId="105" xfId="0" applyFont="1" applyBorder="1">
      <alignment vertical="center"/>
    </xf>
    <xf numFmtId="0" fontId="78" fillId="0" borderId="11" xfId="52" applyNumberFormat="1" applyFont="1" applyFill="1" applyBorder="1" applyAlignment="1" applyProtection="1">
      <alignment vertical="center"/>
      <protection locked="0"/>
    </xf>
    <xf numFmtId="0" fontId="78" fillId="0" borderId="11" xfId="51" applyFont="1" applyBorder="1" applyAlignment="1" applyProtection="1">
      <alignment horizontal="center" vertical="center" shrinkToFit="1"/>
      <protection locked="0"/>
    </xf>
    <xf numFmtId="0" fontId="35" fillId="0" borderId="0" xfId="0" applyFont="1" applyAlignment="1">
      <alignment horizontal="right" vertical="center" indent="1"/>
    </xf>
    <xf numFmtId="0" fontId="101" fillId="0" borderId="11" xfId="0" applyFont="1" applyBorder="1" applyAlignment="1">
      <alignment horizontal="left" vertical="center"/>
    </xf>
    <xf numFmtId="193" fontId="101" fillId="0" borderId="11" xfId="0" applyNumberFormat="1" applyFont="1" applyBorder="1" applyAlignment="1">
      <alignment horizontal="left" vertical="center" shrinkToFit="1"/>
    </xf>
    <xf numFmtId="0" fontId="54" fillId="0" borderId="60" xfId="48" applyFont="1" applyBorder="1" applyAlignment="1" applyProtection="1">
      <alignment horizontal="center" vertical="center" shrinkToFit="1"/>
    </xf>
    <xf numFmtId="0" fontId="25" fillId="0" borderId="0" xfId="0" applyFont="1" applyAlignment="1" applyProtection="1">
      <alignment horizontal="center" vertical="center"/>
      <protection locked="0"/>
    </xf>
    <xf numFmtId="0" fontId="25" fillId="0" borderId="0" xfId="0" applyFont="1" applyAlignment="1">
      <alignment horizontal="center" vertical="center"/>
    </xf>
    <xf numFmtId="0" fontId="27" fillId="0" borderId="30" xfId="0" applyFont="1" applyBorder="1" applyAlignment="1" applyProtection="1">
      <alignment horizontal="left" vertical="center" wrapText="1"/>
      <protection locked="0"/>
    </xf>
    <xf numFmtId="0" fontId="27" fillId="0" borderId="31" xfId="0" applyFont="1" applyBorder="1" applyAlignment="1" applyProtection="1">
      <alignment horizontal="left" vertical="center" wrapText="1"/>
      <protection locked="0"/>
    </xf>
    <xf numFmtId="0" fontId="27" fillId="0" borderId="21" xfId="0" applyFont="1" applyBorder="1" applyAlignment="1" applyProtection="1">
      <alignment horizontal="left" vertical="center" wrapText="1"/>
      <protection locked="0"/>
    </xf>
    <xf numFmtId="0" fontId="24" fillId="0" borderId="11" xfId="0" applyFont="1" applyBorder="1" applyAlignment="1">
      <alignment horizontal="distributed" vertical="center" wrapText="1"/>
    </xf>
    <xf numFmtId="0" fontId="24" fillId="0" borderId="11" xfId="0" applyFont="1" applyBorder="1" applyAlignment="1">
      <alignment horizontal="distributed" vertical="center"/>
    </xf>
    <xf numFmtId="0" fontId="27" fillId="0" borderId="11" xfId="0" applyFont="1" applyBorder="1" applyAlignment="1" applyProtection="1">
      <alignment horizontal="left" vertical="center" wrapText="1" shrinkToFit="1"/>
      <protection locked="0"/>
    </xf>
    <xf numFmtId="189" fontId="27" fillId="0" borderId="11" xfId="0" applyNumberFormat="1" applyFont="1" applyBorder="1" applyAlignment="1" applyProtection="1">
      <alignment horizontal="left" vertical="center" shrinkToFit="1"/>
      <protection locked="0"/>
    </xf>
    <xf numFmtId="0" fontId="25" fillId="0" borderId="0" xfId="0" applyFont="1" applyAlignment="1">
      <alignment horizontal="left" vertical="center"/>
    </xf>
    <xf numFmtId="0" fontId="44" fillId="0" borderId="0" xfId="0" applyFont="1" applyAlignment="1">
      <alignment horizontal="left" vertical="center"/>
    </xf>
    <xf numFmtId="0" fontId="25" fillId="0" borderId="31" xfId="0" applyFont="1" applyBorder="1" applyAlignment="1">
      <alignment horizontal="center" vertical="center"/>
    </xf>
    <xf numFmtId="0" fontId="25" fillId="0" borderId="21" xfId="0" applyFont="1" applyBorder="1" applyAlignment="1">
      <alignment horizontal="center" vertical="center"/>
    </xf>
    <xf numFmtId="0" fontId="27" fillId="0" borderId="30"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1" xfId="0" applyFont="1" applyBorder="1" applyAlignment="1" applyProtection="1">
      <alignment horizontal="left" vertical="center"/>
      <protection locked="0"/>
    </xf>
    <xf numFmtId="0" fontId="27" fillId="0" borderId="11" xfId="0" applyFont="1" applyBorder="1" applyAlignment="1" applyProtection="1">
      <alignment horizontal="left" vertical="center" shrinkToFit="1"/>
      <protection locked="0"/>
    </xf>
    <xf numFmtId="0" fontId="24" fillId="0" borderId="0" xfId="0" applyFont="1" applyAlignment="1">
      <alignment horizontal="left" vertical="center" wrapText="1"/>
    </xf>
    <xf numFmtId="0" fontId="24" fillId="0" borderId="11" xfId="0" applyFont="1" applyBorder="1" applyAlignment="1">
      <alignment horizontal="center" vertical="center"/>
    </xf>
    <xf numFmtId="0" fontId="25" fillId="0" borderId="11" xfId="0" applyFont="1" applyBorder="1" applyAlignment="1">
      <alignment horizontal="center" vertical="center"/>
    </xf>
    <xf numFmtId="0" fontId="26" fillId="0" borderId="0" xfId="0" applyFont="1" applyAlignment="1">
      <alignment horizontal="center" vertical="center"/>
    </xf>
    <xf numFmtId="0" fontId="25" fillId="0" borderId="0" xfId="0" applyFont="1">
      <alignment vertical="center"/>
    </xf>
    <xf numFmtId="0" fontId="36" fillId="0" borderId="0" xfId="0" applyFont="1">
      <alignment vertical="center"/>
    </xf>
    <xf numFmtId="0" fontId="24" fillId="0" borderId="0" xfId="0" applyFont="1" applyAlignment="1">
      <alignment horizontal="left" vertical="center"/>
    </xf>
    <xf numFmtId="0" fontId="24" fillId="0" borderId="90" xfId="0" applyFont="1" applyBorder="1" applyAlignment="1">
      <alignment horizontal="center" vertical="center"/>
    </xf>
    <xf numFmtId="0" fontId="24" fillId="0" borderId="51" xfId="0" applyFont="1" applyBorder="1" applyAlignment="1">
      <alignment horizontal="center" vertical="center"/>
    </xf>
    <xf numFmtId="0" fontId="24" fillId="0" borderId="12" xfId="0" applyFont="1" applyBorder="1" applyAlignment="1">
      <alignment horizontal="center" vertical="center"/>
    </xf>
    <xf numFmtId="0" fontId="24" fillId="0" borderId="53" xfId="0" applyFont="1" applyBorder="1" applyAlignment="1">
      <alignment horizontal="center" vertical="center"/>
    </xf>
    <xf numFmtId="0" fontId="24" fillId="0" borderId="32" xfId="0" applyFont="1" applyBorder="1" applyAlignment="1">
      <alignment horizontal="center" vertical="center"/>
    </xf>
    <xf numFmtId="0" fontId="24" fillId="0" borderId="44" xfId="0" applyFont="1" applyBorder="1" applyAlignment="1">
      <alignment horizontal="center" vertical="center"/>
    </xf>
    <xf numFmtId="0" fontId="27" fillId="0" borderId="30" xfId="0" applyFont="1" applyBorder="1" applyAlignment="1" applyProtection="1">
      <alignment horizontal="left" vertical="center" wrapText="1" shrinkToFit="1"/>
      <protection locked="0"/>
    </xf>
    <xf numFmtId="0" fontId="27" fillId="0" borderId="31" xfId="0" applyFont="1" applyBorder="1" applyAlignment="1" applyProtection="1">
      <alignment horizontal="left" vertical="center" wrapText="1" shrinkToFit="1"/>
      <protection locked="0"/>
    </xf>
    <xf numFmtId="0" fontId="27" fillId="0" borderId="21" xfId="0" applyFont="1" applyBorder="1" applyAlignment="1" applyProtection="1">
      <alignment horizontal="left" vertical="center" wrapText="1" shrinkToFit="1"/>
      <protection locked="0"/>
    </xf>
    <xf numFmtId="176" fontId="27" fillId="0" borderId="30" xfId="0" applyNumberFormat="1" applyFont="1" applyBorder="1" applyAlignment="1" applyProtection="1">
      <alignment horizontal="center" vertical="center"/>
      <protection locked="0"/>
    </xf>
    <xf numFmtId="176" fontId="27" fillId="0" borderId="31" xfId="0" applyNumberFormat="1" applyFont="1" applyBorder="1" applyAlignment="1" applyProtection="1">
      <alignment horizontal="center" vertical="center"/>
      <protection locked="0"/>
    </xf>
    <xf numFmtId="0" fontId="24" fillId="0" borderId="30" xfId="0" applyFont="1" applyBorder="1" applyAlignment="1">
      <alignment horizontal="center" vertical="center"/>
    </xf>
    <xf numFmtId="0" fontId="24" fillId="0" borderId="31" xfId="0" applyFont="1" applyBorder="1" applyAlignment="1">
      <alignment horizontal="center" vertical="center"/>
    </xf>
    <xf numFmtId="0" fontId="24" fillId="0" borderId="30"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30" xfId="0" applyFont="1" applyBorder="1" applyAlignment="1">
      <alignment horizontal="distributed" vertical="center"/>
    </xf>
    <xf numFmtId="0" fontId="24" fillId="0" borderId="31" xfId="0" applyFont="1" applyBorder="1" applyAlignment="1">
      <alignment horizontal="distributed" vertical="center"/>
    </xf>
    <xf numFmtId="0" fontId="24" fillId="0" borderId="21" xfId="0" applyFont="1" applyBorder="1" applyAlignment="1">
      <alignment horizontal="distributed" vertical="center"/>
    </xf>
    <xf numFmtId="0" fontId="2" fillId="0" borderId="31" xfId="0" applyFont="1" applyBorder="1">
      <alignment vertical="center"/>
    </xf>
    <xf numFmtId="0" fontId="2" fillId="0" borderId="21" xfId="0" applyFont="1" applyBorder="1">
      <alignment vertical="center"/>
    </xf>
    <xf numFmtId="191" fontId="27" fillId="0" borderId="11" xfId="0" applyNumberFormat="1" applyFont="1" applyBorder="1" applyAlignment="1" applyProtection="1">
      <alignment horizontal="left" vertical="center" shrinkToFit="1"/>
      <protection locked="0"/>
    </xf>
    <xf numFmtId="0" fontId="24" fillId="0" borderId="21" xfId="0" applyFont="1" applyBorder="1" applyAlignment="1">
      <alignment horizontal="center" vertical="center"/>
    </xf>
    <xf numFmtId="0" fontId="24" fillId="0" borderId="30" xfId="0" applyFont="1" applyBorder="1" applyAlignment="1">
      <alignment horizontal="distributed" vertical="center" wrapText="1"/>
    </xf>
    <xf numFmtId="0" fontId="44" fillId="0" borderId="21" xfId="0" applyFont="1" applyBorder="1" applyAlignment="1">
      <alignment horizontal="distributed" vertical="center"/>
    </xf>
    <xf numFmtId="0" fontId="33" fillId="0" borderId="0" xfId="0" applyFont="1" applyAlignment="1">
      <alignment horizontal="left" vertical="center"/>
    </xf>
    <xf numFmtId="0" fontId="27" fillId="0" borderId="90" xfId="0" applyFont="1" applyBorder="1" applyAlignment="1" applyProtection="1">
      <alignment horizontal="left" vertical="top" wrapText="1"/>
      <protection locked="0"/>
    </xf>
    <xf numFmtId="0" fontId="27" fillId="0" borderId="51" xfId="0" applyFont="1" applyBorder="1" applyAlignment="1" applyProtection="1">
      <alignment horizontal="left" vertical="top" wrapText="1"/>
      <protection locked="0"/>
    </xf>
    <xf numFmtId="0" fontId="27" fillId="0" borderId="12" xfId="0" applyFont="1" applyBorder="1" applyAlignment="1" applyProtection="1">
      <alignment horizontal="left" vertical="top" wrapText="1"/>
      <protection locked="0"/>
    </xf>
    <xf numFmtId="0" fontId="27" fillId="0" borderId="53" xfId="0" applyFont="1" applyBorder="1" applyAlignment="1" applyProtection="1">
      <alignment horizontal="left" vertical="top" wrapText="1"/>
      <protection locked="0"/>
    </xf>
    <xf numFmtId="0" fontId="27" fillId="0" borderId="32" xfId="0" applyFont="1" applyBorder="1" applyAlignment="1" applyProtection="1">
      <alignment horizontal="left" vertical="top" wrapText="1"/>
      <protection locked="0"/>
    </xf>
    <xf numFmtId="0" fontId="27" fillId="0" borderId="44" xfId="0" applyFont="1" applyBorder="1" applyAlignment="1" applyProtection="1">
      <alignment horizontal="left" vertical="top" wrapText="1"/>
      <protection locked="0"/>
    </xf>
    <xf numFmtId="180" fontId="41" fillId="0" borderId="29" xfId="48" applyNumberFormat="1" applyFont="1" applyBorder="1" applyAlignment="1">
      <alignment horizontal="center" vertical="center" shrinkToFit="1"/>
    </xf>
    <xf numFmtId="180" fontId="41" fillId="0" borderId="28" xfId="48" applyNumberFormat="1" applyFont="1" applyBorder="1" applyAlignment="1">
      <alignment horizontal="center" vertical="center" shrinkToFit="1"/>
    </xf>
    <xf numFmtId="186" fontId="104" fillId="0" borderId="90" xfId="52" applyNumberFormat="1" applyFont="1" applyFill="1" applyBorder="1" applyAlignment="1" applyProtection="1">
      <alignment horizontal="center" vertical="center" shrinkToFit="1"/>
      <protection locked="0"/>
    </xf>
    <xf numFmtId="186" fontId="104" fillId="0" borderId="32" xfId="52" applyNumberFormat="1" applyFont="1" applyFill="1" applyBorder="1" applyAlignment="1" applyProtection="1">
      <alignment horizontal="center" vertical="center" shrinkToFit="1"/>
      <protection locked="0"/>
    </xf>
    <xf numFmtId="0" fontId="26" fillId="0" borderId="51" xfId="48" applyFont="1" applyBorder="1" applyAlignment="1">
      <alignment horizontal="center" vertical="center" shrinkToFit="1"/>
    </xf>
    <xf numFmtId="0" fontId="26" fillId="0" borderId="44" xfId="48" applyFont="1" applyBorder="1" applyAlignment="1">
      <alignment horizontal="center" vertical="center" shrinkToFit="1"/>
    </xf>
    <xf numFmtId="0" fontId="26" fillId="0" borderId="210" xfId="48" applyFont="1" applyBorder="1" applyAlignment="1">
      <alignment horizontal="center" vertical="center" shrinkToFit="1"/>
    </xf>
    <xf numFmtId="0" fontId="26" fillId="0" borderId="76" xfId="48" applyFont="1" applyBorder="1" applyAlignment="1">
      <alignment horizontal="center" vertical="center" shrinkToFit="1"/>
    </xf>
    <xf numFmtId="0" fontId="26" fillId="0" borderId="29" xfId="48" applyFont="1" applyBorder="1" applyAlignment="1">
      <alignment horizontal="center" vertical="center"/>
    </xf>
    <xf numFmtId="0" fontId="26" fillId="0" borderId="28" xfId="48" applyFont="1" applyBorder="1" applyAlignment="1">
      <alignment horizontal="center" vertical="center"/>
    </xf>
    <xf numFmtId="183" fontId="26" fillId="0" borderId="84" xfId="54" applyNumberFormat="1" applyFont="1" applyBorder="1" applyAlignment="1" applyProtection="1">
      <alignment horizontal="left" vertical="center" shrinkToFit="1"/>
      <protection locked="0"/>
    </xf>
    <xf numFmtId="183" fontId="26" fillId="0" borderId="66" xfId="54" applyNumberFormat="1" applyFont="1" applyBorder="1" applyAlignment="1" applyProtection="1">
      <alignment horizontal="left" vertical="center" shrinkToFit="1"/>
      <protection locked="0"/>
    </xf>
    <xf numFmtId="183" fontId="26" fillId="0" borderId="90" xfId="54" applyNumberFormat="1" applyFont="1" applyBorder="1" applyAlignment="1" applyProtection="1">
      <alignment horizontal="center" vertical="center" shrinkToFit="1"/>
      <protection locked="0"/>
    </xf>
    <xf numFmtId="183" fontId="26" fillId="0" borderId="32" xfId="54" applyNumberFormat="1" applyFont="1" applyBorder="1" applyAlignment="1" applyProtection="1">
      <alignment horizontal="center" vertical="center" shrinkToFit="1"/>
      <protection locked="0"/>
    </xf>
    <xf numFmtId="0" fontId="26" fillId="0" borderId="62" xfId="48" applyFont="1" applyBorder="1" applyAlignment="1">
      <alignment horizontal="center" vertical="center"/>
    </xf>
    <xf numFmtId="178" fontId="31" fillId="24" borderId="125" xfId="0" applyNumberFormat="1" applyFont="1" applyFill="1" applyBorder="1" applyAlignment="1">
      <alignment horizontal="center" vertical="center"/>
    </xf>
    <xf numFmtId="178" fontId="31" fillId="24" borderId="0" xfId="0" applyNumberFormat="1" applyFont="1" applyFill="1" applyAlignment="1">
      <alignment horizontal="center" vertical="center"/>
    </xf>
    <xf numFmtId="0" fontId="26" fillId="0" borderId="90" xfId="54" applyFont="1" applyBorder="1" applyAlignment="1">
      <alignment horizontal="center" vertical="center" wrapText="1" shrinkToFit="1"/>
    </xf>
    <xf numFmtId="0" fontId="26" fillId="0" borderId="32" xfId="54" applyFont="1" applyBorder="1" applyAlignment="1">
      <alignment horizontal="center" vertical="center" wrapText="1" shrinkToFit="1"/>
    </xf>
    <xf numFmtId="183" fontId="39" fillId="0" borderId="52" xfId="54" applyNumberFormat="1" applyFont="1" applyBorder="1" applyAlignment="1" applyProtection="1">
      <alignment horizontal="left" vertical="center" wrapText="1" shrinkToFit="1"/>
      <protection locked="0"/>
    </xf>
    <xf numFmtId="183" fontId="39" fillId="0" borderId="50" xfId="54" applyNumberFormat="1" applyFont="1" applyBorder="1" applyAlignment="1" applyProtection="1">
      <alignment horizontal="left" vertical="center" wrapText="1" shrinkToFit="1"/>
      <protection locked="0"/>
    </xf>
    <xf numFmtId="0" fontId="26" fillId="0" borderId="138" xfId="48" applyFont="1" applyBorder="1" applyAlignment="1">
      <alignment horizontal="center" vertical="center" shrinkToFit="1"/>
    </xf>
    <xf numFmtId="0" fontId="26" fillId="0" borderId="139" xfId="48" applyFont="1" applyBorder="1" applyAlignment="1">
      <alignment horizontal="center" vertical="center" shrinkToFit="1"/>
    </xf>
    <xf numFmtId="186" fontId="104" fillId="0" borderId="109" xfId="52" applyNumberFormat="1" applyFont="1" applyFill="1" applyBorder="1" applyAlignment="1" applyProtection="1">
      <alignment horizontal="center" vertical="center" shrinkToFit="1"/>
      <protection locked="0"/>
    </xf>
    <xf numFmtId="186" fontId="104" fillId="0" borderId="33" xfId="52" applyNumberFormat="1" applyFont="1" applyFill="1" applyBorder="1" applyAlignment="1" applyProtection="1">
      <alignment horizontal="center" vertical="center" shrinkToFit="1"/>
      <protection locked="0"/>
    </xf>
    <xf numFmtId="180" fontId="41" fillId="0" borderId="62" xfId="48" applyNumberFormat="1" applyFont="1" applyBorder="1" applyAlignment="1">
      <alignment horizontal="center" vertical="center" shrinkToFit="1"/>
    </xf>
    <xf numFmtId="0" fontId="26" fillId="0" borderId="135" xfId="48" applyFont="1" applyBorder="1" applyAlignment="1">
      <alignment horizontal="center" vertical="center" shrinkToFit="1"/>
    </xf>
    <xf numFmtId="0" fontId="26" fillId="0" borderId="134" xfId="48" applyFont="1" applyBorder="1" applyAlignment="1">
      <alignment horizontal="center" vertical="center" shrinkToFit="1"/>
    </xf>
    <xf numFmtId="0" fontId="26" fillId="0" borderId="136" xfId="48" applyFont="1" applyBorder="1" applyAlignment="1">
      <alignment horizontal="center" vertical="center" shrinkToFit="1"/>
    </xf>
    <xf numFmtId="0" fontId="26" fillId="0" borderId="137" xfId="48" applyFont="1" applyBorder="1" applyAlignment="1">
      <alignment horizontal="center" vertical="center" shrinkToFit="1"/>
    </xf>
    <xf numFmtId="180" fontId="41" fillId="0" borderId="119" xfId="48" applyNumberFormat="1" applyFont="1" applyBorder="1" applyAlignment="1">
      <alignment horizontal="center" vertical="center" shrinkToFit="1"/>
    </xf>
    <xf numFmtId="180" fontId="41" fillId="0" borderId="142" xfId="48" applyNumberFormat="1" applyFont="1" applyBorder="1" applyAlignment="1">
      <alignment horizontal="center" vertical="center" shrinkToFit="1"/>
    </xf>
    <xf numFmtId="180" fontId="41" fillId="0" borderId="38" xfId="48" applyNumberFormat="1" applyFont="1" applyBorder="1" applyAlignment="1">
      <alignment horizontal="center" vertical="center" shrinkToFit="1"/>
    </xf>
    <xf numFmtId="0" fontId="26" fillId="0" borderId="125" xfId="48" applyFont="1" applyBorder="1" applyAlignment="1">
      <alignment horizontal="center" vertical="center" shrinkToFit="1"/>
    </xf>
    <xf numFmtId="0" fontId="26" fillId="0" borderId="53" xfId="48" applyFont="1" applyBorder="1" applyAlignment="1">
      <alignment horizontal="center" vertical="center" shrinkToFit="1"/>
    </xf>
    <xf numFmtId="186" fontId="104" fillId="0" borderId="0" xfId="52" applyNumberFormat="1" applyFont="1" applyFill="1" applyBorder="1" applyAlignment="1" applyProtection="1">
      <alignment horizontal="center" vertical="center" shrinkToFit="1"/>
      <protection locked="0"/>
    </xf>
    <xf numFmtId="180" fontId="54" fillId="0" borderId="51" xfId="48" applyNumberFormat="1" applyFont="1" applyBorder="1" applyAlignment="1">
      <alignment horizontal="center" vertical="center" shrinkToFit="1"/>
    </xf>
    <xf numFmtId="180" fontId="54" fillId="0" borderId="44" xfId="48" applyNumberFormat="1" applyFont="1" applyBorder="1" applyAlignment="1">
      <alignment horizontal="center" vertical="center" shrinkToFit="1"/>
    </xf>
    <xf numFmtId="178" fontId="104" fillId="0" borderId="90" xfId="48" applyNumberFormat="1" applyFont="1" applyBorder="1" applyAlignment="1">
      <alignment horizontal="center" vertical="center" shrinkToFit="1"/>
    </xf>
    <xf numFmtId="178" fontId="104" fillId="0" borderId="52" xfId="48" applyNumberFormat="1" applyFont="1" applyBorder="1" applyAlignment="1">
      <alignment horizontal="center" vertical="center" shrinkToFit="1"/>
    </xf>
    <xf numFmtId="178" fontId="104" fillId="0" borderId="32" xfId="48" applyNumberFormat="1" applyFont="1" applyBorder="1" applyAlignment="1">
      <alignment horizontal="center" vertical="center" shrinkToFit="1"/>
    </xf>
    <xf numFmtId="178" fontId="104" fillId="0" borderId="50" xfId="48" applyNumberFormat="1" applyFont="1" applyBorder="1" applyAlignment="1">
      <alignment horizontal="center" vertical="center" shrinkToFit="1"/>
    </xf>
    <xf numFmtId="0" fontId="54" fillId="0" borderId="181" xfId="54" applyFont="1" applyBorder="1" applyAlignment="1">
      <alignment horizontal="distributed" vertical="center" indent="1"/>
    </xf>
    <xf numFmtId="0" fontId="54" fillId="0" borderId="182" xfId="54" applyFont="1" applyBorder="1" applyAlignment="1">
      <alignment horizontal="distributed" vertical="center" indent="1"/>
    </xf>
    <xf numFmtId="0" fontId="54" fillId="0" borderId="183" xfId="54" applyFont="1" applyBorder="1" applyAlignment="1">
      <alignment horizontal="distributed" vertical="center" indent="1"/>
    </xf>
    <xf numFmtId="0" fontId="26" fillId="0" borderId="153" xfId="48" applyFont="1" applyBorder="1" applyAlignment="1">
      <alignment horizontal="center" vertical="center" shrinkToFit="1"/>
    </xf>
    <xf numFmtId="0" fontId="26" fillId="0" borderId="120" xfId="54" applyFont="1" applyBorder="1" applyAlignment="1">
      <alignment horizontal="center" vertical="center" shrinkToFit="1"/>
    </xf>
    <xf numFmtId="177" fontId="26" fillId="0" borderId="144" xfId="52" applyNumberFormat="1" applyFont="1" applyFill="1" applyBorder="1" applyAlignment="1">
      <alignment horizontal="center" vertical="center" shrinkToFit="1"/>
    </xf>
    <xf numFmtId="177" fontId="26" fillId="0" borderId="120" xfId="52" applyNumberFormat="1" applyFont="1" applyFill="1" applyBorder="1" applyAlignment="1">
      <alignment horizontal="center" vertical="center" shrinkToFit="1"/>
    </xf>
    <xf numFmtId="177" fontId="26" fillId="0" borderId="145" xfId="52" applyNumberFormat="1" applyFont="1" applyFill="1" applyBorder="1" applyAlignment="1">
      <alignment horizontal="center" vertical="center" shrinkToFit="1"/>
    </xf>
    <xf numFmtId="180" fontId="31" fillId="0" borderId="144" xfId="54" applyNumberFormat="1" applyFont="1" applyBorder="1" applyAlignment="1">
      <alignment horizontal="center" vertical="center" shrinkToFit="1"/>
    </xf>
    <xf numFmtId="180" fontId="31" fillId="0" borderId="120" xfId="54" applyNumberFormat="1" applyFont="1" applyBorder="1" applyAlignment="1">
      <alignment horizontal="center" vertical="center" shrinkToFit="1"/>
    </xf>
    <xf numFmtId="180" fontId="31" fillId="0" borderId="145" xfId="54" applyNumberFormat="1" applyFont="1" applyBorder="1" applyAlignment="1">
      <alignment horizontal="center" vertical="center" shrinkToFit="1"/>
    </xf>
    <xf numFmtId="0" fontId="41" fillId="0" borderId="0" xfId="0" applyFont="1" applyAlignment="1">
      <alignment horizontal="left" vertical="top" wrapText="1"/>
    </xf>
    <xf numFmtId="0" fontId="61" fillId="0" borderId="12" xfId="48" applyFont="1" applyBorder="1" applyAlignment="1">
      <alignment horizontal="center" vertical="center" textRotation="255"/>
    </xf>
    <xf numFmtId="0" fontId="61" fillId="0" borderId="53" xfId="48" applyFont="1" applyBorder="1" applyAlignment="1">
      <alignment horizontal="center" vertical="center" textRotation="255"/>
    </xf>
    <xf numFmtId="0" fontId="61" fillId="0" borderId="32" xfId="48" applyFont="1" applyBorder="1" applyAlignment="1">
      <alignment horizontal="center" vertical="center" textRotation="255"/>
    </xf>
    <xf numFmtId="0" fontId="61" fillId="0" borderId="44" xfId="48" applyFont="1" applyBorder="1" applyAlignment="1">
      <alignment horizontal="center" vertical="center" textRotation="255"/>
    </xf>
    <xf numFmtId="180" fontId="41" fillId="0" borderId="40" xfId="48" applyNumberFormat="1" applyFont="1" applyBorder="1" applyAlignment="1">
      <alignment horizontal="center" vertical="center" shrinkToFit="1"/>
    </xf>
    <xf numFmtId="186" fontId="41" fillId="0" borderId="90" xfId="48" applyNumberFormat="1" applyFont="1" applyBorder="1" applyAlignment="1" applyProtection="1">
      <alignment horizontal="center" vertical="center" shrinkToFit="1"/>
      <protection locked="0"/>
    </xf>
    <xf numFmtId="186" fontId="41" fillId="0" borderId="32" xfId="48" applyNumberFormat="1" applyFont="1" applyBorder="1" applyAlignment="1" applyProtection="1">
      <alignment horizontal="center" vertical="center" shrinkToFit="1"/>
      <protection locked="0"/>
    </xf>
    <xf numFmtId="0" fontId="26" fillId="0" borderId="90" xfId="54" applyFont="1" applyBorder="1" applyAlignment="1">
      <alignment horizontal="center" vertical="center" textRotation="255" wrapText="1"/>
    </xf>
    <xf numFmtId="0" fontId="26" fillId="0" borderId="51" xfId="54" applyFont="1" applyBorder="1" applyAlignment="1">
      <alignment horizontal="center" vertical="center" textRotation="255" wrapText="1"/>
    </xf>
    <xf numFmtId="0" fontId="26" fillId="0" borderId="12" xfId="54" applyFont="1" applyBorder="1" applyAlignment="1">
      <alignment horizontal="center" vertical="center" textRotation="255" wrapText="1"/>
    </xf>
    <xf numFmtId="0" fontId="26" fillId="0" borderId="53" xfId="54" applyFont="1" applyBorder="1" applyAlignment="1">
      <alignment horizontal="center" vertical="center" textRotation="255" wrapText="1"/>
    </xf>
    <xf numFmtId="178" fontId="41" fillId="0" borderId="57" xfId="48" applyNumberFormat="1" applyFont="1" applyBorder="1" applyAlignment="1" applyProtection="1">
      <alignment horizontal="center" vertical="center" shrinkToFit="1"/>
      <protection locked="0"/>
    </xf>
    <xf numFmtId="178" fontId="41" fillId="0" borderId="129" xfId="48" applyNumberFormat="1" applyFont="1" applyBorder="1" applyAlignment="1" applyProtection="1">
      <alignment horizontal="center" vertical="center" shrinkToFit="1"/>
      <protection locked="0"/>
    </xf>
    <xf numFmtId="0" fontId="54" fillId="0" borderId="220" xfId="54" applyFont="1" applyBorder="1" applyAlignment="1">
      <alignment horizontal="center" vertical="center"/>
    </xf>
    <xf numFmtId="0" fontId="54" fillId="0" borderId="205" xfId="54" applyFont="1" applyBorder="1" applyAlignment="1">
      <alignment horizontal="center" vertical="center"/>
    </xf>
    <xf numFmtId="0" fontId="54" fillId="0" borderId="221" xfId="54" applyFont="1" applyBorder="1" applyAlignment="1">
      <alignment horizontal="center" vertical="center"/>
    </xf>
    <xf numFmtId="0" fontId="26" fillId="0" borderId="188" xfId="48" applyFont="1" applyBorder="1" applyAlignment="1">
      <alignment horizontal="center" vertical="center" shrinkToFit="1"/>
    </xf>
    <xf numFmtId="0" fontId="26" fillId="0" borderId="123" xfId="54" applyFont="1" applyBorder="1" applyAlignment="1">
      <alignment horizontal="center" vertical="center" shrinkToFit="1"/>
    </xf>
    <xf numFmtId="177" fontId="26" fillId="0" borderId="75" xfId="52" applyNumberFormat="1" applyFont="1" applyFill="1" applyBorder="1" applyAlignment="1">
      <alignment horizontal="center" vertical="center" shrinkToFit="1"/>
    </xf>
    <xf numFmtId="180" fontId="31" fillId="0" borderId="123" xfId="54" applyNumberFormat="1" applyFont="1" applyBorder="1" applyAlignment="1">
      <alignment horizontal="center" vertical="center" shrinkToFit="1"/>
    </xf>
    <xf numFmtId="180" fontId="31" fillId="0" borderId="179" xfId="54" applyNumberFormat="1" applyFont="1" applyBorder="1" applyAlignment="1">
      <alignment horizontal="center" vertical="center" shrinkToFit="1"/>
    </xf>
    <xf numFmtId="0" fontId="26" fillId="0" borderId="12" xfId="54" applyFont="1" applyBorder="1" applyAlignment="1">
      <alignment horizontal="center" vertical="center" wrapText="1"/>
    </xf>
    <xf numFmtId="0" fontId="26" fillId="0" borderId="0" xfId="54" applyFont="1" applyAlignment="1">
      <alignment horizontal="center" vertical="center" wrapText="1"/>
    </xf>
    <xf numFmtId="0" fontId="26" fillId="0" borderId="68" xfId="54" applyFont="1" applyBorder="1" applyAlignment="1">
      <alignment horizontal="center" vertical="center" wrapText="1"/>
    </xf>
    <xf numFmtId="0" fontId="26" fillId="0" borderId="133" xfId="48" applyFont="1" applyBorder="1" applyAlignment="1">
      <alignment horizontal="center" vertical="center" shrinkToFit="1"/>
    </xf>
    <xf numFmtId="180" fontId="26" fillId="0" borderId="185" xfId="52" applyNumberFormat="1" applyFont="1" applyFill="1" applyBorder="1" applyAlignment="1">
      <alignment horizontal="center" vertical="center" shrinkToFit="1"/>
    </xf>
    <xf numFmtId="180" fontId="26" fillId="0" borderId="134" xfId="52" applyNumberFormat="1" applyFont="1" applyFill="1" applyBorder="1" applyAlignment="1">
      <alignment horizontal="center" vertical="center" shrinkToFit="1"/>
    </xf>
    <xf numFmtId="0" fontId="54" fillId="0" borderId="90" xfId="54" applyFont="1" applyBorder="1" applyAlignment="1" applyProtection="1">
      <alignment horizontal="center" vertical="center" shrinkToFit="1"/>
      <protection locked="0"/>
    </xf>
    <xf numFmtId="0" fontId="54" fillId="0" borderId="109" xfId="54" applyFont="1" applyBorder="1" applyAlignment="1" applyProtection="1">
      <alignment horizontal="center" vertical="center" shrinkToFit="1"/>
      <protection locked="0"/>
    </xf>
    <xf numFmtId="0" fontId="26" fillId="0" borderId="112" xfId="48" applyFont="1" applyBorder="1" applyAlignment="1">
      <alignment horizontal="center" vertical="center" shrinkToFit="1"/>
    </xf>
    <xf numFmtId="0" fontId="41" fillId="0" borderId="0" xfId="0" applyFont="1" applyAlignment="1">
      <alignment horizontal="center" vertical="top"/>
    </xf>
    <xf numFmtId="0" fontId="39" fillId="0" borderId="110" xfId="0" applyFont="1" applyBorder="1" applyAlignment="1">
      <alignment horizontal="left" vertical="center" wrapText="1"/>
    </xf>
    <xf numFmtId="0" fontId="59" fillId="0" borderId="184" xfId="54" applyFont="1" applyBorder="1" applyAlignment="1">
      <alignment horizontal="center" vertical="center"/>
    </xf>
    <xf numFmtId="0" fontId="59" fillId="0" borderId="110" xfId="54" applyFont="1" applyBorder="1" applyAlignment="1">
      <alignment horizontal="center" vertical="center"/>
    </xf>
    <xf numFmtId="0" fontId="59" fillId="0" borderId="111" xfId="54" applyFont="1" applyBorder="1" applyAlignment="1">
      <alignment horizontal="center" vertical="center"/>
    </xf>
    <xf numFmtId="0" fontId="59" fillId="0" borderId="207" xfId="54" applyFont="1" applyBorder="1" applyAlignment="1">
      <alignment horizontal="center" vertical="center"/>
    </xf>
    <xf numFmtId="0" fontId="59" fillId="0" borderId="54" xfId="54" applyFont="1" applyBorder="1" applyAlignment="1">
      <alignment horizontal="center" vertical="center"/>
    </xf>
    <xf numFmtId="0" fontId="59" fillId="0" borderId="215" xfId="54" applyFont="1" applyBorder="1" applyAlignment="1">
      <alignment horizontal="center" vertical="center"/>
    </xf>
    <xf numFmtId="180" fontId="31" fillId="0" borderId="186" xfId="48" applyNumberFormat="1" applyFont="1" applyBorder="1" applyAlignment="1">
      <alignment horizontal="center" vertical="center" shrinkToFit="1"/>
    </xf>
    <xf numFmtId="180" fontId="31" fillId="0" borderId="174" xfId="48" applyNumberFormat="1" applyFont="1" applyBorder="1" applyAlignment="1">
      <alignment horizontal="center" vertical="center" shrinkToFit="1"/>
    </xf>
    <xf numFmtId="180" fontId="31" fillId="0" borderId="175" xfId="48" applyNumberFormat="1" applyFont="1" applyBorder="1" applyAlignment="1">
      <alignment horizontal="center" vertical="center" shrinkToFit="1"/>
    </xf>
    <xf numFmtId="180" fontId="31" fillId="0" borderId="187" xfId="48" applyNumberFormat="1" applyFont="1" applyBorder="1" applyAlignment="1">
      <alignment horizontal="center" vertical="center" shrinkToFit="1"/>
    </xf>
    <xf numFmtId="180" fontId="31" fillId="0" borderId="177" xfId="48" applyNumberFormat="1" applyFont="1" applyBorder="1" applyAlignment="1">
      <alignment horizontal="center" vertical="center" shrinkToFit="1"/>
    </xf>
    <xf numFmtId="180" fontId="31" fillId="0" borderId="178" xfId="48" applyNumberFormat="1" applyFont="1" applyBorder="1" applyAlignment="1">
      <alignment horizontal="center" vertical="center" shrinkToFit="1"/>
    </xf>
    <xf numFmtId="180" fontId="104" fillId="0" borderId="172" xfId="48" applyNumberFormat="1" applyFont="1" applyBorder="1" applyAlignment="1">
      <alignment horizontal="center" vertical="center" shrinkToFit="1"/>
    </xf>
    <xf numFmtId="180" fontId="104" fillId="0" borderId="116" xfId="48" applyNumberFormat="1" applyFont="1" applyBorder="1" applyAlignment="1">
      <alignment horizontal="center" vertical="center" shrinkToFit="1"/>
    </xf>
    <xf numFmtId="180" fontId="31" fillId="0" borderId="173" xfId="48" applyNumberFormat="1" applyFont="1" applyBorder="1" applyAlignment="1">
      <alignment horizontal="center" vertical="center" shrinkToFit="1"/>
    </xf>
    <xf numFmtId="180" fontId="31" fillId="0" borderId="176" xfId="48" applyNumberFormat="1" applyFont="1" applyBorder="1" applyAlignment="1">
      <alignment horizontal="center" vertical="center" shrinkToFit="1"/>
    </xf>
    <xf numFmtId="0" fontId="59" fillId="0" borderId="163" xfId="54" applyFont="1" applyBorder="1" applyAlignment="1">
      <alignment horizontal="center" vertical="center"/>
    </xf>
    <xf numFmtId="0" fontId="59" fillId="0" borderId="58" xfId="54" applyFont="1" applyBorder="1" applyAlignment="1">
      <alignment horizontal="center" vertical="center"/>
    </xf>
    <xf numFmtId="0" fontId="59" fillId="0" borderId="48" xfId="54" applyFont="1" applyBorder="1" applyAlignment="1">
      <alignment horizontal="center" vertical="center"/>
    </xf>
    <xf numFmtId="0" fontId="59" fillId="0" borderId="164" xfId="54" applyFont="1" applyBorder="1" applyAlignment="1">
      <alignment horizontal="center" vertical="center"/>
    </xf>
    <xf numFmtId="0" fontId="59" fillId="0" borderId="22" xfId="54" applyFont="1" applyBorder="1" applyAlignment="1">
      <alignment horizontal="center" vertical="center"/>
    </xf>
    <xf numFmtId="0" fontId="59" fillId="0" borderId="57" xfId="54" applyFont="1" applyBorder="1" applyAlignment="1">
      <alignment horizontal="center" vertical="center"/>
    </xf>
    <xf numFmtId="180" fontId="31" fillId="0" borderId="165" xfId="48" applyNumberFormat="1" applyFont="1" applyBorder="1" applyAlignment="1">
      <alignment horizontal="center" vertical="center" shrinkToFit="1"/>
    </xf>
    <xf numFmtId="180" fontId="31" fillId="0" borderId="118" xfId="48" applyNumberFormat="1" applyFont="1" applyBorder="1" applyAlignment="1">
      <alignment horizontal="center" vertical="center" shrinkToFit="1"/>
    </xf>
    <xf numFmtId="180" fontId="31" fillId="0" borderId="166" xfId="48" applyNumberFormat="1" applyFont="1" applyBorder="1" applyAlignment="1">
      <alignment horizontal="center" vertical="center" shrinkToFit="1"/>
    </xf>
    <xf numFmtId="180" fontId="31" fillId="0" borderId="167" xfId="48" applyNumberFormat="1" applyFont="1" applyBorder="1" applyAlignment="1">
      <alignment horizontal="center" vertical="center" shrinkToFit="1"/>
    </xf>
    <xf numFmtId="180" fontId="31" fillId="0" borderId="41" xfId="48" applyNumberFormat="1" applyFont="1" applyBorder="1" applyAlignment="1">
      <alignment horizontal="center" vertical="center" shrinkToFit="1"/>
    </xf>
    <xf numFmtId="180" fontId="31" fillId="0" borderId="168" xfId="48" applyNumberFormat="1" applyFont="1" applyBorder="1" applyAlignment="1">
      <alignment horizontal="center" vertical="center" shrinkToFit="1"/>
    </xf>
    <xf numFmtId="180" fontId="106" fillId="0" borderId="169" xfId="48" applyNumberFormat="1" applyFont="1" applyBorder="1" applyAlignment="1">
      <alignment horizontal="center" vertical="center" shrinkToFit="1"/>
    </xf>
    <xf numFmtId="180" fontId="106" fillId="0" borderId="170" xfId="48" applyNumberFormat="1" applyFont="1" applyBorder="1" applyAlignment="1">
      <alignment horizontal="center" vertical="center" shrinkToFit="1"/>
    </xf>
    <xf numFmtId="180" fontId="31" fillId="0" borderId="158" xfId="48" applyNumberFormat="1" applyFont="1" applyBorder="1" applyAlignment="1">
      <alignment horizontal="center" vertical="center" shrinkToFit="1"/>
    </xf>
    <xf numFmtId="180" fontId="31" fillId="0" borderId="171" xfId="48" applyNumberFormat="1" applyFont="1" applyBorder="1" applyAlignment="1">
      <alignment horizontal="center" vertical="center" shrinkToFit="1"/>
    </xf>
    <xf numFmtId="0" fontId="41" fillId="0" borderId="0" xfId="0" applyFont="1" applyAlignment="1">
      <alignment horizontal="center" vertical="top" wrapText="1"/>
    </xf>
    <xf numFmtId="0" fontId="54" fillId="0" borderId="90" xfId="48" applyFont="1" applyBorder="1" applyAlignment="1" applyProtection="1">
      <alignment vertical="center" shrinkToFit="1"/>
      <protection locked="0"/>
    </xf>
    <xf numFmtId="0" fontId="54" fillId="0" borderId="109" xfId="48" applyFont="1" applyBorder="1" applyAlignment="1" applyProtection="1">
      <alignment vertical="center" shrinkToFit="1"/>
      <protection locked="0"/>
    </xf>
    <xf numFmtId="0" fontId="54" fillId="0" borderId="32" xfId="48" applyFont="1" applyBorder="1" applyAlignment="1" applyProtection="1">
      <alignment vertical="center" shrinkToFit="1"/>
      <protection locked="0"/>
    </xf>
    <xf numFmtId="0" fontId="54" fillId="0" borderId="33" xfId="48" applyFont="1" applyBorder="1" applyAlignment="1" applyProtection="1">
      <alignment vertical="center" shrinkToFit="1"/>
      <protection locked="0"/>
    </xf>
    <xf numFmtId="0" fontId="26" fillId="0" borderId="133" xfId="54" applyFont="1" applyBorder="1" applyAlignment="1">
      <alignment horizontal="center" vertical="center" shrinkToFit="1"/>
    </xf>
    <xf numFmtId="0" fontId="26" fillId="0" borderId="134" xfId="54" applyFont="1" applyBorder="1" applyAlignment="1">
      <alignment horizontal="center" vertical="center" shrinkToFit="1"/>
    </xf>
    <xf numFmtId="0" fontId="26" fillId="0" borderId="190" xfId="54" applyFont="1" applyBorder="1" applyAlignment="1">
      <alignment horizontal="center" vertical="center" shrinkToFit="1"/>
    </xf>
    <xf numFmtId="0" fontId="26" fillId="0" borderId="137" xfId="54" applyFont="1" applyBorder="1" applyAlignment="1">
      <alignment horizontal="center" vertical="center" shrinkToFit="1"/>
    </xf>
    <xf numFmtId="0" fontId="61" fillId="0" borderId="124" xfId="54" applyFont="1" applyBorder="1" applyAlignment="1">
      <alignment horizontal="center" vertical="center" textRotation="255" wrapText="1"/>
    </xf>
    <xf numFmtId="0" fontId="61" fillId="0" borderId="112" xfId="54" applyFont="1" applyBorder="1" applyAlignment="1">
      <alignment horizontal="center" vertical="center" textRotation="255" wrapText="1"/>
    </xf>
    <xf numFmtId="0" fontId="61" fillId="0" borderId="125" xfId="54" applyFont="1" applyBorder="1" applyAlignment="1">
      <alignment horizontal="center" vertical="center" textRotation="255" wrapText="1"/>
    </xf>
    <xf numFmtId="0" fontId="61" fillId="0" borderId="53" xfId="54" applyFont="1" applyBorder="1" applyAlignment="1">
      <alignment horizontal="center" vertical="center" textRotation="255" wrapText="1"/>
    </xf>
    <xf numFmtId="0" fontId="61" fillId="0" borderId="160" xfId="54" applyFont="1" applyBorder="1" applyAlignment="1">
      <alignment horizontal="center" vertical="center" textRotation="255" wrapText="1"/>
    </xf>
    <xf numFmtId="0" fontId="61" fillId="0" borderId="24" xfId="54" applyFont="1" applyBorder="1" applyAlignment="1">
      <alignment horizontal="center" vertical="center" textRotation="255" wrapText="1"/>
    </xf>
    <xf numFmtId="180" fontId="41" fillId="0" borderId="155" xfId="48" applyNumberFormat="1" applyFont="1" applyBorder="1" applyAlignment="1">
      <alignment horizontal="center" vertical="center" shrinkToFit="1"/>
    </xf>
    <xf numFmtId="0" fontId="26" fillId="0" borderId="88" xfId="54" applyFont="1" applyBorder="1" applyAlignment="1">
      <alignment horizontal="center" vertical="center" wrapText="1"/>
    </xf>
    <xf numFmtId="0" fontId="26" fillId="0" borderId="27" xfId="54" applyFont="1" applyBorder="1" applyAlignment="1">
      <alignment horizontal="center" vertical="center" wrapText="1"/>
    </xf>
    <xf numFmtId="0" fontId="26" fillId="0" borderId="148" xfId="54" applyFont="1" applyBorder="1" applyAlignment="1">
      <alignment horizontal="center" vertical="center" wrapText="1"/>
    </xf>
    <xf numFmtId="0" fontId="26" fillId="0" borderId="32" xfId="54" applyFont="1" applyBorder="1" applyAlignment="1">
      <alignment horizontal="center" vertical="center" wrapText="1"/>
    </xf>
    <xf numFmtId="0" fontId="26" fillId="0" borderId="33" xfId="54" applyFont="1" applyBorder="1" applyAlignment="1">
      <alignment horizontal="center" vertical="center" wrapText="1"/>
    </xf>
    <xf numFmtId="0" fontId="26" fillId="0" borderId="50" xfId="54" applyFont="1" applyBorder="1" applyAlignment="1">
      <alignment horizontal="center" vertical="center" wrapText="1"/>
    </xf>
    <xf numFmtId="0" fontId="26" fillId="0" borderId="189" xfId="48" applyFont="1" applyBorder="1" applyAlignment="1">
      <alignment horizontal="center" vertical="center" shrinkToFit="1"/>
    </xf>
    <xf numFmtId="0" fontId="26" fillId="0" borderId="162" xfId="48" applyFont="1" applyBorder="1" applyAlignment="1">
      <alignment horizontal="center" vertical="center" shrinkToFit="1"/>
    </xf>
    <xf numFmtId="0" fontId="26" fillId="0" borderId="190" xfId="48" applyFont="1" applyBorder="1" applyAlignment="1">
      <alignment horizontal="center" vertical="center" shrinkToFit="1"/>
    </xf>
    <xf numFmtId="180" fontId="26" fillId="0" borderId="161" xfId="52" applyNumberFormat="1" applyFont="1" applyFill="1" applyBorder="1" applyAlignment="1">
      <alignment horizontal="center" vertical="center" shrinkToFit="1"/>
    </xf>
    <xf numFmtId="180" fontId="26" fillId="0" borderId="162" xfId="52" applyNumberFormat="1" applyFont="1" applyFill="1" applyBorder="1" applyAlignment="1">
      <alignment horizontal="center" vertical="center" shrinkToFit="1"/>
    </xf>
    <xf numFmtId="180" fontId="26" fillId="0" borderId="136" xfId="52" applyNumberFormat="1" applyFont="1" applyFill="1" applyBorder="1" applyAlignment="1">
      <alignment horizontal="center" vertical="center" shrinkToFit="1"/>
    </xf>
    <xf numFmtId="180" fontId="26" fillId="0" borderId="137" xfId="52" applyNumberFormat="1" applyFont="1" applyFill="1" applyBorder="1" applyAlignment="1">
      <alignment horizontal="center" vertical="center" shrinkToFit="1"/>
    </xf>
    <xf numFmtId="186" fontId="41" fillId="0" borderId="88" xfId="52" applyNumberFormat="1" applyFont="1" applyFill="1" applyBorder="1" applyAlignment="1" applyProtection="1">
      <alignment horizontal="center" vertical="center" shrinkToFit="1"/>
      <protection locked="0"/>
    </xf>
    <xf numFmtId="186" fontId="41" fillId="0" borderId="32" xfId="52" applyNumberFormat="1" applyFont="1" applyFill="1" applyBorder="1" applyAlignment="1" applyProtection="1">
      <alignment horizontal="center" vertical="center" shrinkToFit="1"/>
      <protection locked="0"/>
    </xf>
    <xf numFmtId="0" fontId="26" fillId="0" borderId="187" xfId="54" applyFont="1" applyBorder="1" applyAlignment="1">
      <alignment horizontal="center" vertical="center" shrinkToFit="1"/>
    </xf>
    <xf numFmtId="0" fontId="26" fillId="0" borderId="141" xfId="54" applyFont="1" applyBorder="1" applyAlignment="1">
      <alignment horizontal="center" vertical="center" shrinkToFit="1"/>
    </xf>
    <xf numFmtId="0" fontId="26" fillId="0" borderId="90" xfId="54" applyFont="1" applyBorder="1" applyAlignment="1">
      <alignment horizontal="distributed" vertical="center" wrapText="1" indent="1" shrinkToFit="1"/>
    </xf>
    <xf numFmtId="0" fontId="26" fillId="0" borderId="52" xfId="54" applyFont="1" applyBorder="1" applyAlignment="1">
      <alignment horizontal="distributed" vertical="center" wrapText="1" indent="1" shrinkToFit="1"/>
    </xf>
    <xf numFmtId="0" fontId="26" fillId="0" borderId="32" xfId="54" applyFont="1" applyBorder="1" applyAlignment="1">
      <alignment horizontal="distributed" vertical="center" wrapText="1" indent="1" shrinkToFit="1"/>
    </xf>
    <xf numFmtId="0" fontId="26" fillId="0" borderId="50" xfId="54" applyFont="1" applyBorder="1" applyAlignment="1">
      <alignment horizontal="distributed" vertical="center" wrapText="1" indent="1" shrinkToFit="1"/>
    </xf>
    <xf numFmtId="183" fontId="26" fillId="0" borderId="84" xfId="54" applyNumberFormat="1" applyFont="1" applyBorder="1" applyAlignment="1" applyProtection="1">
      <alignment horizontal="center" vertical="center" shrinkToFit="1"/>
      <protection locked="0"/>
    </xf>
    <xf numFmtId="183" fontId="26" fillId="0" borderId="66" xfId="54" applyNumberFormat="1" applyFont="1" applyBorder="1" applyAlignment="1" applyProtection="1">
      <alignment horizontal="center" vertical="center" shrinkToFit="1"/>
      <protection locked="0"/>
    </xf>
    <xf numFmtId="194" fontId="54" fillId="0" borderId="90" xfId="48" applyNumberFormat="1" applyFont="1" applyBorder="1" applyAlignment="1" applyProtection="1">
      <alignment vertical="center" shrinkToFit="1"/>
      <protection locked="0"/>
    </xf>
    <xf numFmtId="194" fontId="54" fillId="0" borderId="109" xfId="48" applyNumberFormat="1" applyFont="1" applyBorder="1" applyAlignment="1" applyProtection="1">
      <alignment vertical="center" shrinkToFit="1"/>
      <protection locked="0"/>
    </xf>
    <xf numFmtId="194" fontId="54" fillId="0" borderId="32" xfId="48" applyNumberFormat="1" applyFont="1" applyBorder="1" applyAlignment="1" applyProtection="1">
      <alignment vertical="center" shrinkToFit="1"/>
      <protection locked="0"/>
    </xf>
    <xf numFmtId="194" fontId="54" fillId="0" borderId="33" xfId="48" applyNumberFormat="1" applyFont="1" applyBorder="1" applyAlignment="1" applyProtection="1">
      <alignment vertical="center" shrinkToFit="1"/>
      <protection locked="0"/>
    </xf>
    <xf numFmtId="183" fontId="26" fillId="0" borderId="138" xfId="54" applyNumberFormat="1" applyFont="1" applyBorder="1" applyAlignment="1" applyProtection="1">
      <alignment horizontal="center" vertical="center" shrinkToFit="1"/>
      <protection locked="0"/>
    </xf>
    <xf numFmtId="183" fontId="26" fillId="0" borderId="139" xfId="54" applyNumberFormat="1" applyFont="1" applyBorder="1" applyAlignment="1" applyProtection="1">
      <alignment horizontal="center" vertical="center" shrinkToFit="1"/>
      <protection locked="0"/>
    </xf>
    <xf numFmtId="0" fontId="23" fillId="0" borderId="90" xfId="54" applyFont="1" applyBorder="1" applyAlignment="1">
      <alignment horizontal="distributed" vertical="center" wrapText="1" indent="1" shrinkToFit="1"/>
    </xf>
    <xf numFmtId="0" fontId="23" fillId="0" borderId="52" xfId="54" applyFont="1" applyBorder="1" applyAlignment="1">
      <alignment horizontal="distributed" vertical="center" wrapText="1" indent="1" shrinkToFit="1"/>
    </xf>
    <xf numFmtId="0" fontId="23" fillId="0" borderId="32" xfId="54" applyFont="1" applyBorder="1" applyAlignment="1">
      <alignment horizontal="distributed" vertical="center" wrapText="1" indent="1" shrinkToFit="1"/>
    </xf>
    <xf numFmtId="0" fontId="23" fillId="0" borderId="50" xfId="54" applyFont="1" applyBorder="1" applyAlignment="1">
      <alignment horizontal="distributed" vertical="center" wrapText="1" indent="1" shrinkToFit="1"/>
    </xf>
    <xf numFmtId="183" fontId="39" fillId="0" borderId="52" xfId="54" applyNumberFormat="1" applyFont="1" applyBorder="1" applyAlignment="1" applyProtection="1">
      <alignment horizontal="center" vertical="center" shrinkToFit="1"/>
      <protection locked="0"/>
    </xf>
    <xf numFmtId="183" fontId="39" fillId="0" borderId="50" xfId="54" applyNumberFormat="1" applyFont="1" applyBorder="1" applyAlignment="1" applyProtection="1">
      <alignment horizontal="center" vertical="center" shrinkToFit="1"/>
      <protection locked="0"/>
    </xf>
    <xf numFmtId="0" fontId="26" fillId="25" borderId="135" xfId="48" applyFont="1" applyFill="1" applyBorder="1" applyAlignment="1">
      <alignment horizontal="center" vertical="center" shrinkToFit="1"/>
    </xf>
    <xf numFmtId="0" fontId="26" fillId="25" borderId="134" xfId="48" applyFont="1" applyFill="1" applyBorder="1" applyAlignment="1">
      <alignment horizontal="center" vertical="center" shrinkToFit="1"/>
    </xf>
    <xf numFmtId="0" fontId="26" fillId="25" borderId="136" xfId="48" applyFont="1" applyFill="1" applyBorder="1" applyAlignment="1">
      <alignment horizontal="center" vertical="center" shrinkToFit="1"/>
    </xf>
    <xf numFmtId="0" fontId="26" fillId="25" borderId="137" xfId="48" applyFont="1" applyFill="1" applyBorder="1" applyAlignment="1">
      <alignment horizontal="center" vertical="center" shrinkToFit="1"/>
    </xf>
    <xf numFmtId="180" fontId="41" fillId="25" borderId="119" xfId="48" applyNumberFormat="1" applyFont="1" applyFill="1" applyBorder="1" applyAlignment="1">
      <alignment horizontal="center" vertical="center" shrinkToFit="1"/>
    </xf>
    <xf numFmtId="180" fontId="41" fillId="25" borderId="38" xfId="48" applyNumberFormat="1" applyFont="1" applyFill="1" applyBorder="1" applyAlignment="1">
      <alignment horizontal="center" vertical="center" shrinkToFit="1"/>
    </xf>
    <xf numFmtId="0" fontId="54" fillId="0" borderId="51" xfId="48" applyFont="1" applyBorder="1" applyAlignment="1">
      <alignment horizontal="center" vertical="center" shrinkToFit="1"/>
    </xf>
    <xf numFmtId="0" fontId="54" fillId="0" borderId="44" xfId="48" applyFont="1" applyBorder="1" applyAlignment="1">
      <alignment horizontal="center" vertical="center" shrinkToFit="1"/>
    </xf>
    <xf numFmtId="178" fontId="104" fillId="0" borderId="12" xfId="48" applyNumberFormat="1" applyFont="1" applyBorder="1" applyAlignment="1">
      <alignment horizontal="center" vertical="center" shrinkToFit="1"/>
    </xf>
    <xf numFmtId="178" fontId="104" fillId="0" borderId="68" xfId="48" applyNumberFormat="1" applyFont="1" applyBorder="1" applyAlignment="1">
      <alignment horizontal="center" vertical="center" shrinkToFit="1"/>
    </xf>
    <xf numFmtId="0" fontId="54" fillId="0" borderId="0" xfId="48" applyFont="1" applyAlignment="1" applyProtection="1">
      <alignment vertical="center" shrinkToFit="1"/>
      <protection locked="0"/>
    </xf>
    <xf numFmtId="0" fontId="54" fillId="0" borderId="53" xfId="48" applyFont="1" applyBorder="1" applyAlignment="1">
      <alignment horizontal="center" vertical="center" shrinkToFit="1"/>
    </xf>
    <xf numFmtId="0" fontId="26" fillId="0" borderId="140" xfId="48" applyFont="1" applyBorder="1" applyAlignment="1">
      <alignment horizontal="center" vertical="center" shrinkToFit="1"/>
    </xf>
    <xf numFmtId="0" fontId="26" fillId="0" borderId="141" xfId="48" applyFont="1" applyBorder="1" applyAlignment="1">
      <alignment horizontal="center" vertical="center" shrinkToFit="1"/>
    </xf>
    <xf numFmtId="0" fontId="26" fillId="0" borderId="191" xfId="54" applyFont="1" applyBorder="1" applyAlignment="1">
      <alignment horizontal="center" vertical="center" textRotation="255" wrapText="1" shrinkToFit="1"/>
    </xf>
    <xf numFmtId="0" fontId="26" fillId="0" borderId="62" xfId="54" applyFont="1" applyBorder="1" applyAlignment="1">
      <alignment horizontal="center" vertical="center" textRotation="255" wrapText="1" shrinkToFit="1"/>
    </xf>
    <xf numFmtId="0" fontId="26" fillId="0" borderId="62" xfId="48" applyFont="1" applyBorder="1" applyAlignment="1">
      <alignment horizontal="center" vertical="center" textRotation="255" wrapText="1"/>
    </xf>
    <xf numFmtId="0" fontId="26" fillId="0" borderId="23" xfId="48" applyFont="1" applyBorder="1" applyAlignment="1">
      <alignment horizontal="center" vertical="center" textRotation="255" wrapText="1"/>
    </xf>
    <xf numFmtId="0" fontId="26" fillId="0" borderId="29" xfId="48" applyFont="1" applyBorder="1" applyAlignment="1">
      <alignment horizontal="center" vertical="center" textRotation="255" wrapText="1"/>
    </xf>
    <xf numFmtId="0" fontId="26" fillId="0" borderId="29" xfId="54" applyFont="1" applyBorder="1" applyAlignment="1">
      <alignment horizontal="center" vertical="center" textRotation="255" wrapText="1" shrinkToFit="1"/>
    </xf>
    <xf numFmtId="0" fontId="26" fillId="0" borderId="156" xfId="48" applyFont="1" applyBorder="1" applyAlignment="1">
      <alignment horizontal="center" vertical="center" shrinkToFit="1"/>
    </xf>
    <xf numFmtId="0" fontId="26" fillId="0" borderId="157" xfId="48" applyFont="1" applyBorder="1" applyAlignment="1">
      <alignment horizontal="center" vertical="center" shrinkToFit="1"/>
    </xf>
    <xf numFmtId="0" fontId="26" fillId="0" borderId="56" xfId="54" applyFont="1" applyBorder="1" applyAlignment="1">
      <alignment horizontal="center" vertical="center" wrapText="1" shrinkToFit="1"/>
    </xf>
    <xf numFmtId="183" fontId="39" fillId="0" borderId="215" xfId="54" applyNumberFormat="1" applyFont="1" applyBorder="1" applyAlignment="1" applyProtection="1">
      <alignment horizontal="left" vertical="center" wrapText="1" shrinkToFit="1"/>
      <protection locked="0"/>
    </xf>
    <xf numFmtId="0" fontId="26" fillId="0" borderId="126" xfId="48" applyFont="1" applyBorder="1" applyAlignment="1">
      <alignment horizontal="center" vertical="center" shrinkToFit="1"/>
    </xf>
    <xf numFmtId="0" fontId="26" fillId="0" borderId="55" xfId="48" applyFont="1" applyBorder="1" applyAlignment="1">
      <alignment horizontal="center" vertical="center" shrinkToFit="1"/>
    </xf>
    <xf numFmtId="186" fontId="104" fillId="0" borderId="54" xfId="52" applyNumberFormat="1" applyFont="1" applyFill="1" applyBorder="1" applyAlignment="1" applyProtection="1">
      <alignment horizontal="center" vertical="center" shrinkToFit="1"/>
      <protection locked="0"/>
    </xf>
    <xf numFmtId="180" fontId="41" fillId="0" borderId="23" xfId="48" applyNumberFormat="1" applyFont="1" applyBorder="1" applyAlignment="1">
      <alignment horizontal="center" vertical="center" shrinkToFit="1"/>
    </xf>
    <xf numFmtId="0" fontId="26" fillId="0" borderId="30" xfId="48" applyFont="1" applyBorder="1" applyAlignment="1">
      <alignment horizontal="distributed" vertical="center" indent="1"/>
    </xf>
    <xf numFmtId="0" fontId="26" fillId="0" borderId="31" xfId="48" applyFont="1" applyBorder="1" applyAlignment="1">
      <alignment horizontal="distributed" vertical="center" indent="1"/>
    </xf>
    <xf numFmtId="0" fontId="26" fillId="0" borderId="45" xfId="48" applyFont="1" applyBorder="1" applyAlignment="1">
      <alignment horizontal="distributed" vertical="center" indent="1"/>
    </xf>
    <xf numFmtId="0" fontId="41" fillId="0" borderId="30" xfId="48" applyFont="1" applyBorder="1" applyAlignment="1" applyProtection="1">
      <alignment horizontal="center" vertical="center" shrinkToFit="1"/>
      <protection locked="0"/>
    </xf>
    <xf numFmtId="0" fontId="41" fillId="0" borderId="31" xfId="48" applyFont="1" applyBorder="1" applyAlignment="1" applyProtection="1">
      <alignment horizontal="center" vertical="center" shrinkToFit="1"/>
      <protection locked="0"/>
    </xf>
    <xf numFmtId="0" fontId="41" fillId="0" borderId="30" xfId="48" applyFont="1" applyBorder="1" applyAlignment="1">
      <alignment horizontal="center" vertical="center" shrinkToFit="1"/>
    </xf>
    <xf numFmtId="0" fontId="41" fillId="0" borderId="31" xfId="48" applyFont="1" applyBorder="1" applyAlignment="1">
      <alignment horizontal="center" vertical="center" shrinkToFit="1"/>
    </xf>
    <xf numFmtId="194" fontId="41" fillId="0" borderId="30" xfId="48" applyNumberFormat="1" applyFont="1" applyBorder="1" applyAlignment="1">
      <alignment horizontal="center" vertical="center" shrinkToFit="1"/>
    </xf>
    <xf numFmtId="194" fontId="41" fillId="0" borderId="31" xfId="48" applyNumberFormat="1" applyFont="1" applyBorder="1" applyAlignment="1">
      <alignment horizontal="center" vertical="center" shrinkToFit="1"/>
    </xf>
    <xf numFmtId="0" fontId="26" fillId="0" borderId="90" xfId="48" applyFont="1" applyBorder="1" applyAlignment="1">
      <alignment horizontal="distributed" vertical="center" wrapText="1" indent="1"/>
    </xf>
    <xf numFmtId="0" fontId="26" fillId="0" borderId="109" xfId="48" applyFont="1" applyBorder="1" applyAlignment="1">
      <alignment horizontal="distributed" vertical="center" wrapText="1" indent="1"/>
    </xf>
    <xf numFmtId="0" fontId="26" fillId="0" borderId="52" xfId="48" applyFont="1" applyBorder="1" applyAlignment="1">
      <alignment horizontal="distributed" vertical="center" wrapText="1" indent="1"/>
    </xf>
    <xf numFmtId="0" fontId="26" fillId="0" borderId="32" xfId="48" applyFont="1" applyBorder="1" applyAlignment="1">
      <alignment horizontal="distributed" vertical="center" wrapText="1" indent="1"/>
    </xf>
    <xf numFmtId="0" fontId="26" fillId="0" borderId="33" xfId="48" applyFont="1" applyBorder="1" applyAlignment="1">
      <alignment horizontal="distributed" vertical="center" wrapText="1" indent="1"/>
    </xf>
    <xf numFmtId="0" fontId="26" fillId="0" borderId="50" xfId="48" applyFont="1" applyBorder="1" applyAlignment="1">
      <alignment horizontal="distributed" vertical="center" wrapText="1" indent="1"/>
    </xf>
    <xf numFmtId="0" fontId="41" fillId="0" borderId="57" xfId="48" applyFont="1" applyBorder="1" applyAlignment="1" applyProtection="1">
      <alignment horizontal="center" vertical="center" shrinkToFit="1"/>
      <protection locked="0"/>
    </xf>
    <xf numFmtId="0" fontId="41" fillId="0" borderId="212" xfId="48" applyFont="1" applyBorder="1" applyAlignment="1" applyProtection="1">
      <alignment horizontal="center" vertical="center" shrinkToFit="1"/>
      <protection locked="0"/>
    </xf>
    <xf numFmtId="0" fontId="41" fillId="0" borderId="32" xfId="48" applyFont="1" applyBorder="1" applyAlignment="1" applyProtection="1">
      <alignment horizontal="center" vertical="center" shrinkToFit="1"/>
      <protection locked="0"/>
    </xf>
    <xf numFmtId="0" fontId="41" fillId="0" borderId="33" xfId="48" applyFont="1" applyBorder="1" applyAlignment="1" applyProtection="1">
      <alignment horizontal="center" vertical="center" shrinkToFit="1"/>
      <protection locked="0"/>
    </xf>
    <xf numFmtId="178" fontId="104" fillId="0" borderId="30" xfId="48" applyNumberFormat="1" applyFont="1" applyBorder="1" applyAlignment="1">
      <alignment horizontal="center" vertical="center" shrinkToFit="1"/>
    </xf>
    <xf numFmtId="178" fontId="104" fillId="0" borderId="45" xfId="48" applyNumberFormat="1" applyFont="1" applyBorder="1" applyAlignment="1">
      <alignment horizontal="center" vertical="center" shrinkToFit="1"/>
    </xf>
    <xf numFmtId="0" fontId="54" fillId="0" borderId="146" xfId="48" applyFont="1" applyBorder="1" applyAlignment="1">
      <alignment horizontal="distributed" vertical="center" indent="1"/>
    </xf>
    <xf numFmtId="0" fontId="54" fillId="0" borderId="147" xfId="48" applyFont="1" applyBorder="1" applyAlignment="1">
      <alignment horizontal="distributed" vertical="center" indent="1"/>
    </xf>
    <xf numFmtId="0" fontId="54" fillId="0" borderId="85" xfId="48" applyFont="1" applyBorder="1" applyAlignment="1">
      <alignment horizontal="distributed" vertical="center" indent="1"/>
    </xf>
    <xf numFmtId="0" fontId="26" fillId="0" borderId="159" xfId="48" applyFont="1" applyBorder="1" applyAlignment="1">
      <alignment horizontal="center" vertical="center" wrapText="1"/>
    </xf>
    <xf numFmtId="0" fontId="26" fillId="0" borderId="152" xfId="48" applyFont="1" applyBorder="1" applyAlignment="1">
      <alignment horizontal="center" vertical="center" wrapText="1"/>
    </xf>
    <xf numFmtId="0" fontId="26" fillId="0" borderId="150" xfId="48" applyFont="1" applyBorder="1" applyAlignment="1">
      <alignment horizontal="center" vertical="center"/>
    </xf>
    <xf numFmtId="0" fontId="26" fillId="0" borderId="152" xfId="48" applyFont="1" applyBorder="1" applyAlignment="1">
      <alignment horizontal="center" vertical="center"/>
    </xf>
    <xf numFmtId="0" fontId="26" fillId="0" borderId="150" xfId="48" applyFont="1" applyBorder="1" applyAlignment="1">
      <alignment horizontal="center" vertical="center" wrapText="1"/>
    </xf>
    <xf numFmtId="0" fontId="26" fillId="0" borderId="108" xfId="48" applyFont="1" applyBorder="1" applyAlignment="1">
      <alignment horizontal="center" vertical="center" wrapText="1"/>
    </xf>
    <xf numFmtId="178" fontId="26" fillId="0" borderId="150" xfId="48" applyNumberFormat="1" applyFont="1" applyBorder="1" applyAlignment="1">
      <alignment horizontal="center" vertical="center" wrapText="1"/>
    </xf>
    <xf numFmtId="178" fontId="26" fillId="0" borderId="151" xfId="48" applyNumberFormat="1" applyFont="1" applyBorder="1" applyAlignment="1">
      <alignment horizontal="center" vertical="center" wrapText="1"/>
    </xf>
    <xf numFmtId="178" fontId="50" fillId="0" borderId="78" xfId="48" applyNumberFormat="1" applyFont="1" applyBorder="1" applyAlignment="1">
      <alignment horizontal="center" vertical="center" shrinkToFit="1"/>
    </xf>
    <xf numFmtId="178" fontId="50" fillId="0" borderId="143" xfId="48" applyNumberFormat="1" applyFont="1" applyBorder="1" applyAlignment="1">
      <alignment horizontal="center" vertical="center" shrinkToFit="1"/>
    </xf>
    <xf numFmtId="178" fontId="39" fillId="0" borderId="88" xfId="48" applyNumberFormat="1" applyFont="1" applyBorder="1" applyAlignment="1">
      <alignment horizontal="center" vertical="center" wrapText="1"/>
    </xf>
    <xf numFmtId="178" fontId="39" fillId="0" borderId="148" xfId="48" applyNumberFormat="1" applyFont="1" applyBorder="1" applyAlignment="1">
      <alignment horizontal="center" vertical="center" wrapText="1"/>
    </xf>
    <xf numFmtId="14" fontId="61" fillId="0" borderId="12" xfId="48" applyNumberFormat="1" applyFont="1" applyBorder="1" applyAlignment="1">
      <alignment horizontal="center" vertical="center" textRotation="255" wrapText="1"/>
    </xf>
    <xf numFmtId="14" fontId="61" fillId="0" borderId="0" xfId="48" applyNumberFormat="1" applyFont="1" applyAlignment="1">
      <alignment horizontal="center" vertical="center" textRotation="255" wrapText="1"/>
    </xf>
    <xf numFmtId="14" fontId="61" fillId="0" borderId="56" xfId="48" applyNumberFormat="1" applyFont="1" applyBorder="1" applyAlignment="1">
      <alignment horizontal="center" vertical="center" textRotation="255" wrapText="1"/>
    </xf>
    <xf numFmtId="14" fontId="61" fillId="0" borderId="54" xfId="48" applyNumberFormat="1" applyFont="1" applyBorder="1" applyAlignment="1">
      <alignment horizontal="center" vertical="center" textRotation="255" wrapText="1"/>
    </xf>
    <xf numFmtId="0" fontId="31" fillId="0" borderId="153" xfId="48" applyFont="1" applyBorder="1" applyAlignment="1">
      <alignment horizontal="center" vertical="center" shrinkToFit="1"/>
    </xf>
    <xf numFmtId="0" fontId="31" fillId="0" borderId="120" xfId="48" applyFont="1" applyBorder="1" applyAlignment="1">
      <alignment horizontal="center" vertical="center" shrinkToFit="1"/>
    </xf>
    <xf numFmtId="177" fontId="31" fillId="0" borderId="144" xfId="52" applyNumberFormat="1" applyFont="1" applyFill="1" applyBorder="1" applyAlignment="1">
      <alignment horizontal="center" vertical="center" shrinkToFit="1"/>
    </xf>
    <xf numFmtId="177" fontId="31" fillId="0" borderId="120" xfId="52" applyNumberFormat="1" applyFont="1" applyFill="1" applyBorder="1" applyAlignment="1">
      <alignment horizontal="center" vertical="center" shrinkToFit="1"/>
    </xf>
    <xf numFmtId="177" fontId="31" fillId="0" borderId="145" xfId="52" applyNumberFormat="1" applyFont="1" applyFill="1" applyBorder="1" applyAlignment="1">
      <alignment horizontal="center" vertical="center" shrinkToFit="1"/>
    </xf>
    <xf numFmtId="177" fontId="31" fillId="0" borderId="224" xfId="52" applyNumberFormat="1" applyFont="1" applyFill="1" applyBorder="1" applyAlignment="1">
      <alignment horizontal="center" vertical="center" shrinkToFit="1"/>
    </xf>
    <xf numFmtId="177" fontId="31" fillId="0" borderId="222" xfId="52" applyNumberFormat="1" applyFont="1" applyFill="1" applyBorder="1" applyAlignment="1">
      <alignment horizontal="center" vertical="center" shrinkToFit="1"/>
    </xf>
    <xf numFmtId="0" fontId="31" fillId="0" borderId="225" xfId="48" applyFont="1" applyBorder="1" applyAlignment="1">
      <alignment horizontal="center" vertical="center" shrinkToFit="1"/>
    </xf>
    <xf numFmtId="0" fontId="31" fillId="0" borderId="144" xfId="48" applyFont="1" applyBorder="1" applyAlignment="1">
      <alignment horizontal="center" vertical="center" shrinkToFit="1"/>
    </xf>
    <xf numFmtId="0" fontId="50" fillId="0" borderId="0" xfId="54" applyFont="1" applyAlignment="1">
      <alignment horizontal="left" vertical="center"/>
    </xf>
    <xf numFmtId="0" fontId="50" fillId="0" borderId="24" xfId="54" applyFont="1" applyBorder="1" applyAlignment="1">
      <alignment horizontal="left" vertical="center"/>
    </xf>
    <xf numFmtId="0" fontId="39" fillId="0" borderId="88" xfId="48" applyFont="1" applyBorder="1" applyAlignment="1">
      <alignment horizontal="center" vertical="center" wrapText="1"/>
    </xf>
    <xf numFmtId="0" fontId="39" fillId="0" borderId="27" xfId="48" applyFont="1" applyBorder="1" applyAlignment="1">
      <alignment horizontal="center" vertical="center" wrapText="1"/>
    </xf>
    <xf numFmtId="0" fontId="39" fillId="0" borderId="148" xfId="48" applyFont="1" applyBorder="1" applyAlignment="1">
      <alignment horizontal="center" vertical="center" wrapText="1"/>
    </xf>
    <xf numFmtId="0" fontId="39" fillId="0" borderId="12" xfId="48" applyFont="1" applyBorder="1" applyAlignment="1">
      <alignment horizontal="center" vertical="center" wrapText="1"/>
    </xf>
    <xf numFmtId="0" fontId="39" fillId="0" borderId="0" xfId="48" applyFont="1" applyAlignment="1">
      <alignment horizontal="center" vertical="center" wrapText="1"/>
    </xf>
    <xf numFmtId="0" fontId="39" fillId="0" borderId="68" xfId="48" applyFont="1" applyBorder="1" applyAlignment="1">
      <alignment horizontal="center" vertical="center" wrapText="1"/>
    </xf>
    <xf numFmtId="0" fontId="39" fillId="0" borderId="71" xfId="48" applyFont="1" applyBorder="1" applyAlignment="1">
      <alignment horizontal="center" vertical="center" wrapText="1"/>
    </xf>
    <xf numFmtId="0" fontId="39" fillId="0" borderId="24" xfId="48" applyFont="1" applyBorder="1" applyAlignment="1">
      <alignment horizontal="center" vertical="center" wrapText="1"/>
    </xf>
    <xf numFmtId="0" fontId="39" fillId="0" borderId="149" xfId="48" applyFont="1" applyBorder="1" applyAlignment="1">
      <alignment horizontal="center" vertical="center" wrapText="1"/>
    </xf>
    <xf numFmtId="0" fontId="39" fillId="0" borderId="112" xfId="48" applyFont="1" applyBorder="1" applyAlignment="1">
      <alignment horizontal="center" vertical="center" wrapText="1"/>
    </xf>
    <xf numFmtId="0" fontId="39" fillId="0" borderId="27" xfId="48" applyFont="1" applyBorder="1" applyAlignment="1">
      <alignment horizontal="center" vertical="center"/>
    </xf>
    <xf numFmtId="0" fontId="39" fillId="0" borderId="112" xfId="48" applyFont="1" applyBorder="1" applyAlignment="1">
      <alignment horizontal="center" vertical="center"/>
    </xf>
    <xf numFmtId="0" fontId="39" fillId="0" borderId="88" xfId="0" applyFont="1" applyBorder="1" applyAlignment="1">
      <alignment horizontal="center" vertical="center" wrapText="1"/>
    </xf>
    <xf numFmtId="0" fontId="39" fillId="0" borderId="112" xfId="0" applyFont="1" applyBorder="1" applyAlignment="1">
      <alignment horizontal="center" vertical="center" wrapText="1"/>
    </xf>
    <xf numFmtId="0" fontId="23" fillId="0" borderId="82" xfId="48" applyFont="1" applyBorder="1" applyAlignment="1">
      <alignment horizontal="center" vertical="center" wrapText="1"/>
    </xf>
    <xf numFmtId="0" fontId="23" fillId="0" borderId="36" xfId="48" applyFont="1" applyBorder="1" applyAlignment="1">
      <alignment horizontal="center" vertical="center" wrapText="1"/>
    </xf>
    <xf numFmtId="14" fontId="61" fillId="0" borderId="88" xfId="48" applyNumberFormat="1" applyFont="1" applyBorder="1" applyAlignment="1">
      <alignment horizontal="center" vertical="center" textRotation="255" wrapText="1"/>
    </xf>
    <xf numFmtId="14" fontId="61" fillId="0" borderId="27" xfId="48" applyNumberFormat="1" applyFont="1" applyBorder="1" applyAlignment="1">
      <alignment horizontal="center" vertical="center" textRotation="255" wrapText="1"/>
    </xf>
    <xf numFmtId="14" fontId="61" fillId="0" borderId="32" xfId="48" applyNumberFormat="1" applyFont="1" applyBorder="1" applyAlignment="1">
      <alignment horizontal="center" vertical="center" textRotation="255" wrapText="1"/>
    </xf>
    <xf numFmtId="14" fontId="61" fillId="0" borderId="90" xfId="48" applyNumberFormat="1" applyFont="1" applyBorder="1" applyAlignment="1">
      <alignment horizontal="center" vertical="center" textRotation="255" wrapText="1"/>
    </xf>
    <xf numFmtId="183" fontId="26" fillId="0" borderId="233" xfId="54" applyNumberFormat="1" applyFont="1" applyBorder="1" applyAlignment="1" applyProtection="1">
      <alignment horizontal="center" vertical="center" shrinkToFit="1"/>
      <protection locked="0"/>
    </xf>
    <xf numFmtId="183" fontId="26" fillId="0" borderId="234" xfId="54" applyNumberFormat="1" applyFont="1" applyBorder="1" applyAlignment="1" applyProtection="1">
      <alignment horizontal="center" vertical="center" shrinkToFit="1"/>
      <protection locked="0"/>
    </xf>
    <xf numFmtId="194" fontId="41" fillId="0" borderId="43" xfId="48" applyNumberFormat="1" applyFont="1" applyBorder="1" applyAlignment="1">
      <alignment horizontal="center" vertical="center" shrinkToFit="1"/>
    </xf>
    <xf numFmtId="194" fontId="41" fillId="0" borderId="216" xfId="48" applyNumberFormat="1" applyFont="1" applyBorder="1" applyAlignment="1">
      <alignment horizontal="center" vertical="center" shrinkToFit="1"/>
    </xf>
    <xf numFmtId="0" fontId="26" fillId="0" borderId="29" xfId="48" applyFont="1" applyBorder="1" applyAlignment="1">
      <alignment horizontal="distributed" vertical="center" wrapText="1"/>
    </xf>
    <xf numFmtId="0" fontId="26" fillId="0" borderId="28" xfId="48" applyFont="1" applyBorder="1" applyAlignment="1">
      <alignment horizontal="distributed" vertical="center"/>
    </xf>
    <xf numFmtId="0" fontId="26" fillId="0" borderId="29" xfId="48" applyFont="1" applyBorder="1" applyAlignment="1">
      <alignment horizontal="distributed" vertical="center"/>
    </xf>
    <xf numFmtId="178" fontId="23" fillId="0" borderId="82" xfId="48" applyNumberFormat="1" applyFont="1" applyBorder="1" applyAlignment="1">
      <alignment horizontal="center" vertical="center"/>
    </xf>
    <xf numFmtId="178" fontId="23" fillId="0" borderId="69" xfId="48" applyNumberFormat="1" applyFont="1" applyBorder="1" applyAlignment="1">
      <alignment horizontal="center" vertical="center"/>
    </xf>
    <xf numFmtId="0" fontId="26" fillId="0" borderId="62" xfId="54" applyFont="1" applyBorder="1" applyAlignment="1">
      <alignment horizontal="center" vertical="center" wrapText="1"/>
    </xf>
    <xf numFmtId="178" fontId="104" fillId="0" borderId="43" xfId="48" applyNumberFormat="1" applyFont="1" applyBorder="1" applyAlignment="1">
      <alignment horizontal="center" vertical="center" shrinkToFit="1"/>
    </xf>
    <xf numFmtId="178" fontId="104" fillId="0" borderId="217" xfId="48" applyNumberFormat="1" applyFont="1" applyBorder="1" applyAlignment="1">
      <alignment horizontal="center" vertical="center" shrinkToFit="1"/>
    </xf>
    <xf numFmtId="0" fontId="26" fillId="0" borderId="29" xfId="48" applyFont="1" applyBorder="1" applyAlignment="1">
      <alignment horizontal="distributed" vertical="center" indent="1"/>
    </xf>
    <xf numFmtId="0" fontId="26" fillId="0" borderId="62" xfId="48" applyFont="1" applyBorder="1" applyAlignment="1">
      <alignment horizontal="distributed" vertical="center" indent="1"/>
    </xf>
    <xf numFmtId="0" fontId="26" fillId="0" borderId="28" xfId="48" applyFont="1" applyBorder="1" applyAlignment="1">
      <alignment horizontal="distributed" vertical="center" indent="1"/>
    </xf>
    <xf numFmtId="177" fontId="26" fillId="0" borderId="229" xfId="52" applyNumberFormat="1" applyFont="1" applyFill="1" applyBorder="1" applyAlignment="1">
      <alignment horizontal="center" vertical="center" shrinkToFit="1"/>
    </xf>
    <xf numFmtId="177" fontId="26" fillId="0" borderId="158" xfId="52" applyNumberFormat="1" applyFont="1" applyFill="1" applyBorder="1" applyAlignment="1">
      <alignment horizontal="center" vertical="center" shrinkToFit="1"/>
    </xf>
    <xf numFmtId="0" fontId="26" fillId="0" borderId="228" xfId="48" applyFont="1" applyBorder="1" applyAlignment="1">
      <alignment horizontal="center" vertical="center" shrinkToFit="1"/>
    </xf>
    <xf numFmtId="0" fontId="26" fillId="0" borderId="47" xfId="48" applyFont="1" applyBorder="1" applyAlignment="1">
      <alignment horizontal="center" vertical="center" shrinkToFit="1"/>
    </xf>
    <xf numFmtId="177" fontId="26" fillId="0" borderId="154" xfId="52" applyNumberFormat="1" applyFont="1" applyFill="1" applyBorder="1" applyAlignment="1">
      <alignment horizontal="center" vertical="center" shrinkToFit="1"/>
    </xf>
    <xf numFmtId="177" fontId="26" fillId="0" borderId="47" xfId="52" applyNumberFormat="1" applyFont="1" applyFill="1" applyBorder="1" applyAlignment="1">
      <alignment horizontal="center" vertical="center" shrinkToFit="1"/>
    </xf>
    <xf numFmtId="183" fontId="26" fillId="0" borderId="90" xfId="54" applyNumberFormat="1" applyFont="1" applyBorder="1" applyAlignment="1" applyProtection="1">
      <alignment horizontal="left" vertical="center" shrinkToFit="1"/>
      <protection locked="0"/>
    </xf>
    <xf numFmtId="183" fontId="26" fillId="0" borderId="32" xfId="54" applyNumberFormat="1" applyFont="1" applyBorder="1" applyAlignment="1" applyProtection="1">
      <alignment horizontal="left" vertical="center" shrinkToFit="1"/>
      <protection locked="0"/>
    </xf>
    <xf numFmtId="179" fontId="26" fillId="0" borderId="48" xfId="48" applyNumberFormat="1" applyFont="1" applyBorder="1" applyAlignment="1">
      <alignment horizontal="center" vertical="center" shrinkToFit="1"/>
    </xf>
    <xf numFmtId="179" fontId="26" fillId="0" borderId="154" xfId="48" applyNumberFormat="1" applyFont="1" applyBorder="1" applyAlignment="1">
      <alignment horizontal="center" vertical="center" shrinkToFit="1"/>
    </xf>
    <xf numFmtId="179" fontId="26" fillId="0" borderId="47" xfId="48" applyNumberFormat="1" applyFont="1" applyBorder="1" applyAlignment="1">
      <alignment horizontal="center" vertical="center" shrinkToFit="1"/>
    </xf>
    <xf numFmtId="0" fontId="26" fillId="0" borderId="30" xfId="48" applyFont="1" applyBorder="1" applyAlignment="1">
      <alignment horizontal="distributed" vertical="center" wrapText="1" indent="1"/>
    </xf>
    <xf numFmtId="0" fontId="60" fillId="0" borderId="25" xfId="54" applyFont="1" applyBorder="1" applyAlignment="1">
      <alignment horizontal="center" vertical="center" textRotation="255"/>
    </xf>
    <xf numFmtId="0" fontId="60" fillId="0" borderId="26" xfId="54" applyFont="1" applyBorder="1" applyAlignment="1">
      <alignment horizontal="center" vertical="center" textRotation="255"/>
    </xf>
    <xf numFmtId="0" fontId="60" fillId="0" borderId="127" xfId="54" applyFont="1" applyBorder="1" applyAlignment="1">
      <alignment horizontal="center" vertical="center" textRotation="255"/>
    </xf>
    <xf numFmtId="0" fontId="60" fillId="0" borderId="230" xfId="54" applyFont="1" applyBorder="1" applyAlignment="1">
      <alignment horizontal="center" vertical="center" textRotation="255"/>
    </xf>
    <xf numFmtId="0" fontId="60" fillId="0" borderId="125" xfId="54" applyFont="1" applyBorder="1" applyAlignment="1">
      <alignment horizontal="center" vertical="center" textRotation="255"/>
    </xf>
    <xf numFmtId="0" fontId="60" fillId="0" borderId="126" xfId="54" applyFont="1" applyBorder="1" applyAlignment="1">
      <alignment horizontal="center" vertical="center" textRotation="255"/>
    </xf>
    <xf numFmtId="14" fontId="61" fillId="0" borderId="229" xfId="48" applyNumberFormat="1" applyFont="1" applyBorder="1" applyAlignment="1">
      <alignment horizontal="center" vertical="center" textRotation="255" wrapText="1"/>
    </xf>
    <xf numFmtId="14" fontId="61" fillId="0" borderId="231" xfId="48" applyNumberFormat="1" applyFont="1" applyBorder="1" applyAlignment="1">
      <alignment horizontal="center" vertical="center" textRotation="255" wrapText="1"/>
    </xf>
    <xf numFmtId="14" fontId="61" fillId="0" borderId="232" xfId="48" applyNumberFormat="1" applyFont="1" applyBorder="1" applyAlignment="1">
      <alignment horizontal="center" vertical="center" textRotation="255" wrapText="1"/>
    </xf>
    <xf numFmtId="0" fontId="26" fillId="0" borderId="29" xfId="54" applyFont="1" applyBorder="1" applyAlignment="1">
      <alignment horizontal="center" vertical="center" wrapText="1"/>
    </xf>
    <xf numFmtId="0" fontId="26" fillId="0" borderId="23" xfId="54" applyFont="1" applyBorder="1" applyAlignment="1">
      <alignment horizontal="center" vertical="center" wrapText="1"/>
    </xf>
    <xf numFmtId="183" fontId="26" fillId="0" borderId="52" xfId="54" applyNumberFormat="1" applyFont="1" applyBorder="1" applyAlignment="1" applyProtection="1">
      <alignment horizontal="left" vertical="center" shrinkToFit="1"/>
      <protection locked="0"/>
    </xf>
    <xf numFmtId="183" fontId="26" fillId="0" borderId="50" xfId="54" applyNumberFormat="1" applyFont="1" applyBorder="1" applyAlignment="1" applyProtection="1">
      <alignment horizontal="left" vertical="center" shrinkToFit="1"/>
      <protection locked="0"/>
    </xf>
    <xf numFmtId="0" fontId="26" fillId="0" borderId="90" xfId="54" applyFont="1" applyBorder="1" applyAlignment="1">
      <alignment horizontal="distributed" vertical="center" wrapText="1" shrinkToFit="1"/>
    </xf>
    <xf numFmtId="0" fontId="26" fillId="0" borderId="32" xfId="54" applyFont="1" applyBorder="1" applyAlignment="1">
      <alignment horizontal="distributed" vertical="center" wrapText="1" shrinkToFit="1"/>
    </xf>
    <xf numFmtId="0" fontId="26" fillId="0" borderId="43" xfId="48" applyFont="1" applyBorder="1" applyAlignment="1">
      <alignment horizontal="distributed" vertical="center" indent="1"/>
    </xf>
    <xf numFmtId="0" fontId="26" fillId="0" borderId="216" xfId="48" applyFont="1" applyBorder="1" applyAlignment="1">
      <alignment horizontal="distributed" vertical="center" indent="1"/>
    </xf>
    <xf numFmtId="0" fontId="26" fillId="0" borderId="217" xfId="48" applyFont="1" applyBorder="1" applyAlignment="1">
      <alignment horizontal="distributed" vertical="center" indent="1"/>
    </xf>
    <xf numFmtId="0" fontId="26" fillId="0" borderId="12" xfId="54" applyFont="1" applyBorder="1" applyAlignment="1">
      <alignment horizontal="distributed" vertical="center" wrapText="1" indent="1" shrinkToFit="1"/>
    </xf>
    <xf numFmtId="0" fontId="26" fillId="0" borderId="90" xfId="54" applyFont="1" applyBorder="1" applyAlignment="1">
      <alignment horizontal="distributed" vertical="center" wrapText="1" indent="1"/>
    </xf>
    <xf numFmtId="0" fontId="26" fillId="0" borderId="12" xfId="54" applyFont="1" applyBorder="1" applyAlignment="1">
      <alignment horizontal="distributed" vertical="center" wrapText="1" indent="1"/>
    </xf>
    <xf numFmtId="0" fontId="26" fillId="0" borderId="56" xfId="54" applyFont="1" applyBorder="1" applyAlignment="1">
      <alignment horizontal="distributed" vertical="center" wrapText="1" indent="1"/>
    </xf>
    <xf numFmtId="0" fontId="87" fillId="24" borderId="0" xfId="0" applyFont="1" applyFill="1" applyAlignment="1">
      <alignment vertical="center" wrapText="1"/>
    </xf>
    <xf numFmtId="180" fontId="31" fillId="0" borderId="222" xfId="54" applyNumberFormat="1" applyFont="1" applyBorder="1" applyAlignment="1">
      <alignment horizontal="center" vertical="center" shrinkToFit="1"/>
    </xf>
    <xf numFmtId="180" fontId="31" fillId="0" borderId="223" xfId="54" applyNumberFormat="1" applyFont="1" applyBorder="1" applyAlignment="1">
      <alignment horizontal="center" vertical="center" shrinkToFit="1"/>
    </xf>
    <xf numFmtId="180" fontId="31" fillId="0" borderId="224" xfId="54" applyNumberFormat="1" applyFont="1" applyBorder="1" applyAlignment="1">
      <alignment horizontal="center" vertical="center" shrinkToFit="1"/>
    </xf>
    <xf numFmtId="0" fontId="26" fillId="0" borderId="89" xfId="54" applyFont="1" applyBorder="1" applyAlignment="1">
      <alignment horizontal="distributed" vertical="center" wrapText="1" indent="1" shrinkToFit="1"/>
    </xf>
    <xf numFmtId="0" fontId="26" fillId="0" borderId="110" xfId="54" applyFont="1" applyBorder="1" applyAlignment="1">
      <alignment horizontal="distributed" vertical="center" wrapText="1" indent="1" shrinkToFit="1"/>
    </xf>
    <xf numFmtId="0" fontId="26" fillId="0" borderId="111" xfId="54" applyFont="1" applyBorder="1" applyAlignment="1">
      <alignment horizontal="distributed" vertical="center" wrapText="1" indent="1" shrinkToFit="1"/>
    </xf>
    <xf numFmtId="0" fontId="26" fillId="0" borderId="33" xfId="54" applyFont="1" applyBorder="1" applyAlignment="1">
      <alignment horizontal="distributed" vertical="center" wrapText="1" indent="1" shrinkToFit="1"/>
    </xf>
    <xf numFmtId="0" fontId="26" fillId="0" borderId="28" xfId="54" applyFont="1" applyBorder="1" applyAlignment="1">
      <alignment horizontal="center" vertical="center" textRotation="255" wrapText="1" shrinkToFit="1"/>
    </xf>
    <xf numFmtId="0" fontId="64" fillId="0" borderId="160" xfId="46" applyFont="1" applyBorder="1" applyAlignment="1">
      <alignment horizontal="center" vertical="center"/>
    </xf>
    <xf numFmtId="0" fontId="64" fillId="0" borderId="24" xfId="46" applyFont="1" applyBorder="1" applyAlignment="1">
      <alignment horizontal="center" vertical="center"/>
    </xf>
    <xf numFmtId="0" fontId="64" fillId="0" borderId="35" xfId="46" applyFont="1" applyBorder="1" applyAlignment="1">
      <alignment horizontal="center" vertical="center"/>
    </xf>
    <xf numFmtId="0" fontId="64" fillId="0" borderId="126" xfId="46" applyFont="1" applyBorder="1" applyAlignment="1">
      <alignment horizontal="distributed" vertical="center"/>
    </xf>
    <xf numFmtId="0" fontId="64" fillId="0" borderId="54" xfId="46" applyFont="1" applyBorder="1" applyAlignment="1">
      <alignment horizontal="distributed" vertical="center"/>
    </xf>
    <xf numFmtId="0" fontId="64" fillId="0" borderId="55" xfId="46" applyFont="1" applyBorder="1" applyAlignment="1">
      <alignment horizontal="distributed" vertical="center"/>
    </xf>
    <xf numFmtId="0" fontId="64" fillId="0" borderId="25" xfId="46" applyFont="1" applyBorder="1" applyAlignment="1">
      <alignment horizontal="center" vertical="center" textRotation="255"/>
    </xf>
    <xf numFmtId="0" fontId="64" fillId="0" borderId="26" xfId="46" applyFont="1" applyBorder="1" applyAlignment="1">
      <alignment horizontal="center" vertical="center" textRotation="255"/>
    </xf>
    <xf numFmtId="0" fontId="64" fillId="0" borderId="127" xfId="46" applyFont="1" applyBorder="1" applyAlignment="1">
      <alignment horizontal="center" vertical="center" textRotation="255"/>
    </xf>
    <xf numFmtId="0" fontId="64" fillId="0" borderId="227" xfId="46" applyFont="1" applyBorder="1" applyAlignment="1">
      <alignment horizontal="center" vertical="center" textRotation="255" wrapText="1"/>
    </xf>
    <xf numFmtId="0" fontId="64" fillId="0" borderId="26" xfId="46" applyFont="1" applyBorder="1" applyAlignment="1">
      <alignment horizontal="center" vertical="center" textRotation="255" wrapText="1"/>
    </xf>
    <xf numFmtId="0" fontId="64" fillId="0" borderId="127" xfId="46" applyFont="1" applyBorder="1" applyAlignment="1">
      <alignment horizontal="center" vertical="center" textRotation="255" wrapText="1"/>
    </xf>
    <xf numFmtId="0" fontId="39" fillId="0" borderId="0" xfId="0" applyFont="1" applyAlignment="1">
      <alignment horizontal="left" vertical="center" wrapText="1"/>
    </xf>
    <xf numFmtId="0" fontId="26" fillId="0" borderId="30" xfId="47" applyFont="1" applyBorder="1" applyAlignment="1">
      <alignment horizontal="distributed" vertical="center" indent="1"/>
    </xf>
    <xf numFmtId="0" fontId="52" fillId="0" borderId="31" xfId="46" applyFont="1" applyBorder="1" applyAlignment="1">
      <alignment horizontal="distributed" vertical="center" indent="1"/>
    </xf>
    <xf numFmtId="0" fontId="52" fillId="0" borderId="21" xfId="46" applyFont="1" applyBorder="1" applyAlignment="1">
      <alignment horizontal="distributed" vertical="center" indent="1"/>
    </xf>
    <xf numFmtId="0" fontId="26" fillId="0" borderId="199" xfId="47" applyFont="1" applyBorder="1" applyAlignment="1">
      <alignment horizontal="distributed" vertical="center" wrapText="1" indent="1"/>
    </xf>
    <xf numFmtId="0" fontId="26" fillId="0" borderId="62" xfId="47" applyFont="1" applyBorder="1" applyAlignment="1">
      <alignment horizontal="distributed" vertical="center" wrapText="1" indent="1"/>
    </xf>
    <xf numFmtId="0" fontId="26" fillId="0" borderId="28" xfId="47" applyFont="1" applyBorder="1" applyAlignment="1">
      <alignment horizontal="distributed" vertical="center" wrapText="1" indent="1"/>
    </xf>
    <xf numFmtId="0" fontId="26" fillId="0" borderId="88" xfId="47" applyFont="1" applyBorder="1" applyAlignment="1">
      <alignment horizontal="center" vertical="center" shrinkToFit="1"/>
    </xf>
    <xf numFmtId="0" fontId="26" fillId="0" borderId="112" xfId="47" applyFont="1" applyBorder="1" applyAlignment="1">
      <alignment horizontal="center" vertical="center" shrinkToFit="1"/>
    </xf>
    <xf numFmtId="0" fontId="26" fillId="0" borderId="11" xfId="47" applyFont="1" applyBorder="1" applyAlignment="1">
      <alignment horizontal="center" vertical="center" shrinkToFit="1"/>
    </xf>
    <xf numFmtId="0" fontId="26" fillId="0" borderId="30" xfId="47" applyFont="1" applyBorder="1" applyAlignment="1">
      <alignment horizontal="distributed" vertical="center" wrapText="1" indent="1"/>
    </xf>
    <xf numFmtId="0" fontId="26" fillId="0" borderId="21" xfId="47" applyFont="1" applyBorder="1" applyAlignment="1">
      <alignment horizontal="distributed" vertical="center" wrapText="1" indent="1"/>
    </xf>
    <xf numFmtId="0" fontId="26" fillId="0" borderId="11" xfId="47" applyFont="1" applyBorder="1" applyAlignment="1">
      <alignment horizontal="distributed" vertical="center" wrapText="1" indent="1"/>
    </xf>
    <xf numFmtId="0" fontId="52" fillId="0" borderId="11" xfId="46" applyFont="1" applyBorder="1" applyAlignment="1">
      <alignment horizontal="distributed" vertical="center" indent="1"/>
    </xf>
    <xf numFmtId="0" fontId="26" fillId="0" borderId="29" xfId="47" applyFont="1" applyBorder="1" applyAlignment="1">
      <alignment horizontal="distributed" vertical="center" wrapText="1" indent="1"/>
    </xf>
    <xf numFmtId="0" fontId="26" fillId="0" borderId="11" xfId="47" applyFont="1" applyBorder="1" applyAlignment="1">
      <alignment horizontal="distributed" vertical="center" indent="1"/>
    </xf>
    <xf numFmtId="0" fontId="26" fillId="0" borderId="29" xfId="47" applyFont="1" applyBorder="1" applyAlignment="1">
      <alignment horizontal="distributed" vertical="center" indent="1"/>
    </xf>
    <xf numFmtId="0" fontId="52" fillId="0" borderId="29" xfId="46" applyFont="1" applyBorder="1" applyAlignment="1">
      <alignment horizontal="distributed" vertical="center" indent="1"/>
    </xf>
    <xf numFmtId="0" fontId="26" fillId="0" borderId="29" xfId="47" applyFont="1" applyBorder="1" applyAlignment="1">
      <alignment horizontal="distributed" vertical="distributed" wrapText="1"/>
    </xf>
    <xf numFmtId="0" fontId="26" fillId="0" borderId="62" xfId="47" applyFont="1" applyBorder="1" applyAlignment="1">
      <alignment horizontal="distributed" vertical="distributed" wrapText="1"/>
    </xf>
    <xf numFmtId="176" fontId="23" fillId="0" borderId="140" xfId="35" applyNumberFormat="1" applyFont="1" applyFill="1" applyBorder="1" applyAlignment="1" applyProtection="1">
      <alignment horizontal="center" vertical="center" shrinkToFit="1"/>
    </xf>
    <xf numFmtId="176" fontId="23" fillId="0" borderId="177" xfId="35" applyNumberFormat="1" applyFont="1" applyFill="1" applyBorder="1" applyAlignment="1" applyProtection="1">
      <alignment horizontal="center" vertical="center" shrinkToFit="1"/>
    </xf>
    <xf numFmtId="0" fontId="31" fillId="0" borderId="30" xfId="35" applyNumberFormat="1" applyFont="1" applyFill="1" applyBorder="1" applyAlignment="1" applyProtection="1">
      <alignment horizontal="center" vertical="center" shrinkToFit="1"/>
      <protection locked="0"/>
    </xf>
    <xf numFmtId="0" fontId="31" fillId="0" borderId="21" xfId="35" applyNumberFormat="1" applyFont="1" applyFill="1" applyBorder="1" applyAlignment="1" applyProtection="1">
      <alignment horizontal="center" vertical="center" shrinkToFit="1"/>
      <protection locked="0"/>
    </xf>
    <xf numFmtId="0" fontId="26" fillId="0" borderId="21" xfId="47" applyFont="1" applyBorder="1" applyAlignment="1">
      <alignment horizontal="distributed" vertical="center" indent="1"/>
    </xf>
    <xf numFmtId="0" fontId="26" fillId="0" borderId="32" xfId="47" applyFont="1" applyBorder="1" applyAlignment="1">
      <alignment horizontal="distributed" vertical="center" wrapText="1" indent="1"/>
    </xf>
    <xf numFmtId="0" fontId="26" fillId="0" borderId="44" xfId="47" applyFont="1" applyBorder="1" applyAlignment="1">
      <alignment horizontal="distributed" vertical="center" wrapText="1" indent="1"/>
    </xf>
    <xf numFmtId="0" fontId="26" fillId="0" borderId="90" xfId="47" applyFont="1" applyBorder="1" applyAlignment="1">
      <alignment horizontal="center" vertical="center" shrinkToFit="1"/>
    </xf>
    <xf numFmtId="0" fontId="26" fillId="0" borderId="12" xfId="47" applyFont="1" applyBorder="1" applyAlignment="1">
      <alignment horizontal="center" vertical="center" shrinkToFit="1"/>
    </xf>
    <xf numFmtId="0" fontId="26" fillId="0" borderId="32" xfId="47" applyFont="1" applyBorder="1" applyAlignment="1">
      <alignment horizontal="center" vertical="center" shrinkToFit="1"/>
    </xf>
    <xf numFmtId="0" fontId="31" fillId="0" borderId="57" xfId="35" applyNumberFormat="1" applyFont="1" applyFill="1" applyBorder="1" applyAlignment="1" applyProtection="1">
      <alignment horizontal="center" vertical="center" shrinkToFit="1"/>
      <protection locked="0"/>
    </xf>
    <xf numFmtId="0" fontId="31" fillId="0" borderId="128" xfId="35" applyNumberFormat="1" applyFont="1" applyFill="1" applyBorder="1" applyAlignment="1" applyProtection="1">
      <alignment horizontal="center" vertical="center" shrinkToFit="1"/>
      <protection locked="0"/>
    </xf>
    <xf numFmtId="0" fontId="26" fillId="0" borderId="29" xfId="47" applyFont="1" applyBorder="1" applyAlignment="1">
      <alignment horizontal="distributed" vertical="center" wrapText="1"/>
    </xf>
    <xf numFmtId="0" fontId="26" fillId="0" borderId="62" xfId="47" applyFont="1" applyBorder="1" applyAlignment="1">
      <alignment horizontal="distributed" vertical="center" wrapText="1"/>
    </xf>
    <xf numFmtId="0" fontId="26" fillId="0" borderId="28" xfId="47" applyFont="1" applyBorder="1" applyAlignment="1">
      <alignment horizontal="distributed" vertical="center" wrapText="1"/>
    </xf>
    <xf numFmtId="0" fontId="39" fillId="0" borderId="0" xfId="46" applyFont="1" applyAlignment="1">
      <alignment horizontal="left" vertical="center"/>
    </xf>
    <xf numFmtId="0" fontId="39" fillId="0" borderId="24" xfId="46" applyFont="1" applyBorder="1" applyAlignment="1">
      <alignment horizontal="left" vertical="center"/>
    </xf>
    <xf numFmtId="0" fontId="26" fillId="0" borderId="30" xfId="47" applyFont="1" applyBorder="1" applyAlignment="1">
      <alignment horizontal="center" vertical="center" wrapText="1"/>
    </xf>
    <xf numFmtId="0" fontId="26" fillId="0" borderId="31" xfId="47" applyFont="1" applyBorder="1" applyAlignment="1">
      <alignment horizontal="center" vertical="center" wrapText="1"/>
    </xf>
    <xf numFmtId="0" fontId="26" fillId="0" borderId="21" xfId="47" applyFont="1" applyBorder="1" applyAlignment="1">
      <alignment horizontal="center" vertical="center" wrapText="1"/>
    </xf>
    <xf numFmtId="176" fontId="23" fillId="0" borderId="140" xfId="35" applyNumberFormat="1" applyFont="1" applyFill="1" applyBorder="1" applyAlignment="1" applyProtection="1">
      <alignment horizontal="center" vertical="center" shrinkToFit="1"/>
      <protection locked="0"/>
    </xf>
    <xf numFmtId="176" fontId="23" fillId="0" borderId="177" xfId="35" applyNumberFormat="1" applyFont="1" applyFill="1" applyBorder="1" applyAlignment="1" applyProtection="1">
      <alignment horizontal="center" vertical="center" shrinkToFit="1"/>
      <protection locked="0"/>
    </xf>
    <xf numFmtId="0" fontId="26" fillId="0" borderId="29" xfId="46" applyFont="1" applyBorder="1" applyAlignment="1">
      <alignment horizontal="distributed" vertical="center"/>
    </xf>
    <xf numFmtId="0" fontId="26" fillId="0" borderId="28" xfId="46" applyFont="1" applyBorder="1" applyAlignment="1">
      <alignment horizontal="distributed" vertical="center"/>
    </xf>
    <xf numFmtId="0" fontId="26" fillId="0" borderId="62" xfId="47" applyFont="1" applyBorder="1" applyAlignment="1">
      <alignment horizontal="left" vertical="center" wrapText="1" indent="1"/>
    </xf>
    <xf numFmtId="0" fontId="52" fillId="0" borderId="28" xfId="46" applyFont="1" applyBorder="1" applyAlignment="1">
      <alignment horizontal="left" vertical="center" indent="1"/>
    </xf>
    <xf numFmtId="0" fontId="26" fillId="0" borderId="90" xfId="47" applyFont="1" applyBorder="1" applyAlignment="1">
      <alignment horizontal="center" vertical="center" wrapText="1"/>
    </xf>
    <xf numFmtId="0" fontId="26" fillId="0" borderId="12" xfId="47" applyFont="1" applyBorder="1" applyAlignment="1">
      <alignment horizontal="center" vertical="center" wrapText="1"/>
    </xf>
    <xf numFmtId="0" fontId="26" fillId="0" borderId="56" xfId="47" applyFont="1" applyBorder="1" applyAlignment="1">
      <alignment horizontal="center" vertical="center" wrapText="1"/>
    </xf>
    <xf numFmtId="0" fontId="26" fillId="0" borderId="29" xfId="47" applyFont="1" applyBorder="1" applyAlignment="1">
      <alignment horizontal="center" vertical="center" wrapText="1"/>
    </xf>
    <xf numFmtId="0" fontId="26" fillId="0" borderId="62" xfId="47" applyFont="1" applyBorder="1" applyAlignment="1">
      <alignment horizontal="center" vertical="center" wrapText="1"/>
    </xf>
    <xf numFmtId="0" fontId="26" fillId="0" borderId="28" xfId="47" applyFont="1" applyBorder="1" applyAlignment="1">
      <alignment horizontal="center" vertical="center" wrapText="1"/>
    </xf>
    <xf numFmtId="0" fontId="26" fillId="0" borderId="23" xfId="47" applyFont="1" applyBorder="1" applyAlignment="1">
      <alignment horizontal="distributed" vertical="center" wrapText="1"/>
    </xf>
    <xf numFmtId="0" fontId="26" fillId="0" borderId="31" xfId="47" applyFont="1" applyBorder="1" applyAlignment="1">
      <alignment horizontal="distributed" vertical="center" wrapText="1" indent="1"/>
    </xf>
    <xf numFmtId="0" fontId="26" fillId="0" borderId="30" xfId="47" applyFont="1" applyBorder="1" applyAlignment="1">
      <alignment horizontal="center" vertical="center" shrinkToFit="1"/>
    </xf>
    <xf numFmtId="0" fontId="26" fillId="0" borderId="31" xfId="47" applyFont="1" applyBorder="1" applyAlignment="1">
      <alignment horizontal="center" vertical="center" shrinkToFit="1"/>
    </xf>
    <xf numFmtId="0" fontId="26" fillId="0" borderId="21" xfId="47" applyFont="1" applyBorder="1" applyAlignment="1">
      <alignment horizontal="center" vertical="center" shrinkToFit="1"/>
    </xf>
    <xf numFmtId="0" fontId="26" fillId="0" borderId="192" xfId="47" applyFont="1" applyBorder="1" applyAlignment="1">
      <alignment horizontal="center" vertical="center" wrapText="1"/>
    </xf>
    <xf numFmtId="0" fontId="26" fillId="0" borderId="193" xfId="47" applyFont="1" applyBorder="1" applyAlignment="1">
      <alignment horizontal="center" vertical="center" wrapText="1"/>
    </xf>
    <xf numFmtId="0" fontId="31" fillId="0" borderId="150" xfId="47" applyFont="1" applyBorder="1" applyAlignment="1">
      <alignment horizontal="center" vertical="center" wrapText="1"/>
    </xf>
    <xf numFmtId="0" fontId="31" fillId="0" borderId="152" xfId="47" applyFont="1" applyBorder="1" applyAlignment="1">
      <alignment horizontal="center" vertical="center" wrapText="1"/>
    </xf>
    <xf numFmtId="0" fontId="26" fillId="0" borderId="88" xfId="47" applyFont="1" applyBorder="1" applyAlignment="1">
      <alignment horizontal="center" vertical="center" wrapText="1"/>
    </xf>
    <xf numFmtId="0" fontId="26" fillId="0" borderId="27" xfId="47" applyFont="1" applyBorder="1" applyAlignment="1">
      <alignment horizontal="center" vertical="center" wrapText="1"/>
    </xf>
    <xf numFmtId="0" fontId="26" fillId="0" borderId="112" xfId="47" applyFont="1" applyBorder="1" applyAlignment="1">
      <alignment horizontal="center" vertical="center" wrapText="1"/>
    </xf>
    <xf numFmtId="0" fontId="26" fillId="0" borderId="0" xfId="47" applyFont="1" applyAlignment="1">
      <alignment horizontal="center" vertical="center" wrapText="1"/>
    </xf>
    <xf numFmtId="0" fontId="26" fillId="0" borderId="53" xfId="47" applyFont="1" applyBorder="1" applyAlignment="1">
      <alignment horizontal="center" vertical="center" wrapText="1"/>
    </xf>
    <xf numFmtId="0" fontId="26" fillId="0" borderId="71" xfId="47" applyFont="1" applyBorder="1" applyAlignment="1">
      <alignment horizontal="center" vertical="center" wrapText="1"/>
    </xf>
    <xf numFmtId="0" fontId="26" fillId="0" borderId="24" xfId="47" applyFont="1" applyBorder="1" applyAlignment="1">
      <alignment horizontal="center" vertical="center" wrapText="1"/>
    </xf>
    <xf numFmtId="0" fontId="26" fillId="0" borderId="35" xfId="47" applyFont="1" applyBorder="1" applyAlignment="1">
      <alignment horizontal="center" vertical="center" wrapText="1"/>
    </xf>
    <xf numFmtId="0" fontId="26" fillId="0" borderId="192" xfId="47" applyFont="1" applyBorder="1" applyAlignment="1">
      <alignment horizontal="center" vertical="center"/>
    </xf>
    <xf numFmtId="0" fontId="26" fillId="0" borderId="193" xfId="47" applyFont="1" applyBorder="1" applyAlignment="1">
      <alignment horizontal="center" vertical="center"/>
    </xf>
    <xf numFmtId="0" fontId="31" fillId="0" borderId="150" xfId="47" applyFont="1" applyBorder="1" applyAlignment="1">
      <alignment horizontal="center" vertical="center"/>
    </xf>
    <xf numFmtId="0" fontId="31" fillId="0" borderId="152" xfId="47" applyFont="1" applyBorder="1" applyAlignment="1">
      <alignment horizontal="center" vertical="center"/>
    </xf>
    <xf numFmtId="0" fontId="26" fillId="0" borderId="62" xfId="47" applyFont="1" applyBorder="1" applyAlignment="1">
      <alignment horizontal="distributed" vertical="center"/>
    </xf>
    <xf numFmtId="0" fontId="52" fillId="0" borderId="62" xfId="46" applyFont="1" applyBorder="1" applyAlignment="1">
      <alignment horizontal="distributed" vertical="center"/>
    </xf>
    <xf numFmtId="0" fontId="52" fillId="0" borderId="28" xfId="46" applyFont="1" applyBorder="1" applyAlignment="1">
      <alignment horizontal="distributed" vertical="center" indent="1"/>
    </xf>
    <xf numFmtId="0" fontId="26" fillId="0" borderId="90" xfId="47" applyFont="1" applyBorder="1" applyAlignment="1">
      <alignment horizontal="distributed" vertical="center" wrapText="1"/>
    </xf>
    <xf numFmtId="0" fontId="26" fillId="0" borderId="12" xfId="47" applyFont="1" applyBorder="1" applyAlignment="1">
      <alignment horizontal="distributed" vertical="center" wrapText="1"/>
    </xf>
    <xf numFmtId="0" fontId="26" fillId="0" borderId="32" xfId="47" applyFont="1" applyBorder="1" applyAlignment="1">
      <alignment horizontal="distributed" vertical="center" wrapText="1"/>
    </xf>
    <xf numFmtId="0" fontId="23" fillId="0" borderId="197" xfId="35" applyNumberFormat="1" applyFont="1" applyFill="1" applyBorder="1" applyAlignment="1">
      <alignment horizontal="center" vertical="center" shrinkToFit="1"/>
    </xf>
    <xf numFmtId="0" fontId="23" fillId="0" borderId="77" xfId="35" applyNumberFormat="1" applyFont="1" applyFill="1" applyBorder="1" applyAlignment="1">
      <alignment horizontal="center" vertical="center" shrinkToFit="1"/>
    </xf>
    <xf numFmtId="0" fontId="31" fillId="0" borderId="1" xfId="35" applyNumberFormat="1" applyFont="1" applyFill="1" applyBorder="1" applyAlignment="1">
      <alignment horizontal="center" vertical="center" shrinkToFit="1"/>
    </xf>
    <xf numFmtId="0" fontId="31" fillId="0" borderId="194" xfId="35" applyNumberFormat="1" applyFont="1" applyFill="1" applyBorder="1" applyAlignment="1">
      <alignment horizontal="center" vertical="center" shrinkToFit="1"/>
    </xf>
    <xf numFmtId="0" fontId="31" fillId="0" borderId="197" xfId="35" applyNumberFormat="1" applyFont="1" applyFill="1" applyBorder="1" applyAlignment="1">
      <alignment horizontal="center" vertical="center" shrinkToFit="1"/>
    </xf>
    <xf numFmtId="0" fontId="31" fillId="0" borderId="77" xfId="35" applyNumberFormat="1" applyFont="1" applyFill="1" applyBorder="1" applyAlignment="1">
      <alignment horizontal="center" vertical="center" shrinkToFit="1"/>
    </xf>
    <xf numFmtId="0" fontId="31" fillId="0" borderId="192" xfId="47" applyFont="1" applyBorder="1" applyAlignment="1">
      <alignment horizontal="center" vertical="center" wrapText="1"/>
    </xf>
    <xf numFmtId="0" fontId="31" fillId="0" borderId="193" xfId="47" applyFont="1" applyBorder="1" applyAlignment="1">
      <alignment horizontal="center" vertical="center" wrapText="1"/>
    </xf>
    <xf numFmtId="0" fontId="31" fillId="0" borderId="179" xfId="35" applyNumberFormat="1" applyFont="1" applyFill="1" applyBorder="1" applyAlignment="1">
      <alignment horizontal="center" vertical="center" shrinkToFit="1"/>
    </xf>
    <xf numFmtId="0" fontId="31" fillId="0" borderId="75" xfId="35" applyNumberFormat="1" applyFont="1" applyFill="1" applyBorder="1" applyAlignment="1">
      <alignment horizontal="center" vertical="center" shrinkToFit="1"/>
    </xf>
    <xf numFmtId="0" fontId="31" fillId="0" borderId="203" xfId="35" applyNumberFormat="1" applyFont="1" applyFill="1" applyBorder="1" applyAlignment="1">
      <alignment horizontal="center" vertical="center" shrinkToFit="1"/>
    </xf>
    <xf numFmtId="0" fontId="31" fillId="0" borderId="73" xfId="35" applyNumberFormat="1" applyFont="1" applyFill="1" applyBorder="1" applyAlignment="1">
      <alignment horizontal="center" vertical="center" shrinkToFit="1"/>
    </xf>
    <xf numFmtId="0" fontId="31" fillId="0" borderId="198" xfId="35" applyNumberFormat="1" applyFont="1" applyFill="1" applyBorder="1" applyAlignment="1">
      <alignment horizontal="center" vertical="center" shrinkToFit="1"/>
    </xf>
    <xf numFmtId="0" fontId="31" fillId="0" borderId="171" xfId="35" applyNumberFormat="1" applyFont="1" applyFill="1" applyBorder="1" applyAlignment="1">
      <alignment horizontal="center" vertical="center" shrinkToFit="1"/>
    </xf>
    <xf numFmtId="0" fontId="31" fillId="0" borderId="136" xfId="35" applyNumberFormat="1" applyFont="1" applyFill="1" applyBorder="1" applyAlignment="1">
      <alignment horizontal="center" vertical="center" shrinkToFit="1"/>
    </xf>
    <xf numFmtId="0" fontId="31" fillId="0" borderId="137" xfId="35" applyNumberFormat="1" applyFont="1" applyFill="1" applyBorder="1" applyAlignment="1">
      <alignment horizontal="center" vertical="center" shrinkToFit="1"/>
    </xf>
    <xf numFmtId="0" fontId="24" fillId="0" borderId="30" xfId="46" applyFont="1" applyBorder="1" applyAlignment="1" applyProtection="1">
      <alignment horizontal="left" vertical="top" wrapText="1" shrinkToFit="1"/>
      <protection locked="0"/>
    </xf>
    <xf numFmtId="0" fontId="24" fillId="0" borderId="21" xfId="46" applyFont="1" applyBorder="1" applyAlignment="1" applyProtection="1">
      <alignment horizontal="left" vertical="top" wrapText="1" shrinkToFit="1"/>
      <protection locked="0"/>
    </xf>
    <xf numFmtId="0" fontId="65" fillId="0" borderId="88" xfId="46" applyFont="1" applyBorder="1" applyAlignment="1">
      <alignment horizontal="distributed" vertical="center" wrapText="1" indent="1"/>
    </xf>
    <xf numFmtId="0" fontId="65" fillId="0" borderId="27" xfId="0" applyFont="1" applyBorder="1" applyAlignment="1">
      <alignment horizontal="distributed" vertical="center" wrapText="1" indent="1"/>
    </xf>
    <xf numFmtId="0" fontId="65" fillId="0" borderId="112" xfId="0" applyFont="1" applyBorder="1" applyAlignment="1">
      <alignment horizontal="distributed" vertical="center" wrapText="1" indent="1"/>
    </xf>
    <xf numFmtId="0" fontId="65" fillId="0" borderId="89" xfId="46" applyFont="1" applyBorder="1" applyAlignment="1">
      <alignment horizontal="distributed" vertical="center" wrapText="1" indent="1"/>
    </xf>
    <xf numFmtId="0" fontId="65" fillId="0" borderId="110" xfId="0" applyFont="1" applyBorder="1" applyAlignment="1">
      <alignment horizontal="distributed" vertical="center" wrapText="1" indent="1"/>
    </xf>
    <xf numFmtId="0" fontId="65" fillId="0" borderId="180" xfId="0" applyFont="1" applyBorder="1" applyAlignment="1">
      <alignment horizontal="distributed" vertical="center" wrapText="1" indent="1"/>
    </xf>
    <xf numFmtId="0" fontId="23" fillId="0" borderId="179" xfId="35" applyNumberFormat="1" applyFont="1" applyFill="1" applyBorder="1" applyAlignment="1">
      <alignment horizontal="center" vertical="center" shrinkToFit="1"/>
    </xf>
    <xf numFmtId="0" fontId="23" fillId="0" borderId="75" xfId="35" applyNumberFormat="1" applyFont="1" applyFill="1" applyBorder="1" applyAlignment="1">
      <alignment horizontal="center" vertical="center" shrinkToFit="1"/>
    </xf>
    <xf numFmtId="0" fontId="64" fillId="0" borderId="200" xfId="46" applyFont="1" applyBorder="1" applyAlignment="1">
      <alignment horizontal="center" vertical="center" wrapText="1" shrinkToFit="1"/>
    </xf>
    <xf numFmtId="0" fontId="64" fillId="0" borderId="201" xfId="46" applyFont="1" applyBorder="1" applyAlignment="1">
      <alignment horizontal="center" vertical="center" wrapText="1" shrinkToFit="1"/>
    </xf>
    <xf numFmtId="0" fontId="64" fillId="0" borderId="202" xfId="46" applyFont="1" applyBorder="1" applyAlignment="1">
      <alignment horizontal="center" vertical="center" wrapText="1" shrinkToFit="1"/>
    </xf>
    <xf numFmtId="0" fontId="64" fillId="0" borderId="204" xfId="46" applyFont="1" applyBorder="1" applyAlignment="1">
      <alignment horizontal="center" vertical="center" wrapText="1" shrinkToFit="1"/>
    </xf>
    <xf numFmtId="0" fontId="64" fillId="0" borderId="205" xfId="46" applyFont="1" applyBorder="1" applyAlignment="1">
      <alignment horizontal="center" vertical="center" wrapText="1" shrinkToFit="1"/>
    </xf>
    <xf numFmtId="0" fontId="64" fillId="0" borderId="206" xfId="46" applyFont="1" applyBorder="1" applyAlignment="1">
      <alignment horizontal="center" vertical="center" wrapText="1" shrinkToFit="1"/>
    </xf>
    <xf numFmtId="0" fontId="65" fillId="0" borderId="12" xfId="46" applyFont="1" applyBorder="1" applyAlignment="1">
      <alignment horizontal="distributed" vertical="center" wrapText="1" indent="1"/>
    </xf>
    <xf numFmtId="0" fontId="65" fillId="0" borderId="0" xfId="0" applyFont="1" applyAlignment="1">
      <alignment horizontal="distributed" vertical="center" wrapText="1" indent="1"/>
    </xf>
    <xf numFmtId="0" fontId="65" fillId="0" borderId="53" xfId="0" applyFont="1" applyBorder="1" applyAlignment="1">
      <alignment horizontal="distributed" vertical="center" wrapText="1" indent="1"/>
    </xf>
    <xf numFmtId="0" fontId="64" fillId="0" borderId="71" xfId="46" applyFont="1" applyBorder="1" applyAlignment="1">
      <alignment horizontal="center" vertical="center" wrapText="1" shrinkToFit="1"/>
    </xf>
    <xf numFmtId="0" fontId="64" fillId="0" borderId="24" xfId="46" applyFont="1" applyBorder="1" applyAlignment="1">
      <alignment horizontal="center" vertical="center" wrapText="1" shrinkToFit="1"/>
    </xf>
    <xf numFmtId="0" fontId="64" fillId="0" borderId="35" xfId="46" applyFont="1" applyBorder="1" applyAlignment="1">
      <alignment horizontal="center" vertical="center" wrapText="1" shrinkToFit="1"/>
    </xf>
    <xf numFmtId="0" fontId="31" fillId="0" borderId="199" xfId="47" applyFont="1" applyBorder="1" applyAlignment="1">
      <alignment horizontal="center" vertical="center" wrapText="1"/>
    </xf>
    <xf numFmtId="0" fontId="31" fillId="0" borderId="62" xfId="0" applyFont="1" applyBorder="1" applyAlignment="1">
      <alignment horizontal="center" vertical="center" wrapText="1"/>
    </xf>
    <xf numFmtId="0" fontId="31" fillId="0" borderId="79" xfId="0" applyFont="1" applyBorder="1" applyAlignment="1">
      <alignment horizontal="center" vertical="center" wrapText="1"/>
    </xf>
    <xf numFmtId="0" fontId="31" fillId="0" borderId="88" xfId="47" applyFont="1" applyBorder="1" applyAlignment="1">
      <alignment horizontal="center" vertical="center" wrapText="1"/>
    </xf>
    <xf numFmtId="0" fontId="31" fillId="0" borderId="27" xfId="47" applyFont="1" applyBorder="1" applyAlignment="1">
      <alignment horizontal="center" vertical="center" wrapText="1"/>
    </xf>
    <xf numFmtId="0" fontId="31" fillId="0" borderId="112" xfId="47" applyFont="1" applyBorder="1" applyAlignment="1">
      <alignment horizontal="center" vertical="center" wrapText="1"/>
    </xf>
    <xf numFmtId="0" fontId="31" fillId="0" borderId="12" xfId="47" applyFont="1" applyBorder="1" applyAlignment="1">
      <alignment horizontal="center" vertical="center" wrapText="1"/>
    </xf>
    <xf numFmtId="0" fontId="31" fillId="0" borderId="0" xfId="47" applyFont="1" applyAlignment="1">
      <alignment horizontal="center" vertical="center" wrapText="1"/>
    </xf>
    <xf numFmtId="0" fontId="31" fillId="0" borderId="53" xfId="47" applyFont="1" applyBorder="1" applyAlignment="1">
      <alignment horizontal="center" vertical="center" wrapText="1"/>
    </xf>
    <xf numFmtId="0" fontId="31" fillId="0" borderId="71" xfId="47" applyFont="1" applyBorder="1" applyAlignment="1">
      <alignment horizontal="center" vertical="center" wrapText="1"/>
    </xf>
    <xf numFmtId="0" fontId="31" fillId="0" borderId="24" xfId="47" applyFont="1" applyBorder="1" applyAlignment="1">
      <alignment horizontal="center" vertical="center" wrapText="1"/>
    </xf>
    <xf numFmtId="0" fontId="31" fillId="0" borderId="35" xfId="47" applyFont="1" applyBorder="1" applyAlignment="1">
      <alignment horizontal="center" vertical="center" wrapText="1"/>
    </xf>
    <xf numFmtId="0" fontId="31" fillId="0" borderId="192" xfId="47" applyFont="1" applyBorder="1" applyAlignment="1">
      <alignment horizontal="center" vertical="center"/>
    </xf>
    <xf numFmtId="0" fontId="31" fillId="0" borderId="193" xfId="47" applyFont="1" applyBorder="1" applyAlignment="1">
      <alignment horizontal="center" vertical="center"/>
    </xf>
    <xf numFmtId="0" fontId="65" fillId="0" borderId="89" xfId="46" applyFont="1" applyBorder="1" applyAlignment="1">
      <alignment horizontal="center" vertical="center" shrinkToFit="1"/>
    </xf>
    <xf numFmtId="0" fontId="65" fillId="0" borderId="110" xfId="46" applyFont="1" applyBorder="1" applyAlignment="1">
      <alignment horizontal="center" vertical="center" shrinkToFit="1"/>
    </xf>
    <xf numFmtId="0" fontId="65" fillId="0" borderId="180" xfId="46" applyFont="1" applyBorder="1" applyAlignment="1">
      <alignment horizontal="center" vertical="center" shrinkToFit="1"/>
    </xf>
    <xf numFmtId="0" fontId="65" fillId="0" borderId="12" xfId="46" applyFont="1" applyBorder="1" applyAlignment="1">
      <alignment horizontal="center" vertical="center"/>
    </xf>
    <xf numFmtId="0" fontId="65" fillId="0" borderId="0" xfId="46" applyFont="1" applyAlignment="1">
      <alignment horizontal="center" vertical="center"/>
    </xf>
    <xf numFmtId="0" fontId="65" fillId="0" borderId="53" xfId="46" applyFont="1" applyBorder="1" applyAlignment="1">
      <alignment horizontal="center" vertical="center"/>
    </xf>
    <xf numFmtId="0" fontId="31" fillId="0" borderId="195" xfId="35" applyNumberFormat="1" applyFont="1" applyFill="1" applyBorder="1" applyAlignment="1">
      <alignment horizontal="center" vertical="center" shrinkToFit="1"/>
    </xf>
    <xf numFmtId="0" fontId="31" fillId="0" borderId="196" xfId="35" applyNumberFormat="1" applyFont="1" applyFill="1" applyBorder="1" applyAlignment="1">
      <alignment horizontal="center" vertical="center" shrinkToFit="1"/>
    </xf>
    <xf numFmtId="176" fontId="27" fillId="0" borderId="11" xfId="0" applyNumberFormat="1" applyFont="1" applyBorder="1" applyAlignment="1" applyProtection="1">
      <alignment horizontal="center" vertical="center" shrinkToFit="1"/>
      <protection locked="0"/>
    </xf>
    <xf numFmtId="176" fontId="25" fillId="0" borderId="11" xfId="0" applyNumberFormat="1" applyFont="1" applyBorder="1" applyAlignment="1">
      <alignment horizontal="center" vertical="center"/>
    </xf>
    <xf numFmtId="176" fontId="25" fillId="0" borderId="11" xfId="0" applyNumberFormat="1" applyFont="1" applyBorder="1" applyAlignment="1">
      <alignment horizontal="center" vertical="center" wrapText="1"/>
    </xf>
    <xf numFmtId="176" fontId="25" fillId="0" borderId="226" xfId="0" applyNumberFormat="1" applyFont="1" applyBorder="1" applyAlignment="1">
      <alignment horizontal="center" vertical="center" wrapText="1"/>
    </xf>
    <xf numFmtId="176" fontId="25" fillId="0" borderId="78" xfId="0" applyNumberFormat="1" applyFont="1" applyBorder="1" applyAlignment="1">
      <alignment horizontal="center" vertical="center" wrapText="1"/>
    </xf>
    <xf numFmtId="176" fontId="25" fillId="0" borderId="29" xfId="0" applyNumberFormat="1" applyFont="1" applyBorder="1" applyAlignment="1">
      <alignment horizontal="center" vertical="center" wrapText="1"/>
    </xf>
    <xf numFmtId="0" fontId="25" fillId="0" borderId="30" xfId="0" applyFont="1" applyBorder="1" applyAlignment="1">
      <alignment horizontal="center" vertical="center" wrapText="1"/>
    </xf>
    <xf numFmtId="0" fontId="25" fillId="0" borderId="31" xfId="0" applyFont="1" applyBorder="1" applyAlignment="1">
      <alignment horizontal="center" vertical="center" wrapText="1"/>
    </xf>
    <xf numFmtId="0" fontId="25" fillId="0" borderId="21" xfId="0" applyFont="1" applyBorder="1" applyAlignment="1">
      <alignment horizontal="center" vertical="center" wrapText="1"/>
    </xf>
    <xf numFmtId="0" fontId="31" fillId="0" borderId="11" xfId="0" applyFont="1" applyBorder="1" applyAlignment="1">
      <alignment horizontal="center" vertical="center" wrapText="1"/>
    </xf>
    <xf numFmtId="0" fontId="25" fillId="0" borderId="11" xfId="0" applyFont="1" applyBorder="1" applyAlignment="1">
      <alignment horizontal="center" vertical="center" wrapText="1"/>
    </xf>
    <xf numFmtId="186" fontId="27" fillId="0" borderId="30" xfId="0" applyNumberFormat="1" applyFont="1" applyBorder="1" applyAlignment="1" applyProtection="1">
      <alignment horizontal="center" vertical="center"/>
      <protection locked="0"/>
    </xf>
    <xf numFmtId="186" fontId="27" fillId="0" borderId="31" xfId="0" applyNumberFormat="1" applyFont="1" applyBorder="1" applyAlignment="1" applyProtection="1">
      <alignment horizontal="center" vertical="center"/>
      <protection locked="0"/>
    </xf>
    <xf numFmtId="186" fontId="27" fillId="0" borderId="21" xfId="0" applyNumberFormat="1" applyFont="1" applyBorder="1" applyAlignment="1" applyProtection="1">
      <alignment horizontal="center" vertical="center"/>
      <protection locked="0"/>
    </xf>
    <xf numFmtId="0" fontId="44" fillId="0" borderId="21" xfId="0" applyFont="1" applyBorder="1" applyAlignment="1">
      <alignment horizontal="center" vertical="center"/>
    </xf>
    <xf numFmtId="176" fontId="31" fillId="0" borderId="11" xfId="0" applyNumberFormat="1" applyFont="1" applyBorder="1" applyAlignment="1">
      <alignment horizontal="center" vertical="center" wrapText="1"/>
    </xf>
    <xf numFmtId="176" fontId="116" fillId="0" borderId="11" xfId="0" applyNumberFormat="1" applyFont="1" applyBorder="1" applyAlignment="1">
      <alignment horizontal="center" vertical="center"/>
    </xf>
    <xf numFmtId="176" fontId="116" fillId="0" borderId="11" xfId="0" applyNumberFormat="1" applyFont="1" applyBorder="1" applyAlignment="1">
      <alignment horizontal="center" vertical="center" wrapText="1"/>
    </xf>
    <xf numFmtId="176" fontId="116" fillId="0" borderId="226" xfId="0" applyNumberFormat="1" applyFont="1" applyBorder="1" applyAlignment="1">
      <alignment horizontal="center" vertical="center" wrapText="1"/>
    </xf>
    <xf numFmtId="176" fontId="116" fillId="0" borderId="78" xfId="0" applyNumberFormat="1" applyFont="1" applyBorder="1" applyAlignment="1">
      <alignment horizontal="center" vertical="center" wrapText="1"/>
    </xf>
    <xf numFmtId="176" fontId="27" fillId="0" borderId="30" xfId="0" applyNumberFormat="1" applyFont="1" applyBorder="1" applyAlignment="1" applyProtection="1">
      <alignment horizontal="center" vertical="center" shrinkToFit="1"/>
      <protection locked="0"/>
    </xf>
    <xf numFmtId="176" fontId="27" fillId="0" borderId="31" xfId="0" applyNumberFormat="1" applyFont="1" applyBorder="1" applyAlignment="1" applyProtection="1">
      <alignment horizontal="center" vertical="center" shrinkToFit="1"/>
      <protection locked="0"/>
    </xf>
    <xf numFmtId="176" fontId="27" fillId="0" borderId="78" xfId="0" applyNumberFormat="1" applyFont="1" applyBorder="1" applyAlignment="1">
      <alignment horizontal="center" vertical="center" shrinkToFit="1"/>
    </xf>
    <xf numFmtId="0" fontId="27" fillId="0" borderId="62" xfId="0" applyFont="1" applyBorder="1" applyAlignment="1">
      <alignment horizontal="center" vertical="center" shrinkToFit="1"/>
    </xf>
    <xf numFmtId="0" fontId="27" fillId="0" borderId="23" xfId="0" applyFont="1" applyBorder="1" applyAlignment="1">
      <alignment horizontal="center" vertical="center" shrinkToFit="1"/>
    </xf>
    <xf numFmtId="0" fontId="101" fillId="0" borderId="11" xfId="0" applyFont="1" applyBorder="1" applyAlignment="1">
      <alignment horizontal="center" vertical="center" wrapText="1"/>
    </xf>
    <xf numFmtId="0" fontId="116" fillId="0" borderId="30" xfId="0" applyFont="1" applyBorder="1" applyAlignment="1">
      <alignment horizontal="center" vertical="center" wrapText="1"/>
    </xf>
    <xf numFmtId="0" fontId="116" fillId="0" borderId="31" xfId="0" applyFont="1" applyBorder="1" applyAlignment="1">
      <alignment horizontal="center" vertical="center" wrapText="1"/>
    </xf>
    <xf numFmtId="0" fontId="116" fillId="0" borderId="21" xfId="0" applyFont="1" applyBorder="1" applyAlignment="1">
      <alignment horizontal="center" vertical="center" wrapText="1"/>
    </xf>
    <xf numFmtId="176" fontId="27" fillId="0" borderId="21" xfId="0" applyNumberFormat="1" applyFont="1" applyBorder="1" applyAlignment="1" applyProtection="1">
      <alignment horizontal="center" vertical="center" shrinkToFit="1"/>
      <protection locked="0"/>
    </xf>
    <xf numFmtId="0" fontId="116" fillId="0" borderId="11" xfId="0" applyFont="1" applyBorder="1" applyAlignment="1">
      <alignment horizontal="center" vertical="center" wrapText="1"/>
    </xf>
    <xf numFmtId="176" fontId="27" fillId="0" borderId="57" xfId="0" applyNumberFormat="1" applyFont="1" applyBorder="1" applyAlignment="1" applyProtection="1">
      <alignment horizontal="center" vertical="center" shrinkToFit="1"/>
      <protection locked="0"/>
    </xf>
    <xf numFmtId="176" fontId="27" fillId="0" borderId="212" xfId="0" applyNumberFormat="1" applyFont="1" applyBorder="1" applyAlignment="1" applyProtection="1">
      <alignment horizontal="center" vertical="center" shrinkToFit="1"/>
      <protection locked="0"/>
    </xf>
    <xf numFmtId="176" fontId="27" fillId="0" borderId="128" xfId="0" applyNumberFormat="1" applyFont="1" applyBorder="1" applyAlignment="1" applyProtection="1">
      <alignment horizontal="center" vertical="center" shrinkToFit="1"/>
      <protection locked="0"/>
    </xf>
    <xf numFmtId="0" fontId="27" fillId="0" borderId="30" xfId="0" applyFont="1" applyBorder="1" applyAlignment="1" applyProtection="1">
      <alignment horizontal="left" vertical="center" shrinkToFit="1"/>
      <protection locked="0"/>
    </xf>
    <xf numFmtId="0" fontId="27" fillId="0" borderId="31" xfId="0" applyFont="1" applyBorder="1" applyAlignment="1" applyProtection="1">
      <alignment horizontal="left" vertical="center" shrinkToFit="1"/>
      <protection locked="0"/>
    </xf>
    <xf numFmtId="0" fontId="27" fillId="0" borderId="21" xfId="0" applyFont="1" applyBorder="1" applyAlignment="1" applyProtection="1">
      <alignment horizontal="left" vertical="center" shrinkToFit="1"/>
      <protection locked="0"/>
    </xf>
    <xf numFmtId="0" fontId="25" fillId="0" borderId="30" xfId="0" applyFont="1" applyBorder="1" applyAlignment="1">
      <alignment horizontal="center" vertical="center" shrinkToFit="1"/>
    </xf>
    <xf numFmtId="0" fontId="25" fillId="0" borderId="21" xfId="0" applyFont="1" applyBorder="1" applyAlignment="1">
      <alignment horizontal="center" vertical="center" shrinkToFit="1"/>
    </xf>
    <xf numFmtId="0" fontId="27" fillId="0" borderId="30" xfId="0" applyFont="1" applyBorder="1" applyAlignment="1" applyProtection="1">
      <alignment horizontal="center" vertical="center" shrinkToFit="1"/>
      <protection locked="0"/>
    </xf>
    <xf numFmtId="0" fontId="27" fillId="0" borderId="31" xfId="0" applyFont="1" applyBorder="1" applyAlignment="1" applyProtection="1">
      <alignment horizontal="center" vertical="center" shrinkToFit="1"/>
      <protection locked="0"/>
    </xf>
    <xf numFmtId="0" fontId="27" fillId="0" borderId="21" xfId="0" applyFont="1" applyBorder="1" applyAlignment="1" applyProtection="1">
      <alignment horizontal="center" vertical="center" shrinkToFit="1"/>
      <protection locked="0"/>
    </xf>
    <xf numFmtId="184" fontId="27" fillId="0" borderId="11" xfId="0" applyNumberFormat="1" applyFont="1" applyBorder="1" applyAlignment="1" applyProtection="1">
      <alignment horizontal="center" vertical="center" shrinkToFit="1"/>
      <protection locked="0"/>
    </xf>
    <xf numFmtId="0" fontId="24" fillId="0" borderId="11" xfId="0" applyFont="1" applyBorder="1" applyAlignment="1">
      <alignment horizontal="center" vertical="center" shrinkToFit="1"/>
    </xf>
    <xf numFmtId="0" fontId="0" fillId="0" borderId="11" xfId="0" applyBorder="1" applyProtection="1">
      <alignment vertical="center"/>
      <protection locked="0"/>
    </xf>
    <xf numFmtId="0" fontId="25" fillId="0" borderId="11" xfId="0" applyFont="1" applyBorder="1" applyAlignment="1">
      <alignment horizontal="distributed" vertical="center" wrapText="1"/>
    </xf>
    <xf numFmtId="0" fontId="25" fillId="0" borderId="22" xfId="0" applyFont="1" applyBorder="1" applyAlignment="1">
      <alignment horizontal="distributed" vertical="center" wrapText="1"/>
    </xf>
    <xf numFmtId="0" fontId="27" fillId="0" borderId="11" xfId="0" applyFont="1" applyBorder="1" applyAlignment="1" applyProtection="1">
      <alignment horizontal="left" vertical="center"/>
      <protection locked="0"/>
    </xf>
    <xf numFmtId="0" fontId="27" fillId="0" borderId="22" xfId="0" applyFont="1" applyBorder="1" applyAlignment="1" applyProtection="1">
      <alignment horizontal="left" vertical="center"/>
      <protection locked="0"/>
    </xf>
    <xf numFmtId="0" fontId="0" fillId="0" borderId="22" xfId="0" applyBorder="1" applyProtection="1">
      <alignment vertical="center"/>
      <protection locked="0"/>
    </xf>
    <xf numFmtId="0" fontId="25" fillId="29" borderId="0" xfId="0" applyFont="1" applyFill="1" applyAlignment="1">
      <alignment horizontal="left" vertical="center" wrapText="1"/>
    </xf>
    <xf numFmtId="0" fontId="25" fillId="0" borderId="11" xfId="0" applyFont="1" applyBorder="1" applyAlignment="1">
      <alignment horizontal="center" vertical="center" shrinkToFit="1"/>
    </xf>
    <xf numFmtId="0" fontId="27" fillId="0" borderId="11" xfId="0" applyFont="1" applyBorder="1" applyAlignment="1" applyProtection="1">
      <alignment horizontal="center" vertical="center" shrinkToFit="1"/>
      <protection locked="0"/>
    </xf>
    <xf numFmtId="0" fontId="78" fillId="0" borderId="11" xfId="51" applyFont="1" applyBorder="1" applyAlignment="1" applyProtection="1">
      <alignment horizontal="left" vertical="top" wrapText="1"/>
      <protection locked="0"/>
    </xf>
    <xf numFmtId="0" fontId="23" fillId="0" borderId="46" xfId="51" applyFont="1" applyBorder="1" applyAlignment="1" applyProtection="1">
      <alignment horizontal="center" vertical="center" shrinkToFit="1"/>
      <protection locked="0"/>
    </xf>
    <xf numFmtId="0" fontId="23" fillId="0" borderId="211" xfId="51" applyFont="1" applyBorder="1" applyAlignment="1" applyProtection="1">
      <alignment horizontal="center" vertical="center" shrinkToFit="1"/>
      <protection locked="0"/>
    </xf>
    <xf numFmtId="190" fontId="23" fillId="0" borderId="11" xfId="51" applyNumberFormat="1" applyFont="1" applyBorder="1" applyAlignment="1">
      <alignment horizontal="center" vertical="center" wrapText="1"/>
    </xf>
    <xf numFmtId="0" fontId="23" fillId="0" borderId="11" xfId="51" applyFont="1" applyBorder="1" applyAlignment="1">
      <alignment horizontal="center" vertical="center"/>
    </xf>
    <xf numFmtId="0" fontId="23" fillId="0" borderId="30" xfId="51" applyFont="1" applyBorder="1" applyAlignment="1">
      <alignment horizontal="center" vertical="center" wrapText="1"/>
    </xf>
    <xf numFmtId="0" fontId="23" fillId="0" borderId="21" xfId="51" applyFont="1" applyBorder="1" applyAlignment="1">
      <alignment horizontal="center" vertical="center" wrapText="1"/>
    </xf>
    <xf numFmtId="0" fontId="23" fillId="0" borderId="11" xfId="51" applyFont="1" applyBorder="1" applyAlignment="1">
      <alignment horizontal="center" vertical="center" shrinkToFit="1"/>
    </xf>
    <xf numFmtId="0" fontId="23" fillId="0" borderId="30" xfId="51" applyFont="1" applyBorder="1" applyAlignment="1">
      <alignment horizontal="center" vertical="center"/>
    </xf>
    <xf numFmtId="0" fontId="23" fillId="0" borderId="31" xfId="51" applyFont="1" applyBorder="1" applyAlignment="1">
      <alignment horizontal="center" vertical="center"/>
    </xf>
    <xf numFmtId="0" fontId="23" fillId="0" borderId="21" xfId="51" applyFont="1" applyBorder="1" applyAlignment="1">
      <alignment horizontal="center" vertical="center"/>
    </xf>
    <xf numFmtId="0" fontId="23" fillId="0" borderId="46" xfId="51" applyFont="1" applyBorder="1" applyAlignment="1">
      <alignment horizontal="center" vertical="center"/>
    </xf>
    <xf numFmtId="0" fontId="23" fillId="0" borderId="211" xfId="51" applyFont="1" applyBorder="1" applyAlignment="1">
      <alignment horizontal="center" vertical="center"/>
    </xf>
    <xf numFmtId="0" fontId="23" fillId="0" borderId="208" xfId="51" applyFont="1" applyBorder="1" applyAlignment="1">
      <alignment horizontal="center" vertical="center"/>
    </xf>
    <xf numFmtId="0" fontId="23" fillId="0" borderId="209" xfId="51" applyFont="1" applyBorder="1" applyAlignment="1">
      <alignment horizontal="center" vertical="center"/>
    </xf>
    <xf numFmtId="0" fontId="23" fillId="0" borderId="11" xfId="51" applyFont="1" applyBorder="1" applyAlignment="1">
      <alignment horizontal="center" vertical="center" wrapText="1"/>
    </xf>
    <xf numFmtId="0" fontId="23" fillId="0" borderId="28" xfId="51" applyFont="1" applyBorder="1" applyAlignment="1">
      <alignment horizontal="center" vertical="center" wrapText="1"/>
    </xf>
    <xf numFmtId="190" fontId="23" fillId="0" borderId="28" xfId="50" applyNumberFormat="1" applyFont="1" applyFill="1" applyBorder="1" applyAlignment="1">
      <alignment horizontal="center" vertical="center"/>
    </xf>
    <xf numFmtId="0" fontId="23" fillId="0" borderId="109" xfId="51" applyFont="1" applyBorder="1" applyAlignment="1">
      <alignment horizontal="center" vertical="center"/>
    </xf>
    <xf numFmtId="0" fontId="23" fillId="0" borderId="51" xfId="51" applyFont="1" applyBorder="1" applyAlignment="1">
      <alignment horizontal="center" vertical="center"/>
    </xf>
    <xf numFmtId="0" fontId="23" fillId="0" borderId="0" xfId="51" applyFont="1" applyAlignment="1">
      <alignment horizontal="center" vertical="center"/>
    </xf>
    <xf numFmtId="0" fontId="23" fillId="0" borderId="53" xfId="51" applyFont="1" applyBorder="1" applyAlignment="1">
      <alignment horizontal="center" vertical="center"/>
    </xf>
    <xf numFmtId="0" fontId="23" fillId="0" borderId="90" xfId="51" applyFont="1" applyBorder="1" applyAlignment="1">
      <alignment horizontal="center" vertical="center"/>
    </xf>
    <xf numFmtId="0" fontId="23" fillId="0" borderId="12" xfId="51" applyFont="1" applyBorder="1" applyAlignment="1">
      <alignment horizontal="center" vertical="center"/>
    </xf>
    <xf numFmtId="0" fontId="23" fillId="0" borderId="11" xfId="51" applyFont="1" applyBorder="1" applyAlignment="1" applyProtection="1">
      <alignment horizontal="center" vertical="center"/>
      <protection locked="0"/>
    </xf>
    <xf numFmtId="0" fontId="76" fillId="0" borderId="28" xfId="51" applyFont="1" applyBorder="1" applyAlignment="1">
      <alignment horizontal="center" vertical="center"/>
    </xf>
    <xf numFmtId="0" fontId="76" fillId="0" borderId="11" xfId="51" applyFont="1" applyBorder="1" applyAlignment="1">
      <alignment horizontal="center" vertical="center"/>
    </xf>
    <xf numFmtId="0" fontId="23" fillId="0" borderId="30" xfId="51" applyFont="1" applyBorder="1" applyAlignment="1" applyProtection="1">
      <alignment horizontal="center" vertical="center"/>
      <protection locked="0"/>
    </xf>
    <xf numFmtId="0" fontId="23" fillId="0" borderId="31" xfId="51" applyFont="1" applyBorder="1" applyAlignment="1" applyProtection="1">
      <alignment horizontal="center" vertical="center"/>
      <protection locked="0"/>
    </xf>
    <xf numFmtId="3" fontId="23" fillId="0" borderId="30" xfId="51" applyNumberFormat="1" applyFont="1" applyBorder="1" applyAlignment="1" applyProtection="1">
      <alignment horizontal="center" vertical="center"/>
      <protection locked="0"/>
    </xf>
    <xf numFmtId="3" fontId="23" fillId="0" borderId="31" xfId="51" applyNumberFormat="1" applyFont="1" applyBorder="1" applyAlignment="1" applyProtection="1">
      <alignment horizontal="center" vertical="center"/>
      <protection locked="0"/>
    </xf>
    <xf numFmtId="3" fontId="23" fillId="0" borderId="21" xfId="51" applyNumberFormat="1" applyFont="1" applyBorder="1" applyAlignment="1" applyProtection="1">
      <alignment horizontal="center" vertical="center"/>
      <protection locked="0"/>
    </xf>
    <xf numFmtId="190" fontId="23" fillId="0" borderId="11" xfId="50" applyNumberFormat="1" applyFont="1" applyFill="1" applyBorder="1" applyAlignment="1">
      <alignment horizontal="center" vertical="center"/>
    </xf>
    <xf numFmtId="0" fontId="23" fillId="0" borderId="90" xfId="51" applyFont="1" applyBorder="1" applyAlignment="1">
      <alignment horizontal="center" vertical="center" wrapText="1"/>
    </xf>
    <xf numFmtId="0" fontId="23" fillId="0" borderId="51" xfId="51" applyFont="1" applyBorder="1" applyAlignment="1">
      <alignment horizontal="center" vertical="center" wrapText="1"/>
    </xf>
    <xf numFmtId="0" fontId="23" fillId="0" borderId="12" xfId="51" applyFont="1" applyBorder="1" applyAlignment="1">
      <alignment horizontal="center" vertical="center" wrapText="1"/>
    </xf>
    <xf numFmtId="0" fontId="23" fillId="0" borderId="53" xfId="51" applyFont="1" applyBorder="1" applyAlignment="1">
      <alignment horizontal="center" vertical="center" wrapText="1"/>
    </xf>
    <xf numFmtId="0" fontId="23" fillId="0" borderId="32" xfId="51" applyFont="1" applyBorder="1" applyAlignment="1">
      <alignment horizontal="center" vertical="center" wrapText="1"/>
    </xf>
    <xf numFmtId="0" fontId="23" fillId="0" borderId="33" xfId="51" applyFont="1" applyBorder="1" applyAlignment="1">
      <alignment horizontal="center" vertical="center" wrapText="1"/>
    </xf>
    <xf numFmtId="0" fontId="75" fillId="0" borderId="22" xfId="0" applyFont="1" applyBorder="1" applyAlignment="1">
      <alignment horizontal="center" vertical="center" wrapText="1"/>
    </xf>
    <xf numFmtId="0" fontId="75" fillId="0" borderId="22" xfId="0" applyFont="1" applyBorder="1" applyAlignment="1">
      <alignment horizontal="center" vertical="center"/>
    </xf>
    <xf numFmtId="0" fontId="75" fillId="0" borderId="57" xfId="0" applyFont="1" applyBorder="1" applyAlignment="1">
      <alignment horizontal="center" vertical="center" wrapText="1"/>
    </xf>
    <xf numFmtId="0" fontId="75" fillId="0" borderId="128" xfId="0" applyFont="1" applyBorder="1" applyAlignment="1">
      <alignment horizontal="center" vertical="center" wrapText="1"/>
    </xf>
    <xf numFmtId="0" fontId="43" fillId="0" borderId="191" xfId="0" applyFont="1" applyBorder="1" applyAlignment="1">
      <alignment horizontal="center" vertical="center" wrapText="1"/>
    </xf>
    <xf numFmtId="0" fontId="43" fillId="0" borderId="62" xfId="0" applyFont="1" applyBorder="1" applyAlignment="1">
      <alignment horizontal="center" vertical="center" wrapText="1"/>
    </xf>
    <xf numFmtId="0" fontId="43" fillId="0" borderId="28" xfId="0" applyFont="1" applyBorder="1" applyAlignment="1">
      <alignment horizontal="center" vertical="center" wrapText="1"/>
    </xf>
    <xf numFmtId="0" fontId="43" fillId="0" borderId="191" xfId="0" applyFont="1" applyBorder="1" applyAlignment="1">
      <alignment horizontal="center" vertical="center" textRotation="255" wrapText="1"/>
    </xf>
    <xf numFmtId="0" fontId="43" fillId="0" borderId="62" xfId="0" applyFont="1" applyBorder="1" applyAlignment="1">
      <alignment horizontal="center" vertical="center" textRotation="255" wrapText="1"/>
    </xf>
    <xf numFmtId="0" fontId="43" fillId="0" borderId="28" xfId="0" applyFont="1" applyBorder="1" applyAlignment="1">
      <alignment horizontal="center" vertical="center" textRotation="255" wrapText="1"/>
    </xf>
    <xf numFmtId="0" fontId="43" fillId="0" borderId="89" xfId="0" applyFont="1" applyBorder="1" applyAlignment="1">
      <alignment horizontal="center" vertical="center" wrapText="1"/>
    </xf>
    <xf numFmtId="0" fontId="43" fillId="0" borderId="180" xfId="0" applyFont="1" applyBorder="1" applyAlignment="1">
      <alignment horizontal="center" vertical="center" wrapText="1"/>
    </xf>
    <xf numFmtId="0" fontId="43" fillId="0" borderId="12" xfId="0" applyFont="1" applyBorder="1" applyAlignment="1">
      <alignment horizontal="center" vertical="center" wrapText="1"/>
    </xf>
    <xf numFmtId="0" fontId="43" fillId="0" borderId="53" xfId="0" applyFont="1" applyBorder="1" applyAlignment="1">
      <alignment horizontal="center" vertical="center" wrapText="1"/>
    </xf>
    <xf numFmtId="0" fontId="43" fillId="0" borderId="32" xfId="0" applyFont="1" applyBorder="1" applyAlignment="1">
      <alignment horizontal="center" vertical="center" wrapText="1"/>
    </xf>
    <xf numFmtId="0" fontId="43" fillId="0" borderId="44" xfId="0" applyFont="1" applyBorder="1" applyAlignment="1">
      <alignment horizontal="center" vertical="center" wrapText="1"/>
    </xf>
    <xf numFmtId="0" fontId="43" fillId="0" borderId="154" xfId="0" applyFont="1" applyBorder="1" applyAlignment="1" applyProtection="1">
      <alignment horizontal="left" vertical="center" wrapText="1"/>
      <protection locked="0"/>
    </xf>
    <xf numFmtId="0" fontId="43" fillId="0" borderId="47" xfId="0" applyFont="1" applyBorder="1" applyAlignment="1" applyProtection="1">
      <alignment horizontal="left" vertical="center" wrapText="1"/>
      <protection locked="0"/>
    </xf>
    <xf numFmtId="0" fontId="43" fillId="0" borderId="58" xfId="0" applyFont="1" applyBorder="1" applyAlignment="1" applyProtection="1">
      <alignment horizontal="left" vertical="center" wrapText="1"/>
      <protection locked="0"/>
    </xf>
    <xf numFmtId="0" fontId="43" fillId="0" borderId="48" xfId="0" applyFont="1" applyBorder="1" applyAlignment="1" applyProtection="1">
      <alignment horizontal="left" vertical="center" wrapText="1"/>
      <protection locked="0"/>
    </xf>
    <xf numFmtId="0" fontId="43" fillId="0" borderId="31" xfId="0" applyFont="1" applyBorder="1" applyAlignment="1" applyProtection="1">
      <alignment horizontal="left" vertical="center" wrapText="1"/>
      <protection locked="0"/>
    </xf>
    <xf numFmtId="0" fontId="43" fillId="0" borderId="21" xfId="0" applyFont="1" applyBorder="1" applyAlignment="1" applyProtection="1">
      <alignment horizontal="left" vertical="center" wrapText="1"/>
      <protection locked="0"/>
    </xf>
    <xf numFmtId="0" fontId="43" fillId="0" borderId="11" xfId="0" applyFont="1" applyBorder="1" applyAlignment="1" applyProtection="1">
      <alignment horizontal="left" vertical="center" wrapText="1"/>
      <protection locked="0"/>
    </xf>
    <xf numFmtId="0" fontId="43" fillId="0" borderId="30" xfId="0" applyFont="1" applyBorder="1" applyAlignment="1" applyProtection="1">
      <alignment horizontal="left" vertical="center" wrapText="1"/>
      <protection locked="0"/>
    </xf>
    <xf numFmtId="0" fontId="43" fillId="0" borderId="11" xfId="0" applyFont="1" applyBorder="1" applyAlignment="1">
      <alignment horizontal="justify" vertical="center" wrapText="1"/>
    </xf>
    <xf numFmtId="0" fontId="0" fillId="0" borderId="11" xfId="0" applyBorder="1">
      <alignment vertical="center"/>
    </xf>
    <xf numFmtId="0" fontId="43" fillId="0" borderId="30" xfId="0" applyFont="1" applyBorder="1" applyAlignment="1" applyProtection="1">
      <alignment horizontal="justify" vertical="center" wrapText="1"/>
      <protection locked="0"/>
    </xf>
    <xf numFmtId="0" fontId="0" fillId="0" borderId="21" xfId="0" applyBorder="1" applyAlignment="1">
      <alignment horizontal="justify" vertical="center" wrapText="1"/>
    </xf>
    <xf numFmtId="0" fontId="75" fillId="0" borderId="11" xfId="0" applyFont="1" applyBorder="1" applyAlignment="1">
      <alignment horizontal="center" vertical="center"/>
    </xf>
    <xf numFmtId="0" fontId="75" fillId="0" borderId="11" xfId="0" applyFont="1" applyBorder="1" applyAlignment="1">
      <alignment horizontal="center" vertical="center" wrapText="1"/>
    </xf>
    <xf numFmtId="0" fontId="31" fillId="0" borderId="30" xfId="0" applyFont="1" applyBorder="1" applyAlignment="1">
      <alignment horizontal="justify" vertical="center" wrapText="1"/>
    </xf>
    <xf numFmtId="0" fontId="43" fillId="0" borderId="30" xfId="0" applyFont="1" applyBorder="1" applyAlignment="1">
      <alignment horizontal="justify" vertical="center" wrapText="1"/>
    </xf>
    <xf numFmtId="0" fontId="43" fillId="0" borderId="48" xfId="0" applyFont="1" applyBorder="1" applyAlignment="1">
      <alignment horizontal="justify" vertical="center" wrapText="1"/>
    </xf>
    <xf numFmtId="0" fontId="0" fillId="0" borderId="47" xfId="0" applyBorder="1" applyAlignment="1">
      <alignment horizontal="justify" vertical="center" wrapText="1"/>
    </xf>
    <xf numFmtId="0" fontId="43" fillId="0" borderId="89" xfId="0" applyFont="1" applyBorder="1" applyAlignment="1" applyProtection="1">
      <alignment horizontal="left" vertical="center" wrapText="1"/>
      <protection locked="0"/>
    </xf>
    <xf numFmtId="0" fontId="43" fillId="0" borderId="180" xfId="0" applyFont="1" applyBorder="1" applyAlignment="1" applyProtection="1">
      <alignment horizontal="left" vertical="center" wrapText="1"/>
      <protection locked="0"/>
    </xf>
    <xf numFmtId="0" fontId="75" fillId="0" borderId="90" xfId="0" applyFont="1" applyBorder="1" applyAlignment="1">
      <alignment horizontal="center" vertical="center" wrapText="1"/>
    </xf>
    <xf numFmtId="0" fontId="75" fillId="0" borderId="51" xfId="0" applyFont="1" applyBorder="1" applyAlignment="1">
      <alignment horizontal="center" vertical="center" wrapText="1"/>
    </xf>
    <xf numFmtId="0" fontId="75" fillId="0" borderId="56" xfId="0" applyFont="1" applyBorder="1" applyAlignment="1">
      <alignment horizontal="center" vertical="center" wrapText="1"/>
    </xf>
    <xf numFmtId="0" fontId="75" fillId="0" borderId="55"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23" xfId="0" applyFont="1" applyBorder="1" applyAlignment="1">
      <alignment horizontal="center" vertical="center" wrapText="1"/>
    </xf>
    <xf numFmtId="0" fontId="75" fillId="0" borderId="30" xfId="0" applyFont="1" applyBorder="1" applyAlignment="1">
      <alignment horizontal="center" vertical="center" wrapText="1"/>
    </xf>
    <xf numFmtId="0" fontId="75" fillId="0" borderId="31" xfId="0" applyFont="1" applyBorder="1" applyAlignment="1">
      <alignment horizontal="center" vertical="center" wrapText="1"/>
    </xf>
    <xf numFmtId="0" fontId="75" fillId="0" borderId="21" xfId="0" applyFont="1" applyBorder="1" applyAlignment="1">
      <alignment horizontal="center" vertical="center" wrapText="1"/>
    </xf>
    <xf numFmtId="0" fontId="75" fillId="0" borderId="212" xfId="0" applyFont="1" applyBorder="1" applyAlignment="1">
      <alignment horizontal="center" vertical="center" wrapText="1"/>
    </xf>
    <xf numFmtId="0" fontId="75" fillId="0" borderId="57" xfId="0" applyFont="1" applyBorder="1" applyAlignment="1">
      <alignment horizontal="center" vertical="center"/>
    </xf>
    <xf numFmtId="0" fontId="75" fillId="0" borderId="128" xfId="0" applyFont="1" applyBorder="1" applyAlignment="1">
      <alignment horizontal="center" vertical="center"/>
    </xf>
    <xf numFmtId="0" fontId="75" fillId="0" borderId="212" xfId="0" applyFont="1" applyBorder="1" applyAlignment="1">
      <alignment horizontal="center" vertical="center"/>
    </xf>
    <xf numFmtId="0" fontId="75" fillId="0" borderId="30" xfId="0" applyFont="1" applyBorder="1" applyAlignment="1" applyProtection="1">
      <alignment horizontal="left" vertical="center" wrapText="1"/>
      <protection locked="0"/>
    </xf>
    <xf numFmtId="0" fontId="75" fillId="0" borderId="21" xfId="0" applyFont="1" applyBorder="1" applyAlignment="1" applyProtection="1">
      <alignment horizontal="left" vertical="center" wrapText="1"/>
      <protection locked="0"/>
    </xf>
    <xf numFmtId="0" fontId="75" fillId="0" borderId="32" xfId="0" applyFont="1" applyBorder="1" applyAlignment="1" applyProtection="1">
      <alignment horizontal="left" vertical="center" wrapText="1"/>
      <protection locked="0"/>
    </xf>
    <xf numFmtId="0" fontId="75" fillId="0" borderId="44" xfId="0" applyFont="1" applyBorder="1" applyAlignment="1" applyProtection="1">
      <alignment horizontal="left" vertical="center" wrapText="1"/>
      <protection locked="0"/>
    </xf>
    <xf numFmtId="0" fontId="75" fillId="0" borderId="30" xfId="0" applyFont="1" applyBorder="1" applyAlignment="1">
      <alignment horizontal="center" vertical="center"/>
    </xf>
    <xf numFmtId="0" fontId="75" fillId="0" borderId="21" xfId="0" applyFont="1" applyBorder="1" applyAlignment="1">
      <alignment horizontal="center" vertical="center"/>
    </xf>
    <xf numFmtId="0" fontId="75" fillId="0" borderId="48" xfId="0" applyFont="1" applyBorder="1" applyAlignment="1" applyProtection="1">
      <alignment horizontal="left" vertical="center" wrapText="1"/>
      <protection locked="0"/>
    </xf>
    <xf numFmtId="0" fontId="75" fillId="0" borderId="47" xfId="0" applyFont="1" applyBorder="1" applyAlignment="1" applyProtection="1">
      <alignment horizontal="left" vertical="center" wrapText="1"/>
      <protection locked="0"/>
    </xf>
    <xf numFmtId="0" fontId="43" fillId="0" borderId="29" xfId="0" applyFont="1" applyBorder="1" applyAlignment="1">
      <alignment horizontal="center" vertical="center"/>
    </xf>
    <xf numFmtId="0" fontId="43" fillId="0" borderId="28" xfId="0" applyFont="1" applyBorder="1" applyAlignment="1">
      <alignment horizontal="center" vertical="center"/>
    </xf>
    <xf numFmtId="0" fontId="45" fillId="0" borderId="90" xfId="0" applyFont="1" applyBorder="1" applyAlignment="1" applyProtection="1">
      <alignment horizontal="left" vertical="top" wrapText="1"/>
      <protection locked="0"/>
    </xf>
    <xf numFmtId="0" fontId="45" fillId="0" borderId="109" xfId="0" applyFont="1" applyBorder="1" applyAlignment="1" applyProtection="1">
      <alignment horizontal="left" vertical="top" wrapText="1"/>
      <protection locked="0"/>
    </xf>
    <xf numFmtId="0" fontId="45" fillId="0" borderId="51" xfId="0" applyFont="1" applyBorder="1" applyAlignment="1" applyProtection="1">
      <alignment horizontal="left" vertical="top" wrapText="1"/>
      <protection locked="0"/>
    </xf>
    <xf numFmtId="0" fontId="45" fillId="0" borderId="12" xfId="0" applyFont="1" applyBorder="1" applyAlignment="1" applyProtection="1">
      <alignment horizontal="left" vertical="top" wrapText="1"/>
      <protection locked="0"/>
    </xf>
    <xf numFmtId="0" fontId="45" fillId="0" borderId="0" xfId="0" applyFont="1" applyAlignment="1" applyProtection="1">
      <alignment horizontal="left" vertical="top" wrapText="1"/>
      <protection locked="0"/>
    </xf>
    <xf numFmtId="0" fontId="45" fillId="0" borderId="53" xfId="0" applyFont="1" applyBorder="1" applyAlignment="1" applyProtection="1">
      <alignment horizontal="left" vertical="top" wrapText="1"/>
      <protection locked="0"/>
    </xf>
    <xf numFmtId="0" fontId="45" fillId="0" borderId="32" xfId="0" applyFont="1" applyBorder="1" applyAlignment="1" applyProtection="1">
      <alignment horizontal="left" vertical="top" wrapText="1"/>
      <protection locked="0"/>
    </xf>
    <xf numFmtId="0" fontId="45" fillId="0" borderId="33" xfId="0" applyFont="1" applyBorder="1" applyAlignment="1" applyProtection="1">
      <alignment horizontal="left" vertical="top" wrapText="1"/>
      <protection locked="0"/>
    </xf>
    <xf numFmtId="0" fontId="45" fillId="0" borderId="44" xfId="0" applyFont="1" applyBorder="1" applyAlignment="1" applyProtection="1">
      <alignment horizontal="left" vertical="top" wrapText="1"/>
      <protection locked="0"/>
    </xf>
    <xf numFmtId="176" fontId="27" fillId="0" borderId="30" xfId="35" applyNumberFormat="1" applyFont="1" applyFill="1" applyBorder="1" applyAlignment="1" applyProtection="1">
      <alignment horizontal="center" vertical="center" wrapText="1"/>
      <protection locked="0"/>
    </xf>
    <xf numFmtId="176" fontId="27" fillId="0" borderId="21" xfId="35" applyNumberFormat="1" applyFont="1" applyFill="1" applyBorder="1" applyAlignment="1" applyProtection="1">
      <alignment horizontal="center" vertical="center" wrapText="1"/>
      <protection locked="0"/>
    </xf>
    <xf numFmtId="176" fontId="27" fillId="0" borderId="30" xfId="35" applyNumberFormat="1" applyFont="1" applyFill="1" applyBorder="1" applyAlignment="1" applyProtection="1">
      <alignment horizontal="center" vertical="center" wrapText="1"/>
    </xf>
    <xf numFmtId="176" fontId="27" fillId="0" borderId="21" xfId="35" applyNumberFormat="1" applyFont="1" applyFill="1" applyBorder="1" applyAlignment="1" applyProtection="1">
      <alignment horizontal="center" vertical="center" wrapText="1"/>
    </xf>
    <xf numFmtId="0" fontId="58" fillId="0" borderId="30" xfId="0" applyFont="1" applyBorder="1" applyAlignment="1" applyProtection="1">
      <alignment horizontal="left" vertical="center" wrapText="1"/>
      <protection locked="0"/>
    </xf>
    <xf numFmtId="0" fontId="58" fillId="0" borderId="21" xfId="0" applyFont="1" applyBorder="1" applyAlignment="1" applyProtection="1">
      <alignment horizontal="left" vertical="center" wrapText="1"/>
      <protection locked="0"/>
    </xf>
    <xf numFmtId="0" fontId="25" fillId="0" borderId="90" xfId="0" applyFont="1" applyBorder="1" applyAlignment="1">
      <alignment horizontal="center" vertical="center" wrapText="1"/>
    </xf>
    <xf numFmtId="0" fontId="25" fillId="0" borderId="51" xfId="0" applyFont="1" applyBorder="1" applyAlignment="1">
      <alignment horizontal="center" vertical="center" wrapText="1"/>
    </xf>
    <xf numFmtId="0" fontId="35" fillId="0" borderId="0" xfId="0" applyFont="1" applyAlignment="1">
      <alignment horizontal="right" vertical="center" wrapText="1" indent="1"/>
    </xf>
    <xf numFmtId="0" fontId="35" fillId="0" borderId="53" xfId="0" applyFont="1" applyBorder="1" applyAlignment="1">
      <alignment horizontal="right" vertical="center" wrapText="1" indent="1"/>
    </xf>
    <xf numFmtId="0" fontId="76" fillId="30" borderId="11" xfId="51" applyFont="1" applyFill="1" applyBorder="1" applyAlignment="1">
      <alignment horizontal="center" vertical="center"/>
    </xf>
    <xf numFmtId="0" fontId="23" fillId="0" borderId="31" xfId="51" applyFont="1" applyBorder="1" applyAlignment="1" applyProtection="1">
      <alignment horizontal="left" vertical="center" wrapText="1"/>
      <protection locked="0"/>
    </xf>
    <xf numFmtId="0" fontId="23" fillId="0" borderId="21" xfId="51" applyFont="1" applyBorder="1" applyAlignment="1" applyProtection="1">
      <alignment horizontal="left" vertical="center" wrapText="1"/>
      <protection locked="0"/>
    </xf>
    <xf numFmtId="0" fontId="23" fillId="0" borderId="29" xfId="51" applyFont="1" applyBorder="1" applyAlignment="1">
      <alignment horizontal="center" vertical="center"/>
    </xf>
    <xf numFmtId="0" fontId="23" fillId="0" borderId="28" xfId="51" applyFont="1" applyBorder="1" applyAlignment="1">
      <alignment horizontal="center" vertical="center"/>
    </xf>
    <xf numFmtId="0" fontId="23" fillId="0" borderId="109" xfId="51" applyFont="1" applyBorder="1" applyAlignment="1">
      <alignment horizontal="center" vertical="center" wrapText="1"/>
    </xf>
    <xf numFmtId="0" fontId="23" fillId="0" borderId="44" xfId="51" applyFont="1" applyBorder="1" applyAlignment="1">
      <alignment horizontal="center" vertical="center" wrapText="1"/>
    </xf>
    <xf numFmtId="0" fontId="23" fillId="0" borderId="30" xfId="51" applyFont="1" applyBorder="1" applyAlignment="1">
      <alignment horizontal="left" vertical="center" wrapText="1"/>
    </xf>
    <xf numFmtId="0" fontId="23" fillId="0" borderId="31" xfId="51" applyFont="1" applyBorder="1" applyAlignment="1">
      <alignment horizontal="left" vertical="center" wrapText="1"/>
    </xf>
    <xf numFmtId="0" fontId="23" fillId="0" borderId="21" xfId="51" applyFont="1" applyBorder="1" applyAlignment="1">
      <alignment horizontal="left" vertical="center" wrapText="1"/>
    </xf>
    <xf numFmtId="176" fontId="23" fillId="0" borderId="30" xfId="51" applyNumberFormat="1" applyFont="1" applyBorder="1" applyAlignment="1" applyProtection="1">
      <alignment horizontal="center" vertical="center"/>
      <protection locked="0"/>
    </xf>
    <xf numFmtId="176" fontId="23" fillId="0" borderId="31" xfId="51" applyNumberFormat="1" applyFont="1" applyBorder="1" applyAlignment="1" applyProtection="1">
      <alignment horizontal="center" vertical="center"/>
      <protection locked="0"/>
    </xf>
    <xf numFmtId="176" fontId="23" fillId="0" borderId="21" xfId="51" applyNumberFormat="1" applyFont="1" applyBorder="1" applyAlignment="1" applyProtection="1">
      <alignment horizontal="center" vertical="center"/>
      <protection locked="0"/>
    </xf>
    <xf numFmtId="0" fontId="23" fillId="0" borderId="90" xfId="51" applyFont="1" applyBorder="1" applyAlignment="1" applyProtection="1">
      <alignment horizontal="left" vertical="top" wrapText="1"/>
      <protection locked="0"/>
    </xf>
    <xf numFmtId="0" fontId="23" fillId="0" borderId="109" xfId="51" applyFont="1" applyBorder="1" applyAlignment="1" applyProtection="1">
      <alignment horizontal="left" vertical="top" wrapText="1"/>
      <protection locked="0"/>
    </xf>
    <xf numFmtId="0" fontId="23" fillId="0" borderId="51" xfId="51" applyFont="1" applyBorder="1" applyAlignment="1" applyProtection="1">
      <alignment horizontal="left" vertical="top" wrapText="1"/>
      <protection locked="0"/>
    </xf>
    <xf numFmtId="0" fontId="23" fillId="0" borderId="12" xfId="51" applyFont="1" applyBorder="1" applyAlignment="1" applyProtection="1">
      <alignment horizontal="left" vertical="top" wrapText="1"/>
      <protection locked="0"/>
    </xf>
    <xf numFmtId="0" fontId="23" fillId="0" borderId="0" xfId="51" applyFont="1" applyAlignment="1" applyProtection="1">
      <alignment horizontal="left" vertical="top" wrapText="1"/>
      <protection locked="0"/>
    </xf>
    <xf numFmtId="0" fontId="23" fillId="0" borderId="53" xfId="51" applyFont="1" applyBorder="1" applyAlignment="1" applyProtection="1">
      <alignment horizontal="left" vertical="top" wrapText="1"/>
      <protection locked="0"/>
    </xf>
    <xf numFmtId="0" fontId="23" fillId="0" borderId="11" xfId="51" applyFont="1" applyBorder="1" applyAlignment="1" applyProtection="1">
      <alignment horizontal="left" vertical="top" wrapText="1"/>
      <protection locked="0"/>
    </xf>
    <xf numFmtId="0" fontId="23" fillId="0" borderId="30" xfId="51" applyFont="1" applyBorder="1" applyAlignment="1" applyProtection="1">
      <alignment horizontal="center" vertical="center" wrapText="1"/>
      <protection locked="0"/>
    </xf>
    <xf numFmtId="0" fontId="23" fillId="0" borderId="31" xfId="51" applyFont="1" applyBorder="1" applyAlignment="1" applyProtection="1">
      <alignment horizontal="center" vertical="center" wrapText="1"/>
      <protection locked="0"/>
    </xf>
    <xf numFmtId="176" fontId="23" fillId="0" borderId="11" xfId="51" applyNumberFormat="1" applyFont="1" applyBorder="1" applyAlignment="1" applyProtection="1">
      <alignment horizontal="center" vertical="center"/>
      <protection locked="0"/>
    </xf>
    <xf numFmtId="0" fontId="23" fillId="0" borderId="30" xfId="51" applyFont="1" applyBorder="1" applyAlignment="1" applyProtection="1">
      <alignment horizontal="left" vertical="center" wrapText="1"/>
      <protection locked="0"/>
    </xf>
    <xf numFmtId="0" fontId="23" fillId="0" borderId="32" xfId="51" applyFont="1" applyBorder="1" applyAlignment="1">
      <alignment horizontal="center" vertical="center"/>
    </xf>
    <xf numFmtId="0" fontId="23" fillId="0" borderId="44" xfId="51" applyFont="1" applyBorder="1" applyAlignment="1">
      <alignment horizontal="center" vertical="center"/>
    </xf>
    <xf numFmtId="0" fontId="23" fillId="0" borderId="11" xfId="51" applyFont="1" applyBorder="1" applyAlignment="1" applyProtection="1">
      <alignment horizontal="center" vertical="center" wrapText="1"/>
      <protection locked="0"/>
    </xf>
    <xf numFmtId="0" fontId="23" fillId="0" borderId="21" xfId="51" applyFont="1" applyBorder="1" applyAlignment="1" applyProtection="1">
      <alignment horizontal="center" vertical="center" wrapText="1"/>
      <protection locked="0"/>
    </xf>
    <xf numFmtId="0" fontId="23" fillId="0" borderId="11" xfId="51" applyFont="1" applyBorder="1" applyAlignment="1" applyProtection="1">
      <alignment horizontal="left" vertical="center"/>
      <protection locked="0"/>
    </xf>
    <xf numFmtId="0" fontId="23" fillId="0" borderId="22" xfId="51" applyFont="1" applyBorder="1" applyAlignment="1">
      <alignment horizontal="center" vertical="center"/>
    </xf>
    <xf numFmtId="0" fontId="23" fillId="0" borderId="22" xfId="51" applyFont="1" applyBorder="1" applyAlignment="1">
      <alignment horizontal="center" vertical="center" wrapText="1"/>
    </xf>
    <xf numFmtId="0" fontId="23" fillId="0" borderId="28" xfId="51" applyFont="1" applyBorder="1" applyAlignment="1" applyProtection="1">
      <alignment horizontal="left" vertical="center"/>
      <protection locked="0"/>
    </xf>
    <xf numFmtId="0" fontId="23" fillId="0" borderId="28" xfId="51" applyFont="1" applyBorder="1" applyAlignment="1" applyProtection="1">
      <alignment horizontal="center" vertical="center"/>
      <protection locked="0"/>
    </xf>
    <xf numFmtId="0" fontId="23" fillId="0" borderId="0" xfId="51" applyFont="1" applyAlignment="1">
      <alignment horizontal="center" vertical="center" wrapText="1"/>
    </xf>
    <xf numFmtId="0" fontId="23" fillId="0" borderId="56" xfId="51" applyFont="1" applyBorder="1" applyAlignment="1">
      <alignment horizontal="center" vertical="center" wrapText="1"/>
    </xf>
    <xf numFmtId="0" fontId="23" fillId="0" borderId="54" xfId="51" applyFont="1" applyBorder="1" applyAlignment="1">
      <alignment horizontal="center" vertical="center" wrapText="1"/>
    </xf>
    <xf numFmtId="0" fontId="23" fillId="0" borderId="55" xfId="51" applyFont="1" applyBorder="1" applyAlignment="1">
      <alignment horizontal="center" vertical="center" wrapText="1"/>
    </xf>
    <xf numFmtId="55" fontId="23" fillId="0" borderId="28" xfId="51" applyNumberFormat="1" applyFont="1" applyBorder="1" applyAlignment="1" applyProtection="1">
      <alignment horizontal="center" vertical="center"/>
      <protection locked="0"/>
    </xf>
    <xf numFmtId="55" fontId="23" fillId="0" borderId="11" xfId="51" applyNumberFormat="1" applyFont="1" applyBorder="1" applyAlignment="1" applyProtection="1">
      <alignment horizontal="center" vertical="center"/>
      <protection locked="0"/>
    </xf>
    <xf numFmtId="0" fontId="23" fillId="0" borderId="11" xfId="51" applyFont="1" applyBorder="1" applyAlignment="1" applyProtection="1">
      <alignment horizontal="left" vertical="center" wrapText="1"/>
      <protection locked="0"/>
    </xf>
    <xf numFmtId="0" fontId="24" fillId="0" borderId="131" xfId="0" applyFont="1" applyBorder="1" applyAlignment="1">
      <alignment horizontal="center" vertical="center"/>
    </xf>
    <xf numFmtId="0" fontId="24" fillId="0" borderId="92" xfId="0" applyFont="1" applyBorder="1" applyAlignment="1">
      <alignment horizontal="center" vertical="center"/>
    </xf>
    <xf numFmtId="0" fontId="24" fillId="0" borderId="76" xfId="0" applyFont="1" applyBorder="1" applyAlignment="1">
      <alignment horizontal="center" vertical="center"/>
    </xf>
    <xf numFmtId="0" fontId="31" fillId="0" borderId="236" xfId="0" applyFont="1" applyBorder="1" applyAlignment="1">
      <alignment horizontal="center" vertical="center"/>
    </xf>
    <xf numFmtId="0" fontId="31" fillId="0" borderId="92" xfId="0" applyFont="1" applyBorder="1" applyAlignment="1">
      <alignment horizontal="center" vertical="center"/>
    </xf>
    <xf numFmtId="0" fontId="31" fillId="0" borderId="95" xfId="0" applyFont="1" applyBorder="1" applyAlignment="1">
      <alignment horizontal="center" vertical="center"/>
    </xf>
    <xf numFmtId="0" fontId="31" fillId="0" borderId="131" xfId="0" applyFont="1" applyBorder="1" applyAlignment="1">
      <alignment horizontal="center" vertical="center"/>
    </xf>
    <xf numFmtId="0" fontId="125" fillId="0" borderId="0" xfId="51" applyFont="1">
      <alignment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スタイル 1" xfId="25" xr:uid="{00000000-0005-0000-0000-000018000000}"/>
    <cellStyle name="タイトル" xfId="26" builtinId="15" customBuiltin="1"/>
    <cellStyle name="チェック セル" xfId="27" builtinId="23" customBuiltin="1"/>
    <cellStyle name="どちらでもない" xfId="28" builtinId="28" customBuiltin="1"/>
    <cellStyle name="パーセント" xfId="50" builtinId="5"/>
    <cellStyle name="パーセント 2" xfId="53" xr:uid="{00000000-0005-0000-0000-00001D000000}"/>
    <cellStyle name="ハイパーリンク" xfId="29" builtinId="8"/>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桁区切り 2" xfId="36" xr:uid="{00000000-0005-0000-0000-000025000000}"/>
    <cellStyle name="桁区切り 3" xfId="52" xr:uid="{00000000-0005-0000-0000-000026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30000000}"/>
    <cellStyle name="標準_20111124　2012計画書様式 2" xfId="51" xr:uid="{00000000-0005-0000-0000-000031000000}"/>
    <cellStyle name="標準_事業所Ｂ用" xfId="46" xr:uid="{00000000-0005-0000-0000-000032000000}"/>
    <cellStyle name="標準_事業所Ｂ用 2" xfId="54" xr:uid="{52E57354-45D8-424F-9DFD-E7E534B62AC1}"/>
    <cellStyle name="標準_負荷チェックシート（水谷修正）" xfId="47" xr:uid="{00000000-0005-0000-0000-000033000000}"/>
    <cellStyle name="標準_負荷チェックシート（水谷修正）_様式第48_計画書 (H25.2.7KEJ送付)" xfId="48" xr:uid="{00000000-0005-0000-0000-000034000000}"/>
    <cellStyle name="良い" xfId="49" builtinId="26" customBuiltin="1"/>
  </cellStyles>
  <dxfs count="384">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CCFFFF"/>
        </patternFill>
      </fill>
    </dxf>
    <dxf>
      <fill>
        <patternFill>
          <bgColor rgb="FFFFCC66"/>
        </patternFill>
      </fill>
    </dxf>
    <dxf>
      <fill>
        <patternFill>
          <bgColor rgb="FFFFCC66"/>
        </patternFill>
      </fill>
    </dxf>
    <dxf>
      <fill>
        <patternFill>
          <bgColor rgb="FFFFCC66"/>
        </patternFill>
      </fill>
    </dxf>
    <dxf>
      <fill>
        <patternFill>
          <bgColor rgb="FFCCFFFF"/>
        </patternFill>
      </fill>
    </dxf>
    <dxf>
      <fill>
        <patternFill>
          <bgColor rgb="FFFFCC66"/>
        </patternFill>
      </fill>
    </dxf>
    <dxf>
      <fill>
        <patternFill>
          <bgColor rgb="FFCCFFFF"/>
        </patternFill>
      </fill>
    </dxf>
    <dxf>
      <fill>
        <patternFill>
          <bgColor rgb="FFB2B2B2"/>
        </patternFill>
      </fill>
    </dxf>
    <dxf>
      <fill>
        <patternFill>
          <bgColor rgb="FFFFC000"/>
        </patternFill>
      </fill>
    </dxf>
    <dxf>
      <fill>
        <patternFill>
          <bgColor rgb="FFFFCC66"/>
        </patternFill>
      </fill>
    </dxf>
    <dxf>
      <fill>
        <patternFill>
          <bgColor rgb="FFFFC000"/>
        </patternFill>
      </fill>
    </dxf>
    <dxf>
      <fill>
        <patternFill>
          <bgColor rgb="FFFFC000"/>
        </patternFill>
      </fill>
    </dxf>
    <dxf>
      <fill>
        <patternFill>
          <bgColor rgb="FFFFC000"/>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000"/>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CCFFFF"/>
        </patternFill>
      </fill>
    </dxf>
    <dxf>
      <fill>
        <patternFill>
          <bgColor rgb="FFCCFFFF"/>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CCFFFF"/>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theme="9" tint="0.39994506668294322"/>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fgColor rgb="FFFFCC66"/>
          <bgColor rgb="FFFFCC66"/>
        </patternFill>
      </fill>
    </dxf>
    <dxf>
      <fill>
        <patternFill>
          <bgColor indexed="45"/>
        </patternFill>
      </fill>
    </dxf>
    <dxf>
      <fill>
        <patternFill>
          <bgColor rgb="FFFFCC66"/>
        </patternFill>
      </fill>
    </dxf>
    <dxf>
      <fill>
        <patternFill>
          <bgColor rgb="FFFFCC66"/>
        </patternFill>
      </fill>
    </dxf>
    <dxf>
      <fill>
        <patternFill>
          <bgColor rgb="FFFFCC66"/>
        </patternFill>
      </fill>
    </dxf>
  </dxfs>
  <tableStyles count="0" defaultTableStyle="TableStyleMedium2" defaultPivotStyle="PivotStyleLight16"/>
  <colors>
    <mruColors>
      <color rgb="FFFFCC66"/>
      <color rgb="FFCCFFFF"/>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tyles" Target="styles.xml"/></Relationships>
</file>

<file path=xl/ctrlProps/ctrlProp1.xml><?xml version="1.0" encoding="utf-8"?>
<formControlPr xmlns="http://schemas.microsoft.com/office/spreadsheetml/2009/9/main" objectType="CheckBox" fmlaLink="$C$21" noThreeD="1"/>
</file>

<file path=xl/ctrlProps/ctrlProp2.xml><?xml version="1.0" encoding="utf-8"?>
<formControlPr xmlns="http://schemas.microsoft.com/office/spreadsheetml/2009/9/main" objectType="CheckBox" fmlaLink="$C$22" lockText="1" noThreeD="1"/>
</file>

<file path=xl/ctrlProps/ctrlProp3.xml><?xml version="1.0" encoding="utf-8"?>
<formControlPr xmlns="http://schemas.microsoft.com/office/spreadsheetml/2009/9/main" objectType="CheckBox" fmlaLink="$C$2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31750</xdr:colOff>
          <xdr:row>20</xdr:row>
          <xdr:rowOff>88900</xdr:rowOff>
        </xdr:from>
        <xdr:to>
          <xdr:col>3</xdr:col>
          <xdr:colOff>69850</xdr:colOff>
          <xdr:row>20</xdr:row>
          <xdr:rowOff>304800</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21</xdr:row>
          <xdr:rowOff>88900</xdr:rowOff>
        </xdr:from>
        <xdr:to>
          <xdr:col>3</xdr:col>
          <xdr:colOff>69850</xdr:colOff>
          <xdr:row>21</xdr:row>
          <xdr:rowOff>304800</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22</xdr:row>
          <xdr:rowOff>88900</xdr:rowOff>
        </xdr:from>
        <xdr:to>
          <xdr:col>3</xdr:col>
          <xdr:colOff>69850</xdr:colOff>
          <xdr:row>22</xdr:row>
          <xdr:rowOff>304800</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15</xdr:col>
      <xdr:colOff>148166</xdr:colOff>
      <xdr:row>5</xdr:row>
      <xdr:rowOff>465667</xdr:rowOff>
    </xdr:from>
    <xdr:to>
      <xdr:col>15</xdr:col>
      <xdr:colOff>3643841</xdr:colOff>
      <xdr:row>6</xdr:row>
      <xdr:rowOff>67305</xdr:rowOff>
    </xdr:to>
    <xdr:sp macro="" textlink="">
      <xdr:nvSpPr>
        <xdr:cNvPr id="2" name="Text Box 1341">
          <a:extLst>
            <a:ext uri="{FF2B5EF4-FFF2-40B4-BE49-F238E27FC236}">
              <a16:creationId xmlns:a16="http://schemas.microsoft.com/office/drawing/2014/main" id="{00000000-0008-0000-0500-000002000000}"/>
            </a:ext>
          </a:extLst>
        </xdr:cNvPr>
        <xdr:cNvSpPr txBox="1">
          <a:spLocks noChangeArrowheads="1"/>
        </xdr:cNvSpPr>
      </xdr:nvSpPr>
      <xdr:spPr bwMode="auto">
        <a:xfrm>
          <a:off x="8000999" y="1481667"/>
          <a:ext cx="3495675" cy="342471"/>
        </a:xfrm>
        <a:prstGeom prst="rect">
          <a:avLst/>
        </a:prstGeom>
        <a:solidFill>
          <a:srgbClr val="FF0000"/>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自動計算のための計算式が入っており、数値を直接入力すると、計算式が消えるため要注意。</a:t>
          </a:r>
          <a:endParaRPr lang="ja-JP" altLang="en-US" sz="1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56445</xdr:colOff>
      <xdr:row>10</xdr:row>
      <xdr:rowOff>77611</xdr:rowOff>
    </xdr:from>
    <xdr:to>
      <xdr:col>11</xdr:col>
      <xdr:colOff>466020</xdr:colOff>
      <xdr:row>14</xdr:row>
      <xdr:rowOff>252360</xdr:rowOff>
    </xdr:to>
    <xdr:sp macro="" textlink="">
      <xdr:nvSpPr>
        <xdr:cNvPr id="2" name="テキスト ボックス 1">
          <a:extLst>
            <a:ext uri="{FF2B5EF4-FFF2-40B4-BE49-F238E27FC236}">
              <a16:creationId xmlns:a16="http://schemas.microsoft.com/office/drawing/2014/main" id="{DB8665D0-EC1D-4942-9832-624DFCA77233}"/>
            </a:ext>
          </a:extLst>
        </xdr:cNvPr>
        <xdr:cNvSpPr txBox="1"/>
      </xdr:nvSpPr>
      <xdr:spPr>
        <a:xfrm>
          <a:off x="1481667" y="1975555"/>
          <a:ext cx="5045075" cy="17199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0"/>
            <a:t>記載不要</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61.75\04_&#28201;&#26262;&#21270;&#23550;&#31574;g\23&#24180;&#24230;\&#65298;&#65305;&#12288;&#35336;&#30011;&#26360;&#21046;&#24230;&#65288;&#35211;&#30452;&#12375;&#65289;\&#26465;&#20363;&#12288;&#20182;&#30476;&#27604;&#36611;\&#27096;&#24335;&#38598;\&#22524;&#29577;&#30476;\&#20107;&#26989;&#25152;A&#2999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111069600/Desktop/01_&#25913;&#35330;&#35336;&#30011;&#26360;_1017rev.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111069600/Desktop/01_&#25913;&#35330;&#35336;&#30011;&#26360;_101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2.71.46\02_&#28201;&#26262;&#21270;&#23550;&#31574;&#65351;\030%20&#35336;&#30011;&#26360;&#21046;&#24230;&#65288;&#35413;&#20385;&#21046;&#24230;&#36861;&#21152;&#65289;\08%20&#26377;&#35672;&#32773;&#12539;&#20107;&#26989;&#32773;&#12498;&#12450;&#12522;&#12531;&#12464;\01%20&#20107;&#21069;&#28310;&#20633;&#36039;&#26009;\&#29694;&#34892;&#27096;&#24335;\H30keikakusyo(_____).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2.71.46\02_&#28201;&#26262;&#21270;&#23550;&#31574;&#65351;\H30\04&#28201;&#26262;&#21270;&#35413;&#20385;\&#36039;&#26009;\&#27096;&#24335;_20190108it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事業所A(1)"/>
      <sheetName val="事業所リスト"/>
      <sheetName val="事業所A(2)"/>
      <sheetName val="燃料単位換算"/>
      <sheetName val="算定様式①"/>
      <sheetName val="算定様式②"/>
      <sheetName val="別紙1-1"/>
      <sheetName val="別紙1-2"/>
      <sheetName val="別紙2"/>
      <sheetName val="別紙3"/>
      <sheetName val="別紙4"/>
      <sheetName val="別紙1-1(H14)"/>
      <sheetName val="別紙1-1(H15)"/>
      <sheetName val="別紙1-1(H16)"/>
      <sheetName val="別紙1-1(H17)"/>
      <sheetName val="別紙1-1(H18)"/>
      <sheetName val="別紙1-1(H19)"/>
      <sheetName val="別紙1-1(H20)"/>
      <sheetName val="別紙1-1(H21)"/>
      <sheetName val="別紙1-2(H14)"/>
      <sheetName val="別紙1-2(H15)"/>
      <sheetName val="別紙1-2(H16)"/>
      <sheetName val="別紙1-2(H17)"/>
      <sheetName val="別紙1-2(H18)"/>
      <sheetName val="別紙1-2(H19)"/>
      <sheetName val="別紙1-2(H20)"/>
      <sheetName val="別紙1-2(H21)"/>
    </sheetNames>
    <sheetDataSet>
      <sheetData sheetId="0"/>
      <sheetData sheetId="1"/>
      <sheetData sheetId="2"/>
      <sheetData sheetId="3"/>
      <sheetData sheetId="4"/>
      <sheetData sheetId="5"/>
      <sheetData sheetId="6"/>
      <sheetData sheetId="7"/>
      <sheetData sheetId="8" refreshError="1">
        <row r="9">
          <cell r="E9" t="str">
            <v>一般管理事項</v>
          </cell>
        </row>
        <row r="10">
          <cell r="E10" t="str">
            <v>ボイラー、工業炉、蒸気系統、</v>
          </cell>
        </row>
        <row r="11">
          <cell r="E11" t="str">
            <v>空気調和設備・換気設備</v>
          </cell>
        </row>
        <row r="12">
          <cell r="E12" t="str">
            <v>照明設備</v>
          </cell>
        </row>
        <row r="13">
          <cell r="E13" t="str">
            <v/>
          </cell>
        </row>
        <row r="14">
          <cell r="E14" t="str">
            <v/>
          </cell>
        </row>
        <row r="15">
          <cell r="E15" t="str">
            <v/>
          </cell>
        </row>
        <row r="16">
          <cell r="E16" t="str">
            <v/>
          </cell>
        </row>
        <row r="17">
          <cell r="E17" t="str">
            <v/>
          </cell>
        </row>
        <row r="18">
          <cell r="E18" t="str">
            <v/>
          </cell>
        </row>
        <row r="19">
          <cell r="E19" t="str">
            <v/>
          </cell>
        </row>
        <row r="20">
          <cell r="E20" t="str">
            <v/>
          </cell>
        </row>
        <row r="21">
          <cell r="E21" t="str">
            <v/>
          </cell>
        </row>
        <row r="22">
          <cell r="E22" t="str">
            <v/>
          </cell>
        </row>
        <row r="23">
          <cell r="E23"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画書提出書"/>
      <sheetName val="別紙１ 推進体制"/>
      <sheetName val="計算書①"/>
      <sheetName val="計算書②"/>
      <sheetName val="計算書② (2)"/>
      <sheetName val="計算書③"/>
      <sheetName val="別紙２ 排出状況"/>
      <sheetName val="別紙３ 工場毎"/>
      <sheetName val="別紙４ 抑制"/>
      <sheetName val="別紙５ 削減対策"/>
      <sheetName val="別紙６ 先進対策"/>
      <sheetName val="別紙７ ｸﾚｼﾞｯﾄ"/>
      <sheetName val="別紙８ 再エネ目標"/>
      <sheetName val="別紙９ 再エネ取組"/>
      <sheetName val="別紙１０ 長期削減目標"/>
      <sheetName val="小売電気事業者排出係数"/>
      <sheetName val="産業分類"/>
      <sheetName val="温室効果ガス"/>
      <sheetName val="排出活動"/>
      <sheetName val="排出活動区分"/>
      <sheetName val="燃料種"/>
      <sheetName val="燃料種設定"/>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画書提出書"/>
      <sheetName val="別紙１ 推進体制"/>
      <sheetName val="計算書①"/>
      <sheetName val="計算書②"/>
      <sheetName val="計算書③"/>
      <sheetName val="別紙２ 排出状況"/>
      <sheetName val="別紙３ 工場毎"/>
      <sheetName val="別紙４ 抑制"/>
      <sheetName val="別紙５ 削減対策"/>
      <sheetName val="別紙６ 先進対策"/>
      <sheetName val="別紙７ ｸﾚｼﾞｯﾄ"/>
      <sheetName val="別紙８ 再エネ目標"/>
      <sheetName val="別紙９ 再エネ取組"/>
      <sheetName val="別紙１０ 長期削減目標"/>
      <sheetName val="小売電気事業者排出係数"/>
      <sheetName val="産業分類"/>
      <sheetName val="温室効果ガス"/>
      <sheetName val="排出活動"/>
      <sheetName val="排出活動区分"/>
      <sheetName val="燃料種"/>
      <sheetName val="燃料種設定"/>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画書提出書"/>
      <sheetName val="別紙１ 推進体制"/>
      <sheetName val="計算書①"/>
      <sheetName val="計算書②"/>
      <sheetName val="計算書③"/>
      <sheetName val="別紙２ 排出状況"/>
      <sheetName val="別紙３ 工場毎"/>
      <sheetName val="別紙４ 目標"/>
      <sheetName val="別紙５ 措置"/>
      <sheetName val="別紙６ ｸﾚｼﾞｯﾄ"/>
      <sheetName val="産業分類"/>
      <sheetName val="温室効果ガス"/>
      <sheetName val="排出活動"/>
      <sheetName val="排出活動区分"/>
      <sheetName val="燃料種"/>
      <sheetName val="燃料種設定"/>
    </sheetNames>
    <sheetDataSet>
      <sheetData sheetId="0"/>
      <sheetData sheetId="1"/>
      <sheetData sheetId="2"/>
      <sheetData sheetId="3"/>
      <sheetData sheetId="4"/>
      <sheetData sheetId="5">
        <row r="15">
          <cell r="D15" t="str">
            <v/>
          </cell>
        </row>
      </sheetData>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画書ア"/>
      <sheetName val="計画書 イ"/>
      <sheetName val="計画書ウ"/>
      <sheetName val="別紙４"/>
      <sheetName val="別紙５－１"/>
      <sheetName val="別紙５－２"/>
      <sheetName val="産業分類"/>
      <sheetName val="温室効果ガス"/>
      <sheetName val="排出活動"/>
      <sheetName val="排出活動区分"/>
      <sheetName val="燃料種"/>
      <sheetName val="燃料種設定"/>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rgbClr val="FF0000"/>
          </a:solidFill>
        </a:ln>
      </a:spPr>
      <a:bodyPr vertOverflow="clip" horzOverflow="clip" rtlCol="0" anchor="t"/>
      <a:lstStyle>
        <a:defPPr marL="0" marR="0" indent="0" algn="l" defTabSz="914400" eaLnBrk="1" fontAlgn="auto" latinLnBrk="0" hangingPunct="1">
          <a:lnSpc>
            <a:spcPct val="100000"/>
          </a:lnSpc>
          <a:spcBef>
            <a:spcPts val="0"/>
          </a:spcBef>
          <a:spcAft>
            <a:spcPts val="0"/>
          </a:spcAft>
          <a:buClrTx/>
          <a:buSzTx/>
          <a:buFontTx/>
          <a:buNone/>
          <a:tabLst/>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45"/>
  <sheetViews>
    <sheetView showGridLines="0" showZeros="0" tabSelected="1" view="pageBreakPreview" zoomScaleNormal="100" zoomScaleSheetLayoutView="100" workbookViewId="0">
      <selection activeCell="P8" sqref="P8"/>
    </sheetView>
  </sheetViews>
  <sheetFormatPr defaultColWidth="9" defaultRowHeight="12"/>
  <cols>
    <col min="1" max="1" width="4.6328125" style="199" customWidth="1"/>
    <col min="2" max="2" width="15.36328125" style="199" customWidth="1"/>
    <col min="3" max="3" width="3.6328125" style="199" customWidth="1"/>
    <col min="4" max="4" width="6.08984375" style="199" customWidth="1"/>
    <col min="5" max="5" width="2.453125" style="199" customWidth="1"/>
    <col min="6" max="6" width="3.08984375" style="199" customWidth="1"/>
    <col min="7" max="7" width="1.453125" style="199" customWidth="1"/>
    <col min="8" max="8" width="10.08984375" style="199" customWidth="1"/>
    <col min="9" max="9" width="4.6328125" style="199" customWidth="1"/>
    <col min="10" max="10" width="3" style="199" customWidth="1"/>
    <col min="11" max="12" width="3.90625" style="199" customWidth="1"/>
    <col min="13" max="13" width="4.08984375" style="199" customWidth="1"/>
    <col min="14" max="14" width="3.08984375" style="199" customWidth="1"/>
    <col min="15" max="15" width="2.6328125" style="199" customWidth="1"/>
    <col min="16" max="16" width="3.08984375" style="199" customWidth="1"/>
    <col min="17" max="17" width="2.6328125" style="199" customWidth="1"/>
    <col min="18" max="18" width="3.08984375" style="199" customWidth="1"/>
    <col min="19" max="19" width="2.90625" style="199" customWidth="1"/>
    <col min="20" max="20" width="72.453125" style="199" customWidth="1"/>
    <col min="21" max="21" width="9" style="199"/>
    <col min="22" max="22" width="38.90625" style="199" customWidth="1"/>
    <col min="23" max="23" width="6.36328125" style="199" customWidth="1"/>
    <col min="24" max="24" width="9" style="199"/>
    <col min="25" max="25" width="43.90625" style="199" customWidth="1"/>
    <col min="26" max="16384" width="9" style="199"/>
  </cols>
  <sheetData>
    <row r="1" spans="1:20" s="198" customFormat="1" ht="13">
      <c r="A1" s="221" t="s">
        <v>210</v>
      </c>
      <c r="T1" s="241">
        <v>4</v>
      </c>
    </row>
    <row r="2" spans="1:20" ht="9.75" customHeight="1">
      <c r="A2" s="655" t="s">
        <v>2642</v>
      </c>
      <c r="B2" s="655"/>
      <c r="C2" s="655"/>
      <c r="D2" s="655"/>
      <c r="E2" s="6"/>
      <c r="F2" s="6"/>
      <c r="G2" s="6"/>
      <c r="H2" s="6"/>
      <c r="I2" s="6"/>
      <c r="J2" s="6"/>
      <c r="K2" s="6"/>
      <c r="L2" s="6"/>
      <c r="M2" s="6"/>
      <c r="N2" s="6"/>
      <c r="O2" s="6"/>
      <c r="P2" s="6"/>
      <c r="Q2" s="6"/>
      <c r="R2" s="6"/>
      <c r="S2" s="6"/>
    </row>
    <row r="3" spans="1:20" ht="9.75" customHeight="1">
      <c r="A3" s="655"/>
      <c r="B3" s="655"/>
      <c r="C3" s="655"/>
      <c r="D3" s="655"/>
      <c r="E3" s="6"/>
      <c r="F3" s="6"/>
      <c r="G3" s="6"/>
      <c r="H3" s="6"/>
      <c r="I3" s="6"/>
      <c r="J3" s="6"/>
      <c r="K3" s="6"/>
      <c r="L3" s="6"/>
      <c r="M3" s="6"/>
      <c r="N3" s="6"/>
      <c r="O3" s="6"/>
      <c r="P3" s="6"/>
      <c r="Q3" s="6"/>
      <c r="R3" s="6"/>
      <c r="S3" s="6"/>
    </row>
    <row r="4" spans="1:20" s="200" customFormat="1" ht="26.25" customHeight="1">
      <c r="A4" s="4"/>
      <c r="B4" s="4"/>
      <c r="C4" s="4"/>
      <c r="D4" s="4"/>
      <c r="E4" s="4"/>
      <c r="F4" s="4"/>
      <c r="G4" s="4"/>
      <c r="H4" s="4"/>
      <c r="I4" s="4"/>
      <c r="J4" s="4"/>
      <c r="K4" s="665" t="s">
        <v>429</v>
      </c>
      <c r="L4" s="665"/>
      <c r="M4" s="665"/>
      <c r="N4" s="125" t="s">
        <v>464</v>
      </c>
      <c r="O4" s="657"/>
      <c r="P4" s="657"/>
      <c r="Q4" s="657"/>
      <c r="R4" s="657"/>
      <c r="S4" s="658"/>
      <c r="T4" s="320" t="s">
        <v>211</v>
      </c>
    </row>
    <row r="5" spans="1:20">
      <c r="A5" s="6"/>
      <c r="B5" s="6"/>
      <c r="C5" s="6"/>
      <c r="D5" s="6"/>
      <c r="E5" s="6"/>
      <c r="F5" s="6"/>
      <c r="G5" s="6"/>
      <c r="H5" s="6"/>
      <c r="I5" s="6"/>
      <c r="J5" s="6"/>
      <c r="K5" s="6"/>
      <c r="L5" s="6"/>
      <c r="M5" s="6"/>
      <c r="N5" s="6"/>
      <c r="O5" s="6"/>
      <c r="P5" s="6"/>
      <c r="Q5" s="6"/>
      <c r="R5" s="6"/>
      <c r="S5" s="6"/>
      <c r="T5" s="204"/>
    </row>
    <row r="6" spans="1:20" ht="27" customHeight="1">
      <c r="A6" s="666" t="s">
        <v>1168</v>
      </c>
      <c r="B6" s="666"/>
      <c r="C6" s="666"/>
      <c r="D6" s="666"/>
      <c r="E6" s="666"/>
      <c r="F6" s="666"/>
      <c r="G6" s="666"/>
      <c r="H6" s="666"/>
      <c r="I6" s="666"/>
      <c r="J6" s="666"/>
      <c r="K6" s="666"/>
      <c r="L6" s="666"/>
      <c r="M6" s="666"/>
      <c r="N6" s="666"/>
      <c r="O6" s="666"/>
      <c r="P6" s="666"/>
      <c r="Q6" s="666"/>
      <c r="R6" s="666"/>
      <c r="S6" s="666"/>
      <c r="T6" s="204"/>
    </row>
    <row r="7" spans="1:20" ht="10.5" customHeight="1">
      <c r="A7" s="6"/>
      <c r="B7" s="6"/>
      <c r="C7" s="6"/>
      <c r="D7" s="6"/>
      <c r="E7" s="6"/>
      <c r="F7" s="6"/>
      <c r="G7" s="6"/>
      <c r="H7" s="6"/>
      <c r="I7" s="6"/>
      <c r="J7" s="6"/>
      <c r="K7" s="6"/>
      <c r="L7" s="6"/>
      <c r="M7" s="6"/>
      <c r="N7" s="6"/>
      <c r="O7" s="6"/>
      <c r="P7" s="6"/>
      <c r="Q7" s="6"/>
      <c r="R7" s="6"/>
      <c r="S7" s="6"/>
      <c r="T7" s="204"/>
    </row>
    <row r="8" spans="1:20" ht="16.5" customHeight="1">
      <c r="A8" s="6"/>
      <c r="B8" s="6"/>
      <c r="C8" s="6"/>
      <c r="D8" s="6"/>
      <c r="E8" s="6"/>
      <c r="F8" s="6"/>
      <c r="G8" s="6"/>
      <c r="H8" s="6"/>
      <c r="I8" s="6"/>
      <c r="J8" s="6"/>
      <c r="K8" s="126"/>
      <c r="L8" s="126"/>
      <c r="M8" s="646">
        <v>2026</v>
      </c>
      <c r="N8" s="646"/>
      <c r="O8" s="25" t="s">
        <v>430</v>
      </c>
      <c r="P8" s="124"/>
      <c r="Q8" s="25" t="s">
        <v>334</v>
      </c>
      <c r="R8" s="124"/>
      <c r="S8" s="25" t="s">
        <v>333</v>
      </c>
      <c r="T8" s="204" t="s">
        <v>63</v>
      </c>
    </row>
    <row r="9" spans="1:20" ht="16.5" customHeight="1">
      <c r="A9" s="647" t="s">
        <v>427</v>
      </c>
      <c r="B9" s="647"/>
      <c r="C9" s="6"/>
      <c r="D9" s="6"/>
      <c r="E9" s="6"/>
      <c r="F9" s="6"/>
      <c r="G9" s="6"/>
      <c r="H9" s="6"/>
      <c r="I9" s="6"/>
      <c r="J9" s="6"/>
      <c r="K9" s="6"/>
      <c r="L9" s="6"/>
      <c r="M9" s="6"/>
      <c r="N9" s="6"/>
      <c r="O9" s="6"/>
      <c r="P9" s="6"/>
      <c r="Q9" s="6"/>
      <c r="R9" s="6"/>
      <c r="S9" s="6"/>
      <c r="T9" s="204"/>
    </row>
    <row r="10" spans="1:20" ht="17.25" customHeight="1">
      <c r="A10" s="6"/>
      <c r="B10" s="6"/>
      <c r="C10" s="6"/>
      <c r="D10" s="6"/>
      <c r="E10" s="6"/>
      <c r="F10" s="1"/>
      <c r="G10" s="1"/>
      <c r="H10" s="1" t="s">
        <v>419</v>
      </c>
      <c r="I10" s="654"/>
      <c r="J10" s="654"/>
      <c r="K10" s="654"/>
      <c r="L10" s="654"/>
      <c r="M10" s="654"/>
      <c r="N10" s="654"/>
      <c r="O10" s="654"/>
      <c r="P10" s="654"/>
      <c r="Q10" s="654"/>
      <c r="R10" s="654"/>
      <c r="S10" s="654"/>
      <c r="T10" s="204" t="s">
        <v>219</v>
      </c>
    </row>
    <row r="11" spans="1:20" ht="18" customHeight="1">
      <c r="A11" s="6"/>
      <c r="B11" s="6"/>
      <c r="C11" s="6"/>
      <c r="D11" s="6"/>
      <c r="E11" s="667" t="s">
        <v>428</v>
      </c>
      <c r="F11" s="668"/>
      <c r="G11" s="668"/>
      <c r="H11" s="655" t="s">
        <v>420</v>
      </c>
      <c r="I11" s="653"/>
      <c r="J11" s="653"/>
      <c r="K11" s="653"/>
      <c r="L11" s="653"/>
      <c r="M11" s="653"/>
      <c r="N11" s="653"/>
      <c r="O11" s="653"/>
      <c r="P11" s="653"/>
      <c r="Q11" s="653"/>
      <c r="R11" s="653"/>
      <c r="S11" s="653"/>
      <c r="T11" s="204" t="s">
        <v>217</v>
      </c>
    </row>
    <row r="12" spans="1:20" ht="18" customHeight="1">
      <c r="A12" s="6"/>
      <c r="B12" s="6"/>
      <c r="C12" s="6"/>
      <c r="D12" s="6"/>
      <c r="E12" s="668"/>
      <c r="F12" s="668"/>
      <c r="G12" s="668"/>
      <c r="H12" s="656"/>
      <c r="I12" s="653"/>
      <c r="J12" s="653"/>
      <c r="K12" s="653"/>
      <c r="L12" s="653"/>
      <c r="M12" s="653"/>
      <c r="N12" s="653"/>
      <c r="O12" s="653"/>
      <c r="P12" s="653"/>
      <c r="Q12" s="653"/>
      <c r="R12" s="653"/>
      <c r="S12" s="653"/>
      <c r="T12" s="204"/>
    </row>
    <row r="13" spans="1:20" ht="36" customHeight="1">
      <c r="A13" s="6"/>
      <c r="B13" s="6"/>
      <c r="C13" s="6"/>
      <c r="D13" s="6"/>
      <c r="E13" s="38"/>
      <c r="F13" s="38"/>
      <c r="G13" s="38"/>
      <c r="H13" s="68" t="s">
        <v>393</v>
      </c>
      <c r="I13" s="653"/>
      <c r="J13" s="662"/>
      <c r="K13" s="662"/>
      <c r="L13" s="662"/>
      <c r="M13" s="662"/>
      <c r="N13" s="662"/>
      <c r="O13" s="662"/>
      <c r="P13" s="662"/>
      <c r="Q13" s="662"/>
      <c r="R13" s="662"/>
      <c r="S13" s="662"/>
      <c r="T13" s="204" t="s">
        <v>218</v>
      </c>
    </row>
    <row r="14" spans="1:20" ht="36" customHeight="1">
      <c r="A14" s="6"/>
      <c r="B14" s="6"/>
      <c r="C14" s="6"/>
      <c r="D14" s="6"/>
      <c r="E14" s="6"/>
      <c r="F14" s="1"/>
      <c r="G14" s="1"/>
      <c r="H14" s="1" t="s">
        <v>392</v>
      </c>
      <c r="I14" s="653"/>
      <c r="J14" s="662"/>
      <c r="K14" s="662"/>
      <c r="L14" s="662"/>
      <c r="M14" s="662"/>
      <c r="N14" s="662"/>
      <c r="O14" s="662"/>
      <c r="P14" s="662"/>
      <c r="Q14" s="662"/>
      <c r="R14" s="662"/>
      <c r="S14" s="662"/>
      <c r="T14" s="321" t="s">
        <v>0</v>
      </c>
    </row>
    <row r="15" spans="1:20" ht="39" customHeight="1">
      <c r="A15" s="6"/>
      <c r="B15" s="6"/>
      <c r="C15" s="6"/>
      <c r="D15" s="6"/>
      <c r="E15" s="6"/>
      <c r="F15" s="69"/>
      <c r="G15" s="69"/>
      <c r="H15" s="69" t="s">
        <v>394</v>
      </c>
      <c r="I15" s="653"/>
      <c r="J15" s="662"/>
      <c r="K15" s="662"/>
      <c r="L15" s="662"/>
      <c r="M15" s="662"/>
      <c r="N15" s="662"/>
      <c r="O15" s="662"/>
      <c r="P15" s="662"/>
      <c r="Q15" s="662"/>
      <c r="R15" s="662"/>
      <c r="S15" s="662"/>
      <c r="T15" s="321" t="s">
        <v>294</v>
      </c>
    </row>
    <row r="16" spans="1:20" ht="13.5" customHeight="1">
      <c r="A16" s="6"/>
      <c r="B16" s="6"/>
      <c r="C16" s="6"/>
      <c r="D16" s="6"/>
      <c r="E16" s="6"/>
      <c r="F16" s="6"/>
      <c r="G16" s="6"/>
      <c r="H16" s="6"/>
      <c r="I16" s="6"/>
      <c r="J16" s="6"/>
      <c r="K16" s="6"/>
      <c r="L16" s="6"/>
      <c r="M16" s="6"/>
      <c r="N16" s="6"/>
      <c r="O16" s="6"/>
      <c r="P16" s="6"/>
      <c r="Q16" s="6"/>
      <c r="R16" s="6"/>
      <c r="S16" s="6"/>
      <c r="T16" s="204"/>
    </row>
    <row r="17" spans="1:22" ht="25.5" customHeight="1">
      <c r="A17" s="663" t="s">
        <v>2718</v>
      </c>
      <c r="B17" s="663"/>
      <c r="C17" s="663"/>
      <c r="D17" s="663"/>
      <c r="E17" s="663"/>
      <c r="F17" s="663"/>
      <c r="G17" s="663"/>
      <c r="H17" s="663"/>
      <c r="I17" s="663"/>
      <c r="J17" s="663"/>
      <c r="K17" s="663"/>
      <c r="L17" s="663"/>
      <c r="M17" s="663"/>
      <c r="N17" s="663"/>
      <c r="O17" s="663"/>
      <c r="P17" s="663"/>
      <c r="Q17" s="663"/>
      <c r="R17" s="663"/>
      <c r="S17" s="663"/>
      <c r="T17" s="204"/>
    </row>
    <row r="18" spans="1:22" ht="17.25" customHeight="1">
      <c r="A18" s="669"/>
      <c r="B18" s="669"/>
      <c r="C18" s="669"/>
      <c r="D18" s="669"/>
      <c r="E18" s="669"/>
      <c r="F18" s="669"/>
      <c r="G18" s="669"/>
      <c r="H18" s="669"/>
      <c r="I18" s="669"/>
      <c r="J18" s="669"/>
      <c r="K18" s="669"/>
      <c r="L18" s="669"/>
      <c r="M18" s="669"/>
      <c r="N18" s="669"/>
      <c r="O18" s="669"/>
      <c r="P18" s="669"/>
      <c r="Q18" s="669"/>
      <c r="R18" s="669"/>
      <c r="S18" s="669"/>
      <c r="T18" s="204"/>
    </row>
    <row r="19" spans="1:22" ht="29.15" customHeight="1">
      <c r="A19" s="651" t="s">
        <v>487</v>
      </c>
      <c r="B19" s="652"/>
      <c r="C19" s="648"/>
      <c r="D19" s="649"/>
      <c r="E19" s="649"/>
      <c r="F19" s="649"/>
      <c r="G19" s="649"/>
      <c r="H19" s="649"/>
      <c r="I19" s="649"/>
      <c r="J19" s="649"/>
      <c r="K19" s="649"/>
      <c r="L19" s="649"/>
      <c r="M19" s="649"/>
      <c r="N19" s="649"/>
      <c r="O19" s="649"/>
      <c r="P19" s="649"/>
      <c r="Q19" s="649"/>
      <c r="R19" s="649"/>
      <c r="S19" s="650"/>
      <c r="T19" s="322" t="s">
        <v>2282</v>
      </c>
      <c r="U19" s="203"/>
      <c r="V19" s="203"/>
    </row>
    <row r="20" spans="1:22" ht="29.15" customHeight="1">
      <c r="A20" s="651" t="s">
        <v>488</v>
      </c>
      <c r="B20" s="652"/>
      <c r="C20" s="648"/>
      <c r="D20" s="649"/>
      <c r="E20" s="649"/>
      <c r="F20" s="649"/>
      <c r="G20" s="649"/>
      <c r="H20" s="649"/>
      <c r="I20" s="649"/>
      <c r="J20" s="649"/>
      <c r="K20" s="649"/>
      <c r="L20" s="649"/>
      <c r="M20" s="649"/>
      <c r="N20" s="649"/>
      <c r="O20" s="649"/>
      <c r="P20" s="649"/>
      <c r="Q20" s="649"/>
      <c r="R20" s="649"/>
      <c r="S20" s="650"/>
      <c r="T20" s="321" t="s">
        <v>2283</v>
      </c>
      <c r="U20" s="203"/>
    </row>
    <row r="21" spans="1:22" ht="29.15" customHeight="1">
      <c r="A21" s="651" t="s">
        <v>421</v>
      </c>
      <c r="B21" s="652"/>
      <c r="C21" s="39" t="b">
        <v>0</v>
      </c>
      <c r="D21" s="40" t="s">
        <v>768</v>
      </c>
      <c r="E21" s="40"/>
      <c r="F21" s="40"/>
      <c r="G21" s="40"/>
      <c r="H21" s="40"/>
      <c r="I21" s="40"/>
      <c r="J21" s="40"/>
      <c r="K21" s="40"/>
      <c r="L21" s="40"/>
      <c r="M21" s="40"/>
      <c r="N21" s="40"/>
      <c r="O21" s="40"/>
      <c r="P21" s="40"/>
      <c r="Q21" s="40"/>
      <c r="R21" s="40"/>
      <c r="S21" s="41"/>
      <c r="T21" s="321" t="s">
        <v>2284</v>
      </c>
    </row>
    <row r="22" spans="1:22" ht="29.15" customHeight="1">
      <c r="A22" s="652"/>
      <c r="B22" s="652"/>
      <c r="C22" s="39" t="b">
        <v>0</v>
      </c>
      <c r="D22" s="40" t="s">
        <v>769</v>
      </c>
      <c r="E22" s="40"/>
      <c r="F22" s="40"/>
      <c r="G22" s="40"/>
      <c r="H22" s="40"/>
      <c r="I22" s="40"/>
      <c r="J22" s="40"/>
      <c r="K22" s="40"/>
      <c r="L22" s="40"/>
      <c r="M22" s="40"/>
      <c r="N22" s="40"/>
      <c r="O22" s="40"/>
      <c r="P22" s="40"/>
      <c r="Q22" s="40"/>
      <c r="R22" s="40"/>
      <c r="S22" s="41"/>
      <c r="T22" s="204" t="s">
        <v>771</v>
      </c>
    </row>
    <row r="23" spans="1:22" ht="29.15" customHeight="1">
      <c r="A23" s="652"/>
      <c r="B23" s="652"/>
      <c r="C23" s="39" t="b">
        <v>0</v>
      </c>
      <c r="D23" s="40" t="s">
        <v>770</v>
      </c>
      <c r="E23" s="40"/>
      <c r="F23" s="40"/>
      <c r="G23" s="40"/>
      <c r="H23" s="40"/>
      <c r="I23" s="40"/>
      <c r="J23" s="40"/>
      <c r="K23" s="40"/>
      <c r="L23" s="40"/>
      <c r="M23" s="40"/>
      <c r="N23" s="40"/>
      <c r="O23" s="40"/>
      <c r="P23" s="40"/>
      <c r="Q23" s="40"/>
      <c r="R23" s="40"/>
      <c r="S23" s="41"/>
      <c r="T23" s="204" t="s">
        <v>772</v>
      </c>
    </row>
    <row r="24" spans="1:22" ht="23.15" customHeight="1">
      <c r="A24" s="651" t="s">
        <v>422</v>
      </c>
      <c r="B24" s="652"/>
      <c r="C24" s="664" t="s">
        <v>423</v>
      </c>
      <c r="D24" s="664"/>
      <c r="E24" s="659"/>
      <c r="F24" s="660"/>
      <c r="G24" s="660"/>
      <c r="H24" s="660"/>
      <c r="I24" s="660"/>
      <c r="J24" s="660"/>
      <c r="K24" s="660"/>
      <c r="L24" s="660"/>
      <c r="M24" s="660"/>
      <c r="N24" s="660"/>
      <c r="O24" s="660"/>
      <c r="P24" s="660"/>
      <c r="Q24" s="660"/>
      <c r="R24" s="660"/>
      <c r="S24" s="661"/>
      <c r="T24" s="204" t="s">
        <v>208</v>
      </c>
    </row>
    <row r="25" spans="1:22" ht="23.15" customHeight="1">
      <c r="A25" s="652"/>
      <c r="B25" s="652"/>
      <c r="C25" s="664" t="s">
        <v>424</v>
      </c>
      <c r="D25" s="664"/>
      <c r="E25" s="659"/>
      <c r="F25" s="660"/>
      <c r="G25" s="660"/>
      <c r="H25" s="660"/>
      <c r="I25" s="660"/>
      <c r="J25" s="660"/>
      <c r="K25" s="660"/>
      <c r="L25" s="660"/>
      <c r="M25" s="660"/>
      <c r="N25" s="660"/>
      <c r="O25" s="660"/>
      <c r="P25" s="660"/>
      <c r="Q25" s="660"/>
      <c r="R25" s="660"/>
      <c r="S25" s="661"/>
      <c r="T25" s="204" t="s">
        <v>208</v>
      </c>
    </row>
    <row r="26" spans="1:22" ht="28.5" customHeight="1">
      <c r="A26" s="651" t="s">
        <v>465</v>
      </c>
      <c r="B26" s="652"/>
      <c r="C26" s="648"/>
      <c r="D26" s="649"/>
      <c r="E26" s="649"/>
      <c r="F26" s="649"/>
      <c r="G26" s="649"/>
      <c r="H26" s="649"/>
      <c r="I26" s="649"/>
      <c r="J26" s="649"/>
      <c r="K26" s="649"/>
      <c r="L26" s="649"/>
      <c r="M26" s="649"/>
      <c r="N26" s="649"/>
      <c r="O26" s="649"/>
      <c r="P26" s="649"/>
      <c r="Q26" s="649"/>
      <c r="R26" s="649"/>
      <c r="S26" s="650"/>
      <c r="T26" s="204" t="s">
        <v>335</v>
      </c>
    </row>
    <row r="27" spans="1:22" ht="25.5" customHeight="1">
      <c r="A27" s="652" t="s">
        <v>466</v>
      </c>
      <c r="B27" s="652"/>
      <c r="C27" s="681" t="s">
        <v>461</v>
      </c>
      <c r="D27" s="682"/>
      <c r="E27" s="682"/>
      <c r="F27" s="682"/>
      <c r="G27" s="682"/>
      <c r="H27" s="682"/>
      <c r="I27" s="679"/>
      <c r="J27" s="680"/>
      <c r="K27" s="680"/>
      <c r="L27" s="680"/>
      <c r="M27" s="680"/>
      <c r="N27" s="680"/>
      <c r="O27" s="680"/>
      <c r="P27" s="680"/>
      <c r="Q27" s="680"/>
      <c r="R27" s="42" t="s">
        <v>489</v>
      </c>
      <c r="S27" s="43"/>
      <c r="T27" s="204" t="s">
        <v>762</v>
      </c>
    </row>
    <row r="28" spans="1:22" ht="25.5" customHeight="1">
      <c r="A28" s="652"/>
      <c r="B28" s="652"/>
      <c r="C28" s="683" t="s">
        <v>490</v>
      </c>
      <c r="D28" s="684"/>
      <c r="E28" s="684"/>
      <c r="F28" s="684"/>
      <c r="G28" s="684"/>
      <c r="H28" s="684"/>
      <c r="I28" s="679"/>
      <c r="J28" s="680"/>
      <c r="K28" s="680"/>
      <c r="L28" s="680"/>
      <c r="M28" s="680"/>
      <c r="N28" s="680"/>
      <c r="O28" s="680"/>
      <c r="P28" s="680"/>
      <c r="Q28" s="680"/>
      <c r="R28" s="42" t="s">
        <v>462</v>
      </c>
      <c r="S28" s="43"/>
      <c r="T28" s="204" t="s">
        <v>336</v>
      </c>
    </row>
    <row r="29" spans="1:22" ht="25.5" customHeight="1">
      <c r="A29" s="692" t="s">
        <v>1169</v>
      </c>
      <c r="B29" s="693"/>
      <c r="C29" s="681" t="s">
        <v>491</v>
      </c>
      <c r="D29" s="688"/>
      <c r="E29" s="688"/>
      <c r="F29" s="688"/>
      <c r="G29" s="688"/>
      <c r="H29" s="688"/>
      <c r="I29" s="688"/>
      <c r="J29" s="688"/>
      <c r="K29" s="688"/>
      <c r="L29" s="688"/>
      <c r="M29" s="688"/>
      <c r="N29" s="688"/>
      <c r="O29" s="688"/>
      <c r="P29" s="688"/>
      <c r="Q29" s="688"/>
      <c r="R29" s="688"/>
      <c r="S29" s="689"/>
      <c r="T29" s="204"/>
    </row>
    <row r="30" spans="1:22" ht="22.4" customHeight="1">
      <c r="A30" s="652" t="s">
        <v>467</v>
      </c>
      <c r="B30" s="652"/>
      <c r="C30" s="670" t="s">
        <v>468</v>
      </c>
      <c r="D30" s="671"/>
      <c r="E30" s="685" t="s">
        <v>425</v>
      </c>
      <c r="F30" s="686"/>
      <c r="G30" s="686"/>
      <c r="H30" s="687"/>
      <c r="I30" s="662"/>
      <c r="J30" s="662"/>
      <c r="K30" s="662"/>
      <c r="L30" s="662"/>
      <c r="M30" s="662"/>
      <c r="N30" s="662"/>
      <c r="O30" s="662"/>
      <c r="P30" s="662"/>
      <c r="Q30" s="662"/>
      <c r="R30" s="662"/>
      <c r="S30" s="662"/>
      <c r="T30" s="204" t="s">
        <v>664</v>
      </c>
    </row>
    <row r="31" spans="1:22" ht="22.4" customHeight="1">
      <c r="A31" s="652"/>
      <c r="B31" s="652"/>
      <c r="C31" s="672"/>
      <c r="D31" s="673"/>
      <c r="E31" s="685" t="s">
        <v>419</v>
      </c>
      <c r="F31" s="686"/>
      <c r="G31" s="686"/>
      <c r="H31" s="687"/>
      <c r="I31" s="690"/>
      <c r="J31" s="690"/>
      <c r="K31" s="690"/>
      <c r="L31" s="690"/>
      <c r="M31" s="690"/>
      <c r="N31" s="690"/>
      <c r="O31" s="690"/>
      <c r="P31" s="690"/>
      <c r="Q31" s="690"/>
      <c r="R31" s="690"/>
      <c r="S31" s="690"/>
      <c r="T31" s="204" t="s">
        <v>219</v>
      </c>
    </row>
    <row r="32" spans="1:22" ht="22.4" customHeight="1">
      <c r="A32" s="652"/>
      <c r="B32" s="652"/>
      <c r="C32" s="674"/>
      <c r="D32" s="675"/>
      <c r="E32" s="685" t="s">
        <v>426</v>
      </c>
      <c r="F32" s="686"/>
      <c r="G32" s="686"/>
      <c r="H32" s="687"/>
      <c r="I32" s="662"/>
      <c r="J32" s="662"/>
      <c r="K32" s="662"/>
      <c r="L32" s="662"/>
      <c r="M32" s="662"/>
      <c r="N32" s="662"/>
      <c r="O32" s="662"/>
      <c r="P32" s="662"/>
      <c r="Q32" s="662"/>
      <c r="R32" s="662"/>
      <c r="S32" s="662"/>
      <c r="T32" s="204" t="s">
        <v>217</v>
      </c>
    </row>
    <row r="33" spans="1:20" ht="22.4" customHeight="1">
      <c r="A33" s="652"/>
      <c r="B33" s="652"/>
      <c r="C33" s="681" t="s">
        <v>463</v>
      </c>
      <c r="D33" s="682"/>
      <c r="E33" s="682"/>
      <c r="F33" s="682"/>
      <c r="G33" s="682"/>
      <c r="H33" s="691"/>
      <c r="I33" s="653"/>
      <c r="J33" s="662"/>
      <c r="K33" s="662"/>
      <c r="L33" s="662"/>
      <c r="M33" s="662"/>
      <c r="N33" s="662"/>
      <c r="O33" s="662"/>
      <c r="P33" s="662"/>
      <c r="Q33" s="662"/>
      <c r="R33" s="662"/>
      <c r="S33" s="662"/>
      <c r="T33" s="204"/>
    </row>
    <row r="34" spans="1:20" ht="22.4" customHeight="1">
      <c r="A34" s="652"/>
      <c r="B34" s="652"/>
      <c r="C34" s="681" t="s">
        <v>5</v>
      </c>
      <c r="D34" s="682"/>
      <c r="E34" s="682"/>
      <c r="F34" s="682"/>
      <c r="G34" s="682"/>
      <c r="H34" s="691"/>
      <c r="I34" s="653"/>
      <c r="J34" s="662"/>
      <c r="K34" s="662"/>
      <c r="L34" s="662"/>
      <c r="M34" s="662"/>
      <c r="N34" s="662"/>
      <c r="O34" s="662"/>
      <c r="P34" s="662"/>
      <c r="Q34" s="662"/>
      <c r="R34" s="662"/>
      <c r="S34" s="662"/>
      <c r="T34" s="323" t="s">
        <v>763</v>
      </c>
    </row>
    <row r="35" spans="1:20" ht="22.4" customHeight="1">
      <c r="A35" s="652"/>
      <c r="B35" s="652"/>
      <c r="C35" s="681" t="s">
        <v>6</v>
      </c>
      <c r="D35" s="682"/>
      <c r="E35" s="682"/>
      <c r="F35" s="682"/>
      <c r="G35" s="682"/>
      <c r="H35" s="691"/>
      <c r="I35" s="653"/>
      <c r="J35" s="662"/>
      <c r="K35" s="662"/>
      <c r="L35" s="662"/>
      <c r="M35" s="662"/>
      <c r="N35" s="662"/>
      <c r="O35" s="662"/>
      <c r="P35" s="662"/>
      <c r="Q35" s="662"/>
      <c r="R35" s="662"/>
      <c r="S35" s="662"/>
      <c r="T35" s="323" t="s">
        <v>764</v>
      </c>
    </row>
    <row r="36" spans="1:20" ht="22.4" customHeight="1">
      <c r="A36" s="652"/>
      <c r="B36" s="652"/>
      <c r="C36" s="681" t="s">
        <v>7</v>
      </c>
      <c r="D36" s="682"/>
      <c r="E36" s="682"/>
      <c r="F36" s="682"/>
      <c r="G36" s="682"/>
      <c r="H36" s="691"/>
      <c r="I36" s="676"/>
      <c r="J36" s="677"/>
      <c r="K36" s="677"/>
      <c r="L36" s="677"/>
      <c r="M36" s="677"/>
      <c r="N36" s="677"/>
      <c r="O36" s="677"/>
      <c r="P36" s="677"/>
      <c r="Q36" s="677"/>
      <c r="R36" s="677"/>
      <c r="S36" s="678"/>
      <c r="T36" s="204" t="s">
        <v>64</v>
      </c>
    </row>
    <row r="37" spans="1:20" ht="13.5" customHeight="1">
      <c r="A37" s="70" t="s">
        <v>492</v>
      </c>
      <c r="B37" s="6" t="s">
        <v>493</v>
      </c>
      <c r="C37" s="5"/>
      <c r="D37" s="5"/>
      <c r="E37" s="5"/>
      <c r="F37" s="5"/>
      <c r="G37" s="5"/>
      <c r="H37" s="5"/>
      <c r="I37" s="237"/>
      <c r="J37" s="238"/>
      <c r="K37" s="238"/>
      <c r="L37" s="238"/>
      <c r="M37" s="238"/>
      <c r="N37" s="238"/>
      <c r="O37" s="238"/>
      <c r="P37" s="238"/>
      <c r="Q37" s="238"/>
      <c r="R37" s="238"/>
      <c r="S37" s="238"/>
    </row>
    <row r="38" spans="1:20" ht="13.5" customHeight="1">
      <c r="A38" s="70"/>
      <c r="B38" s="6" t="s">
        <v>813</v>
      </c>
      <c r="C38" s="5"/>
      <c r="D38" s="5"/>
      <c r="E38" s="5"/>
      <c r="F38" s="5"/>
      <c r="G38" s="5"/>
      <c r="H38" s="5"/>
      <c r="I38" s="237"/>
      <c r="J38" s="238"/>
      <c r="K38" s="238"/>
      <c r="L38" s="238"/>
      <c r="M38" s="238"/>
      <c r="N38" s="238"/>
      <c r="O38" s="238"/>
      <c r="P38" s="238"/>
      <c r="Q38" s="238"/>
      <c r="R38" s="238"/>
      <c r="S38" s="238"/>
    </row>
    <row r="39" spans="1:20" ht="13.5" customHeight="1">
      <c r="A39" s="70"/>
      <c r="B39" s="6" t="s">
        <v>1157</v>
      </c>
      <c r="C39" s="5"/>
      <c r="D39" s="5"/>
      <c r="E39" s="5"/>
      <c r="F39" s="5"/>
      <c r="G39" s="5"/>
      <c r="H39" s="5"/>
      <c r="I39" s="237"/>
      <c r="J39" s="238"/>
      <c r="K39" s="238"/>
      <c r="L39" s="238"/>
      <c r="M39" s="238"/>
      <c r="N39" s="238"/>
      <c r="O39" s="238"/>
      <c r="P39" s="238"/>
      <c r="Q39" s="238"/>
      <c r="R39" s="238"/>
      <c r="S39" s="238"/>
    </row>
    <row r="40" spans="1:20" ht="13.5" customHeight="1">
      <c r="A40" s="70"/>
      <c r="B40" s="6" t="s">
        <v>1158</v>
      </c>
      <c r="C40" s="5"/>
      <c r="D40" s="5"/>
      <c r="E40" s="5"/>
      <c r="F40" s="5"/>
      <c r="G40" s="5"/>
      <c r="H40" s="5"/>
      <c r="I40" s="237"/>
      <c r="J40" s="238"/>
      <c r="K40" s="238"/>
      <c r="L40" s="238"/>
      <c r="M40" s="238"/>
      <c r="N40" s="238"/>
      <c r="O40" s="238"/>
      <c r="P40" s="238"/>
      <c r="Q40" s="238"/>
      <c r="R40" s="238"/>
      <c r="S40" s="238"/>
    </row>
    <row r="41" spans="1:20" ht="9" customHeight="1"/>
    <row r="43" spans="1:20" ht="18" customHeight="1"/>
    <row r="44" spans="1:20" ht="18" customHeight="1"/>
    <row r="45" spans="1:20" ht="18" customHeight="1"/>
  </sheetData>
  <sheetProtection algorithmName="SHA-512" hashValue="+FwHytJMhnE+g8L9UE3rEqREnKF4WtZE4jShYIdc0SgCKZfZ90UES1pZPU8mJ2no5+cS7DgZ0sFrQ9zK55UuxA==" saltValue="Fzm7/ZgSEKlPf6XI8X/3Nw==" spinCount="100000" sheet="1" selectLockedCells="1"/>
  <dataConsolidate/>
  <mergeCells count="50">
    <mergeCell ref="I31:S31"/>
    <mergeCell ref="I33:S33"/>
    <mergeCell ref="C34:H34"/>
    <mergeCell ref="A29:B29"/>
    <mergeCell ref="C36:H36"/>
    <mergeCell ref="C33:H33"/>
    <mergeCell ref="C35:H35"/>
    <mergeCell ref="I32:S32"/>
    <mergeCell ref="E32:H32"/>
    <mergeCell ref="I35:S35"/>
    <mergeCell ref="C24:D24"/>
    <mergeCell ref="A30:B36"/>
    <mergeCell ref="C30:D32"/>
    <mergeCell ref="I36:S36"/>
    <mergeCell ref="I34:S34"/>
    <mergeCell ref="I27:Q27"/>
    <mergeCell ref="I30:S30"/>
    <mergeCell ref="C27:H27"/>
    <mergeCell ref="C28:H28"/>
    <mergeCell ref="I28:Q28"/>
    <mergeCell ref="A26:B26"/>
    <mergeCell ref="A27:B28"/>
    <mergeCell ref="E30:H30"/>
    <mergeCell ref="C26:S26"/>
    <mergeCell ref="C29:S29"/>
    <mergeCell ref="E31:H31"/>
    <mergeCell ref="A2:D3"/>
    <mergeCell ref="O4:S4"/>
    <mergeCell ref="E25:S25"/>
    <mergeCell ref="I15:S15"/>
    <mergeCell ref="A17:S17"/>
    <mergeCell ref="C20:S20"/>
    <mergeCell ref="A24:B25"/>
    <mergeCell ref="C25:D25"/>
    <mergeCell ref="E24:S24"/>
    <mergeCell ref="A19:B19"/>
    <mergeCell ref="K4:M4"/>
    <mergeCell ref="A6:S6"/>
    <mergeCell ref="E11:G12"/>
    <mergeCell ref="I13:S13"/>
    <mergeCell ref="A18:S18"/>
    <mergeCell ref="I14:S14"/>
    <mergeCell ref="M8:N8"/>
    <mergeCell ref="A9:B9"/>
    <mergeCell ref="C19:S19"/>
    <mergeCell ref="A21:B23"/>
    <mergeCell ref="A20:B20"/>
    <mergeCell ref="I11:S12"/>
    <mergeCell ref="I10:S10"/>
    <mergeCell ref="H11:H12"/>
  </mergeCells>
  <phoneticPr fontId="22"/>
  <conditionalFormatting sqref="C21">
    <cfRule type="expression" dxfId="383" priority="11" stopIfTrue="1">
      <formula>AND(C21=FALSE,C22=FALSE)</formula>
    </cfRule>
  </conditionalFormatting>
  <conditionalFormatting sqref="C22">
    <cfRule type="expression" dxfId="382" priority="12" stopIfTrue="1">
      <formula>AND(C21=FALSE,C22=FALSE)</formula>
    </cfRule>
  </conditionalFormatting>
  <conditionalFormatting sqref="C23">
    <cfRule type="expression" dxfId="381" priority="13" stopIfTrue="1">
      <formula>AND(C23=FALSE,C21=FALSE,C22=FALSE)</formula>
    </cfRule>
    <cfRule type="expression" dxfId="380" priority="14" stopIfTrue="1">
      <formula>AND(C23=TRUE,C21=FALSE,C22=FALSE)</formula>
    </cfRule>
  </conditionalFormatting>
  <conditionalFormatting sqref="I36:S36">
    <cfRule type="cellIs" dxfId="379" priority="1" stopIfTrue="1" operator="equal">
      <formula>""</formula>
    </cfRule>
  </conditionalFormatting>
  <conditionalFormatting sqref="M8:N8">
    <cfRule type="cellIs" dxfId="378" priority="2" operator="equal">
      <formula>""</formula>
    </cfRule>
  </conditionalFormatting>
  <conditionalFormatting sqref="P8 I10:S15 C19:S20 E24:S25 C26:S26 I27:I28 I30:S35">
    <cfRule type="cellIs" dxfId="377" priority="8" stopIfTrue="1" operator="equal">
      <formula>""</formula>
    </cfRule>
  </conditionalFormatting>
  <conditionalFormatting sqref="R8">
    <cfRule type="cellIs" dxfId="376" priority="3" stopIfTrue="1" operator="equal">
      <formula>""</formula>
    </cfRule>
    <cfRule type="cellIs" dxfId="375" priority="4" stopIfTrue="1" operator="equal">
      <formula>""""""</formula>
    </cfRule>
  </conditionalFormatting>
  <dataValidations count="14">
    <dataValidation type="whole" imeMode="off" allowBlank="1" showInputMessage="1" showErrorMessage="1" errorTitle="入力エラー" error="桁数が不正です。" sqref="I31:S31" xr:uid="{00000000-0002-0000-0000-000000000000}">
      <formula1>0</formula1>
      <formula2>9999999</formula2>
    </dataValidation>
    <dataValidation type="whole" imeMode="off" operator="lessThanOrEqual" allowBlank="1" showInputMessage="1" showErrorMessage="1" errorTitle="入力エラー" error="桁数が多すぎます。_x000a_又は数値を入力してください。" sqref="I28:Q28" xr:uid="{00000000-0002-0000-0000-000001000000}">
      <formula1>999999999</formula1>
    </dataValidation>
    <dataValidation type="textLength" imeMode="on" operator="lessThanOrEqual" allowBlank="1" showInputMessage="1" showErrorMessage="1" errorTitle="入力エラー" error="桁数が不正です。" sqref="I32:S32 I11:S14 C19:S20" xr:uid="{00000000-0002-0000-0000-000002000000}">
      <formula1>100</formula1>
    </dataValidation>
    <dataValidation type="list" allowBlank="1" showInputMessage="1" showErrorMessage="1" errorTitle="入力エラー" error="リストから選択してください。" sqref="E24:S24" xr:uid="{00000000-0002-0000-0000-000003000000}">
      <formula1>INDIRECT("大分類")</formula1>
    </dataValidation>
    <dataValidation type="list" allowBlank="1" showInputMessage="1" showErrorMessage="1" errorTitle="入力エラー" error="リストから選択してください。" sqref="E25:S25" xr:uid="{00000000-0002-0000-0000-000004000000}">
      <formula1>INDIRECT("D" &amp; LEFT($E24,1))</formula1>
    </dataValidation>
    <dataValidation type="whole" imeMode="off" operator="lessThanOrEqual" allowBlank="1" showInputMessage="1" showErrorMessage="1" errorTitle="入力エラー" error="桁数が多すぎます。_x000a_又は数値を入力してください。" sqref="I27:Q27" xr:uid="{00000000-0002-0000-0000-000005000000}">
      <formula1>99999999999999</formula1>
    </dataValidation>
    <dataValidation type="textLength" imeMode="on" operator="lessThanOrEqual" allowBlank="1" showInputMessage="1" showErrorMessage="1" errorTitle="入力エラー" error="桁数が不正です。" sqref="I33:S33" xr:uid="{00000000-0002-0000-0000-000006000000}">
      <formula1>25</formula1>
    </dataValidation>
    <dataValidation type="textLength" imeMode="on" operator="lessThanOrEqual" allowBlank="1" showInputMessage="1" showErrorMessage="1" errorTitle="入力エラー" error="桁数が不正です。" sqref="I15:S15 I30:S30" xr:uid="{00000000-0002-0000-0000-000007000000}">
      <formula1>50</formula1>
    </dataValidation>
    <dataValidation type="textLength" imeMode="off" operator="lessThanOrEqual" allowBlank="1" showInputMessage="1" showErrorMessage="1" errorTitle="入力エラー" error="桁数が不正です。" sqref="I36:S36" xr:uid="{00000000-0002-0000-0000-000008000000}">
      <formula1>100</formula1>
    </dataValidation>
    <dataValidation type="textLength" imeMode="off" allowBlank="1" showInputMessage="1" showErrorMessage="1" errorTitle="入力エラー" error="ハイフン付きの半角数字で入力してください。" sqref="I34:S35" xr:uid="{00000000-0002-0000-0000-000009000000}">
      <formula1>12</formula1>
      <formula2>13</formula2>
    </dataValidation>
    <dataValidation type="whole" imeMode="off" allowBlank="1" showInputMessage="1" showErrorMessage="1" error="数字を入力してください。_x000a_又は、入力数字が不正です。" sqref="R8" xr:uid="{00000000-0002-0000-0000-00000A000000}">
      <formula1>1</formula1>
      <formula2>31</formula2>
    </dataValidation>
    <dataValidation type="whole" imeMode="off" allowBlank="1" showInputMessage="1" showErrorMessage="1" error="数字を入力してください。_x000a_又は、入力数字が不正です。" sqref="P8" xr:uid="{00000000-0002-0000-0000-00000B000000}">
      <formula1>1</formula1>
      <formula2>12</formula2>
    </dataValidation>
    <dataValidation type="whole" imeMode="off" allowBlank="1" showInputMessage="1" showErrorMessage="1" errorTitle="入力エラー" error="数字を入力してください。_x000a_又は、入力数字が不正です。" sqref="I10:S10" xr:uid="{00000000-0002-0000-0000-00000C000000}">
      <formula1>10001</formula1>
      <formula2>9999999</formula2>
    </dataValidation>
    <dataValidation type="textLength" imeMode="on" operator="lessThanOrEqual" allowBlank="1" showInputMessage="1" showErrorMessage="1" errorTitle="入力エラー" error="文字数制限(100文字以内)を超過しています。" sqref="C26:S26" xr:uid="{00000000-0002-0000-0000-00000D000000}">
      <formula1>100</formula1>
    </dataValidation>
  </dataValidations>
  <printOptions horizontalCentered="1"/>
  <pageMargins left="0.51181102362204722" right="0.19685039370078741" top="0.39370078740157483" bottom="0"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19" r:id="rId4" name="Check Box 295">
              <controlPr defaultSize="0" autoFill="0" autoLine="0" autoPict="0">
                <anchor moveWithCells="1">
                  <from>
                    <xdr:col>2</xdr:col>
                    <xdr:colOff>31750</xdr:colOff>
                    <xdr:row>20</xdr:row>
                    <xdr:rowOff>88900</xdr:rowOff>
                  </from>
                  <to>
                    <xdr:col>3</xdr:col>
                    <xdr:colOff>69850</xdr:colOff>
                    <xdr:row>20</xdr:row>
                    <xdr:rowOff>304800</xdr:rowOff>
                  </to>
                </anchor>
              </controlPr>
            </control>
          </mc:Choice>
        </mc:AlternateContent>
        <mc:AlternateContent xmlns:mc="http://schemas.openxmlformats.org/markup-compatibility/2006">
          <mc:Choice Requires="x14">
            <control shapeId="1320" r:id="rId5" name="Check Box 296">
              <controlPr defaultSize="0" autoFill="0" autoLine="0" autoPict="0">
                <anchor moveWithCells="1">
                  <from>
                    <xdr:col>2</xdr:col>
                    <xdr:colOff>31750</xdr:colOff>
                    <xdr:row>21</xdr:row>
                    <xdr:rowOff>88900</xdr:rowOff>
                  </from>
                  <to>
                    <xdr:col>3</xdr:col>
                    <xdr:colOff>69850</xdr:colOff>
                    <xdr:row>21</xdr:row>
                    <xdr:rowOff>304800</xdr:rowOff>
                  </to>
                </anchor>
              </controlPr>
            </control>
          </mc:Choice>
        </mc:AlternateContent>
        <mc:AlternateContent xmlns:mc="http://schemas.openxmlformats.org/markup-compatibility/2006">
          <mc:Choice Requires="x14">
            <control shapeId="1321" r:id="rId6" name="Check Box 297">
              <controlPr defaultSize="0" autoFill="0" autoLine="0" autoPict="0">
                <anchor moveWithCells="1">
                  <from>
                    <xdr:col>2</xdr:col>
                    <xdr:colOff>31750</xdr:colOff>
                    <xdr:row>22</xdr:row>
                    <xdr:rowOff>88900</xdr:rowOff>
                  </from>
                  <to>
                    <xdr:col>3</xdr:col>
                    <xdr:colOff>69850</xdr:colOff>
                    <xdr:row>22</xdr:row>
                    <xdr:rowOff>304800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8">
    <pageSetUpPr fitToPage="1"/>
  </sheetPr>
  <dimension ref="A1:P35"/>
  <sheetViews>
    <sheetView showGridLines="0" view="pageBreakPreview" zoomScale="80" zoomScaleNormal="100" zoomScaleSheetLayoutView="80" workbookViewId="0">
      <selection activeCell="B10" sqref="B10"/>
    </sheetView>
  </sheetViews>
  <sheetFormatPr defaultColWidth="9" defaultRowHeight="13"/>
  <cols>
    <col min="1" max="1" width="3.6328125" style="72" customWidth="1"/>
    <col min="2" max="2" width="20.08984375" style="72" customWidth="1"/>
    <col min="3" max="3" width="25.453125" style="72" customWidth="1"/>
    <col min="4" max="6" width="9.08984375" style="72" customWidth="1"/>
    <col min="7" max="7" width="17.36328125" style="68" customWidth="1"/>
    <col min="8" max="8" width="23.453125" style="68" customWidth="1"/>
    <col min="9" max="9" width="12.08984375" style="313" customWidth="1"/>
    <col min="10" max="10" width="10.6328125" style="68" customWidth="1"/>
    <col min="11" max="11" width="12.08984375" style="72" customWidth="1"/>
    <col min="12" max="13" width="5.08984375" style="72" hidden="1" customWidth="1"/>
    <col min="14" max="14" width="12.08984375" style="72" customWidth="1"/>
    <col min="15" max="15" width="10.08984375" style="72" customWidth="1"/>
    <col min="16" max="16384" width="9" style="72"/>
  </cols>
  <sheetData>
    <row r="1" spans="1:13">
      <c r="A1" s="72" t="s">
        <v>210</v>
      </c>
    </row>
    <row r="2" spans="1:13" ht="21" customHeight="1">
      <c r="A2" s="349" t="s">
        <v>499</v>
      </c>
      <c r="B2" s="290"/>
      <c r="C2" s="290"/>
      <c r="D2" s="290"/>
      <c r="E2" s="290"/>
    </row>
    <row r="3" spans="1:13" ht="8.25" customHeight="1">
      <c r="A3" s="314"/>
      <c r="B3" s="314"/>
      <c r="C3" s="314"/>
      <c r="D3" s="314"/>
      <c r="E3" s="314"/>
    </row>
    <row r="4" spans="1:13" ht="21.75" customHeight="1">
      <c r="A4" s="314" t="s">
        <v>1195</v>
      </c>
    </row>
    <row r="5" spans="1:13" ht="18" customHeight="1">
      <c r="A5" s="315"/>
      <c r="K5" s="260" t="s">
        <v>699</v>
      </c>
    </row>
    <row r="6" spans="1:13" ht="54" customHeight="1">
      <c r="A6" s="315"/>
      <c r="K6" s="570" t="str">
        <f>IF(AND(SUM(L10:L19)&gt;=5,M9&gt;=2),"S",IF(SUM(L10:L19)&gt;=1,"A","-"))</f>
        <v>-</v>
      </c>
    </row>
    <row r="7" spans="1:13" ht="18" customHeight="1">
      <c r="A7" s="315"/>
      <c r="B7" s="317"/>
    </row>
    <row r="8" spans="1:13" ht="22.5" customHeight="1">
      <c r="A8" s="315"/>
      <c r="B8" s="1323" t="s">
        <v>757</v>
      </c>
      <c r="C8" s="1324"/>
      <c r="D8" s="1312" t="s">
        <v>789</v>
      </c>
      <c r="E8" s="1313"/>
      <c r="F8" s="1313"/>
      <c r="G8" s="1313"/>
      <c r="H8" s="1313"/>
      <c r="I8" s="1313"/>
      <c r="J8" s="1313"/>
      <c r="K8" s="1314"/>
      <c r="L8" s="1327" t="s">
        <v>758</v>
      </c>
      <c r="M8" s="316" t="s">
        <v>759</v>
      </c>
    </row>
    <row r="9" spans="1:13" ht="34.5" customHeight="1" thickBot="1">
      <c r="A9" s="315"/>
      <c r="B9" s="351" t="s">
        <v>784</v>
      </c>
      <c r="C9" s="352" t="s">
        <v>785</v>
      </c>
      <c r="D9" s="353" t="s">
        <v>712</v>
      </c>
      <c r="E9" s="353" t="s">
        <v>713</v>
      </c>
      <c r="F9" s="353" t="s">
        <v>714</v>
      </c>
      <c r="G9" s="1316" t="s">
        <v>760</v>
      </c>
      <c r="H9" s="1317"/>
      <c r="I9" s="353" t="s">
        <v>790</v>
      </c>
      <c r="J9" s="1308" t="s">
        <v>761</v>
      </c>
      <c r="K9" s="1309"/>
      <c r="L9" s="1328"/>
      <c r="M9" s="312">
        <f>IF(COUNTIF(M10:M19,"11")&gt;=1,1,0)+IF(COUNTIF(M10:M19,"21")&gt;=1,1,0)+IF(COUNTIF(M10:M19,"31")&gt;=1,1,0)</f>
        <v>0</v>
      </c>
    </row>
    <row r="10" spans="1:13" ht="70.400000000000006" customHeight="1" thickTop="1">
      <c r="B10" s="508"/>
      <c r="C10" s="509"/>
      <c r="D10" s="510"/>
      <c r="E10" s="510"/>
      <c r="F10" s="510"/>
      <c r="G10" s="1325"/>
      <c r="H10" s="1326"/>
      <c r="I10" s="511"/>
      <c r="J10" s="1321"/>
      <c r="K10" s="1322"/>
      <c r="L10" s="312" t="str">
        <f>IF(AND(B10&lt;&gt;"",C10&lt;&gt;"",OR(D10&lt;&gt;"",E10&lt;&gt;"",F10&lt;&gt;""),G10&lt;&gt;"",OR(I10&lt;&gt;"",J10&lt;&gt;"")),1,"")</f>
        <v/>
      </c>
      <c r="M10" s="312" t="str">
        <f t="shared" ref="M10:M19" si="0">LEFT(B10,1)&amp;L10</f>
        <v/>
      </c>
    </row>
    <row r="11" spans="1:13" ht="70.400000000000006" customHeight="1">
      <c r="B11" s="509"/>
      <c r="C11" s="509"/>
      <c r="D11" s="510"/>
      <c r="E11" s="510"/>
      <c r="F11" s="510"/>
      <c r="G11" s="1319"/>
      <c r="H11" s="1320"/>
      <c r="I11" s="511"/>
      <c r="J11" s="1321"/>
      <c r="K11" s="1322"/>
      <c r="L11" s="312" t="str">
        <f t="shared" ref="L11:L19" si="1">IF(AND(B11&lt;&gt;"",C11&lt;&gt;"",OR(D11&lt;&gt;"",E11&lt;&gt;"",F11&lt;&gt;""),G11&lt;&gt;"",OR(I11&lt;&gt;"",J11&lt;&gt;"")),1,"")</f>
        <v/>
      </c>
      <c r="M11" s="312" t="str">
        <f t="shared" si="0"/>
        <v/>
      </c>
    </row>
    <row r="12" spans="1:13" ht="70.400000000000006" customHeight="1">
      <c r="B12" s="509"/>
      <c r="C12" s="509"/>
      <c r="D12" s="510"/>
      <c r="E12" s="510"/>
      <c r="F12" s="510"/>
      <c r="G12" s="1319"/>
      <c r="H12" s="1320"/>
      <c r="I12" s="511"/>
      <c r="J12" s="1321"/>
      <c r="K12" s="1322"/>
      <c r="L12" s="312" t="str">
        <f t="shared" si="1"/>
        <v/>
      </c>
      <c r="M12" s="312" t="str">
        <f t="shared" si="0"/>
        <v/>
      </c>
    </row>
    <row r="13" spans="1:13" ht="70.400000000000006" customHeight="1">
      <c r="B13" s="509"/>
      <c r="C13" s="509"/>
      <c r="D13" s="510"/>
      <c r="E13" s="510"/>
      <c r="F13" s="510"/>
      <c r="G13" s="1319"/>
      <c r="H13" s="1320"/>
      <c r="I13" s="511"/>
      <c r="J13" s="1321"/>
      <c r="K13" s="1322"/>
      <c r="L13" s="312" t="str">
        <f t="shared" si="1"/>
        <v/>
      </c>
      <c r="M13" s="312" t="str">
        <f t="shared" si="0"/>
        <v/>
      </c>
    </row>
    <row r="14" spans="1:13" ht="70.400000000000006" customHeight="1">
      <c r="B14" s="509"/>
      <c r="C14" s="509"/>
      <c r="D14" s="510"/>
      <c r="E14" s="510"/>
      <c r="F14" s="510"/>
      <c r="G14" s="1319"/>
      <c r="H14" s="1320"/>
      <c r="I14" s="511"/>
      <c r="J14" s="1321"/>
      <c r="K14" s="1322"/>
      <c r="L14" s="312" t="str">
        <f t="shared" si="1"/>
        <v/>
      </c>
      <c r="M14" s="312" t="str">
        <f t="shared" si="0"/>
        <v/>
      </c>
    </row>
    <row r="15" spans="1:13" ht="70.400000000000006" customHeight="1">
      <c r="B15" s="509"/>
      <c r="C15" s="509"/>
      <c r="D15" s="510"/>
      <c r="E15" s="510"/>
      <c r="F15" s="510"/>
      <c r="G15" s="1319"/>
      <c r="H15" s="1320"/>
      <c r="I15" s="511"/>
      <c r="J15" s="1321"/>
      <c r="K15" s="1322"/>
      <c r="L15" s="312" t="str">
        <f t="shared" si="1"/>
        <v/>
      </c>
      <c r="M15" s="312" t="str">
        <f t="shared" si="0"/>
        <v/>
      </c>
    </row>
    <row r="16" spans="1:13" ht="70.400000000000006" customHeight="1">
      <c r="B16" s="509"/>
      <c r="C16" s="509"/>
      <c r="D16" s="510"/>
      <c r="E16" s="510"/>
      <c r="F16" s="510"/>
      <c r="G16" s="1319"/>
      <c r="H16" s="1320"/>
      <c r="I16" s="511"/>
      <c r="J16" s="1321"/>
      <c r="K16" s="1322"/>
      <c r="L16" s="312" t="str">
        <f t="shared" si="1"/>
        <v/>
      </c>
      <c r="M16" s="312" t="str">
        <f t="shared" si="0"/>
        <v/>
      </c>
    </row>
    <row r="17" spans="2:16" ht="70.400000000000006" customHeight="1">
      <c r="B17" s="509"/>
      <c r="C17" s="509"/>
      <c r="D17" s="510"/>
      <c r="E17" s="510"/>
      <c r="F17" s="510"/>
      <c r="G17" s="1319"/>
      <c r="H17" s="1320"/>
      <c r="I17" s="511"/>
      <c r="J17" s="1321"/>
      <c r="K17" s="1322"/>
      <c r="L17" s="312" t="str">
        <f t="shared" si="1"/>
        <v/>
      </c>
      <c r="M17" s="312" t="str">
        <f t="shared" si="0"/>
        <v/>
      </c>
    </row>
    <row r="18" spans="2:16" ht="70.400000000000006" customHeight="1">
      <c r="B18" s="509"/>
      <c r="C18" s="509"/>
      <c r="D18" s="510"/>
      <c r="E18" s="510"/>
      <c r="F18" s="510"/>
      <c r="G18" s="1319"/>
      <c r="H18" s="1320"/>
      <c r="I18" s="511"/>
      <c r="J18" s="1321"/>
      <c r="K18" s="1322"/>
      <c r="L18" s="312" t="str">
        <f t="shared" si="1"/>
        <v/>
      </c>
      <c r="M18" s="312" t="str">
        <f t="shared" si="0"/>
        <v/>
      </c>
    </row>
    <row r="19" spans="2:16" ht="70.400000000000006" customHeight="1">
      <c r="B19" s="509"/>
      <c r="C19" s="509"/>
      <c r="D19" s="510"/>
      <c r="E19" s="510"/>
      <c r="F19" s="510"/>
      <c r="G19" s="1319"/>
      <c r="H19" s="1320"/>
      <c r="I19" s="511"/>
      <c r="J19" s="1321"/>
      <c r="K19" s="1322"/>
      <c r="L19" s="312" t="str">
        <f t="shared" si="1"/>
        <v/>
      </c>
      <c r="M19" s="312" t="str">
        <f t="shared" si="0"/>
        <v/>
      </c>
    </row>
    <row r="20" spans="2:16" ht="13.5" customHeight="1"/>
    <row r="21" spans="2:16" ht="14.25" hidden="1" customHeight="1">
      <c r="B21" s="312"/>
      <c r="C21" s="360">
        <v>1</v>
      </c>
      <c r="D21" s="312"/>
    </row>
    <row r="22" spans="2:16" ht="14.25" hidden="1" customHeight="1">
      <c r="B22" s="368" t="s">
        <v>968</v>
      </c>
      <c r="C22" s="368" t="s">
        <v>969</v>
      </c>
      <c r="D22" s="318" t="s">
        <v>754</v>
      </c>
    </row>
    <row r="23" spans="2:16" ht="14.25" hidden="1" customHeight="1">
      <c r="B23" s="369" t="s">
        <v>967</v>
      </c>
      <c r="C23" s="319" t="s">
        <v>803</v>
      </c>
      <c r="E23" s="255"/>
      <c r="F23" s="289"/>
      <c r="G23" s="290"/>
      <c r="H23" s="290"/>
      <c r="I23" s="292"/>
      <c r="J23" s="290"/>
      <c r="K23" s="289"/>
      <c r="L23" s="289"/>
      <c r="M23" s="289"/>
      <c r="N23" s="289"/>
      <c r="O23" s="289"/>
      <c r="P23" s="289"/>
    </row>
    <row r="24" spans="2:16" ht="14.25" hidden="1" customHeight="1">
      <c r="B24" s="369" t="s">
        <v>811</v>
      </c>
      <c r="C24" s="361">
        <v>2</v>
      </c>
      <c r="E24" s="255"/>
      <c r="F24" s="289"/>
      <c r="G24" s="290"/>
      <c r="H24" s="290"/>
      <c r="I24" s="292"/>
      <c r="J24" s="290"/>
      <c r="K24" s="289"/>
      <c r="L24" s="289"/>
      <c r="M24" s="289"/>
      <c r="N24" s="289"/>
      <c r="O24" s="289"/>
      <c r="P24" s="289"/>
    </row>
    <row r="25" spans="2:16" ht="14.25" hidden="1" customHeight="1">
      <c r="B25"/>
      <c r="C25" s="319" t="s">
        <v>970</v>
      </c>
      <c r="E25"/>
    </row>
    <row r="26" spans="2:16" ht="14.25" hidden="1" customHeight="1">
      <c r="C26" s="319" t="s">
        <v>812</v>
      </c>
      <c r="E26"/>
    </row>
    <row r="27" spans="2:16" ht="14.25" hidden="1" customHeight="1">
      <c r="C27" s="366">
        <v>3</v>
      </c>
      <c r="E27"/>
    </row>
    <row r="28" spans="2:16" ht="14.25" hidden="1" customHeight="1">
      <c r="B28"/>
      <c r="C28" s="319" t="s">
        <v>977</v>
      </c>
      <c r="E28"/>
    </row>
    <row r="29" spans="2:16" ht="14.25" hidden="1" customHeight="1">
      <c r="B29"/>
      <c r="C29" s="319" t="s">
        <v>971</v>
      </c>
      <c r="E29"/>
    </row>
    <row r="30" spans="2:16" ht="14.25" hidden="1" customHeight="1">
      <c r="C30" s="370" t="s">
        <v>972</v>
      </c>
      <c r="E30"/>
    </row>
    <row r="31" spans="2:16" ht="14.25" hidden="1" customHeight="1">
      <c r="C31" s="319" t="s">
        <v>973</v>
      </c>
      <c r="E31"/>
    </row>
    <row r="32" spans="2:16" ht="14.25" hidden="1" customHeight="1">
      <c r="C32" s="319" t="s">
        <v>974</v>
      </c>
      <c r="E32"/>
    </row>
    <row r="33" spans="3:5" ht="14.25" hidden="1" customHeight="1">
      <c r="C33" s="319" t="s">
        <v>975</v>
      </c>
      <c r="E33"/>
    </row>
    <row r="34" spans="3:5" ht="14.25" hidden="1" customHeight="1">
      <c r="C34" s="319" t="s">
        <v>976</v>
      </c>
      <c r="E34"/>
    </row>
    <row r="35" spans="3:5" ht="13.5" hidden="1" customHeight="1"/>
  </sheetData>
  <sheetProtection algorithmName="SHA-512" hashValue="EcXAY/BQg2OV+xGg/TyYTxftBJoon+KuSO+GgAWv95mSZxo3Vq/QTE+tmJ+1ZtpPMM6xjDzHO+Vwb3aY40vHlg==" saltValue="mI1OOKw8cQ5rMFSK1nyW0Q==" spinCount="100000" sheet="1" selectLockedCells="1"/>
  <mergeCells count="25">
    <mergeCell ref="L8:L9"/>
    <mergeCell ref="J9:K9"/>
    <mergeCell ref="J10:K10"/>
    <mergeCell ref="J11:K11"/>
    <mergeCell ref="J12:K12"/>
    <mergeCell ref="B8:C8"/>
    <mergeCell ref="D8:K8"/>
    <mergeCell ref="J13:K13"/>
    <mergeCell ref="J14:K14"/>
    <mergeCell ref="J15:K15"/>
    <mergeCell ref="G9:H9"/>
    <mergeCell ref="G10:H10"/>
    <mergeCell ref="G11:H11"/>
    <mergeCell ref="G12:H12"/>
    <mergeCell ref="G13:H13"/>
    <mergeCell ref="G14:H14"/>
    <mergeCell ref="G15:H15"/>
    <mergeCell ref="G16:H16"/>
    <mergeCell ref="G17:H17"/>
    <mergeCell ref="J18:K18"/>
    <mergeCell ref="J19:K19"/>
    <mergeCell ref="J17:K17"/>
    <mergeCell ref="J16:K16"/>
    <mergeCell ref="G18:H18"/>
    <mergeCell ref="G19:H19"/>
  </mergeCells>
  <phoneticPr fontId="22"/>
  <conditionalFormatting sqref="B10:G19">
    <cfRule type="cellIs" dxfId="19" priority="2" stopIfTrue="1" operator="equal">
      <formula>""</formula>
    </cfRule>
  </conditionalFormatting>
  <conditionalFormatting sqref="D10:F19">
    <cfRule type="cellIs" dxfId="18" priority="4" stopIfTrue="1" operator="equal">
      <formula>"実施"</formula>
    </cfRule>
  </conditionalFormatting>
  <conditionalFormatting sqref="I10:J19">
    <cfRule type="cellIs" dxfId="17" priority="1" stopIfTrue="1" operator="equal">
      <formula>""</formula>
    </cfRule>
  </conditionalFormatting>
  <dataValidations count="4">
    <dataValidation type="list" allowBlank="1" showInputMessage="1" showErrorMessage="1" sqref="D10:F19" xr:uid="{00000000-0002-0000-0900-000000000000}">
      <formula1>$D$22</formula1>
    </dataValidation>
    <dataValidation type="list" allowBlank="1" showInputMessage="1" showErrorMessage="1" sqref="B10:B19" xr:uid="{00000000-0002-0000-0900-000001000000}">
      <formula1>$B$22:$B$24</formula1>
    </dataValidation>
    <dataValidation type="textLength" imeMode="on" operator="lessThanOrEqual" allowBlank="1" showInputMessage="1" showErrorMessage="1" errorTitle="入力エラー" error="文字数制限(1000文字以内)を超過しています。" sqref="B22:B24 C22:C34" xr:uid="{00000000-0002-0000-0900-000002000000}">
      <formula1>1000</formula1>
    </dataValidation>
    <dataValidation type="list" allowBlank="1" showInputMessage="1" showErrorMessage="1" sqref="C10:C19" xr:uid="{00000000-0002-0000-0900-000003000000}">
      <formula1>INDIRECT("_" &amp; LEFT($B10,1))</formula1>
    </dataValidation>
  </dataValidations>
  <pageMargins left="0.27559055118110237" right="0.16" top="0.59055118110236227" bottom="0.59055118110236227" header="0.51181102362204722" footer="0.51181102362204722"/>
  <pageSetup paperSize="9" scale="65" fitToHeight="0"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pageSetUpPr fitToPage="1"/>
  </sheetPr>
  <dimension ref="A1:N63"/>
  <sheetViews>
    <sheetView showGridLines="0" showZeros="0" view="pageBreakPreview" zoomScale="85" zoomScaleNormal="85" zoomScaleSheetLayoutView="85" workbookViewId="0">
      <selection activeCell="B5" sqref="B5"/>
    </sheetView>
  </sheetViews>
  <sheetFormatPr defaultColWidth="9" defaultRowHeight="13"/>
  <cols>
    <col min="1" max="1" width="2.90625" style="203" customWidth="1"/>
    <col min="2" max="2" width="29.453125" style="203" customWidth="1"/>
    <col min="3" max="3" width="9.453125" style="203" customWidth="1"/>
    <col min="4" max="4" width="33.36328125" style="203" customWidth="1"/>
    <col min="5" max="5" width="17.08984375" style="203" customWidth="1"/>
    <col min="6" max="6" width="5.08984375" style="203" bestFit="1" customWidth="1"/>
    <col min="7" max="7" width="27.90625" style="203" hidden="1" customWidth="1"/>
    <col min="8" max="8" width="90.08984375" style="205" customWidth="1"/>
    <col min="9" max="16384" width="9" style="203"/>
  </cols>
  <sheetData>
    <row r="1" spans="1:14">
      <c r="A1" s="221" t="s">
        <v>210</v>
      </c>
    </row>
    <row r="2" spans="1:14" ht="20.25" customHeight="1">
      <c r="A2" s="4" t="s">
        <v>786</v>
      </c>
      <c r="B2" s="18"/>
      <c r="C2" s="18"/>
      <c r="D2" s="18"/>
      <c r="E2" s="18"/>
      <c r="F2" s="18"/>
    </row>
    <row r="3" spans="1:14" ht="20.25" customHeight="1">
      <c r="A3" s="1" t="s">
        <v>787</v>
      </c>
      <c r="B3" s="18"/>
      <c r="C3" s="18"/>
      <c r="D3" s="18"/>
      <c r="E3" s="18"/>
      <c r="F3" s="18"/>
    </row>
    <row r="4" spans="1:14" ht="38.25" customHeight="1">
      <c r="A4" s="3"/>
      <c r="B4" s="2" t="s">
        <v>401</v>
      </c>
      <c r="C4" s="1344" t="s">
        <v>500</v>
      </c>
      <c r="D4" s="1345"/>
      <c r="E4" s="1344" t="s">
        <v>469</v>
      </c>
      <c r="F4" s="1345"/>
    </row>
    <row r="5" spans="1:14" ht="24.75" customHeight="1">
      <c r="A5" s="3">
        <v>1</v>
      </c>
      <c r="B5" s="71"/>
      <c r="C5" s="1342"/>
      <c r="D5" s="1343"/>
      <c r="E5" s="1338"/>
      <c r="F5" s="1339"/>
      <c r="G5" s="203" t="str">
        <f t="shared" ref="G5:G14" si="0">LEFT(B5,1)</f>
        <v/>
      </c>
      <c r="H5" s="321" t="s">
        <v>2717</v>
      </c>
      <c r="I5" s="219"/>
      <c r="J5" s="219"/>
      <c r="K5" s="219"/>
      <c r="L5" s="219"/>
      <c r="M5" s="219"/>
      <c r="N5" s="219"/>
    </row>
    <row r="6" spans="1:14" ht="24.75" customHeight="1">
      <c r="A6" s="3">
        <v>2</v>
      </c>
      <c r="B6" s="71"/>
      <c r="C6" s="1342"/>
      <c r="D6" s="1343"/>
      <c r="E6" s="1338"/>
      <c r="F6" s="1339"/>
      <c r="G6" s="203" t="str">
        <f t="shared" si="0"/>
        <v/>
      </c>
      <c r="H6" s="321" t="s">
        <v>2715</v>
      </c>
      <c r="I6" s="219"/>
      <c r="J6" s="219"/>
      <c r="K6" s="219"/>
      <c r="L6" s="219"/>
      <c r="M6" s="219"/>
      <c r="N6" s="219"/>
    </row>
    <row r="7" spans="1:14" ht="24.75" customHeight="1">
      <c r="A7" s="3">
        <v>3</v>
      </c>
      <c r="B7" s="71"/>
      <c r="C7" s="1342"/>
      <c r="D7" s="1343"/>
      <c r="E7" s="1338"/>
      <c r="F7" s="1339"/>
      <c r="G7" s="203" t="str">
        <f t="shared" si="0"/>
        <v/>
      </c>
      <c r="H7" s="321" t="s">
        <v>2716</v>
      </c>
    </row>
    <row r="8" spans="1:14" ht="24.75" customHeight="1">
      <c r="A8" s="3">
        <v>4</v>
      </c>
      <c r="B8" s="71"/>
      <c r="C8" s="1342"/>
      <c r="D8" s="1343"/>
      <c r="E8" s="1338"/>
      <c r="F8" s="1339"/>
      <c r="G8" s="203" t="str">
        <f t="shared" si="0"/>
        <v/>
      </c>
      <c r="H8" s="204" t="s">
        <v>839</v>
      </c>
    </row>
    <row r="9" spans="1:14" ht="24.75" customHeight="1">
      <c r="A9" s="3">
        <v>5</v>
      </c>
      <c r="B9" s="71"/>
      <c r="C9" s="1342"/>
      <c r="D9" s="1343"/>
      <c r="E9" s="1338"/>
      <c r="F9" s="1339"/>
      <c r="G9" s="203" t="str">
        <f t="shared" si="0"/>
        <v/>
      </c>
      <c r="H9" s="204" t="s">
        <v>2712</v>
      </c>
    </row>
    <row r="10" spans="1:14" ht="24.75" customHeight="1">
      <c r="A10" s="3">
        <v>6</v>
      </c>
      <c r="B10" s="71"/>
      <c r="C10" s="1342"/>
      <c r="D10" s="1343"/>
      <c r="E10" s="1338"/>
      <c r="F10" s="1339"/>
      <c r="G10" s="203" t="str">
        <f t="shared" si="0"/>
        <v/>
      </c>
    </row>
    <row r="11" spans="1:14" ht="24.75" customHeight="1">
      <c r="A11" s="3">
        <v>7</v>
      </c>
      <c r="B11" s="71"/>
      <c r="C11" s="1342"/>
      <c r="D11" s="1343"/>
      <c r="E11" s="1338"/>
      <c r="F11" s="1339"/>
      <c r="G11" s="203" t="str">
        <f t="shared" si="0"/>
        <v/>
      </c>
    </row>
    <row r="12" spans="1:14" ht="24.75" customHeight="1">
      <c r="A12" s="3">
        <v>8</v>
      </c>
      <c r="B12" s="71"/>
      <c r="C12" s="1342"/>
      <c r="D12" s="1343"/>
      <c r="E12" s="1338"/>
      <c r="F12" s="1339"/>
      <c r="G12" s="203" t="str">
        <f t="shared" si="0"/>
        <v/>
      </c>
    </row>
    <row r="13" spans="1:14" ht="24.75" customHeight="1">
      <c r="A13" s="3">
        <v>9</v>
      </c>
      <c r="B13" s="71"/>
      <c r="C13" s="1342"/>
      <c r="D13" s="1343"/>
      <c r="E13" s="1338"/>
      <c r="F13" s="1339"/>
      <c r="G13" s="203" t="str">
        <f t="shared" si="0"/>
        <v/>
      </c>
    </row>
    <row r="14" spans="1:14" ht="24.75" customHeight="1">
      <c r="A14" s="3">
        <v>10</v>
      </c>
      <c r="B14" s="71"/>
      <c r="C14" s="1342"/>
      <c r="D14" s="1343"/>
      <c r="E14" s="1338"/>
      <c r="F14" s="1339"/>
      <c r="G14" s="203" t="str">
        <f t="shared" si="0"/>
        <v/>
      </c>
    </row>
    <row r="15" spans="1:14" ht="24.75" hidden="1" customHeight="1">
      <c r="A15" s="3"/>
      <c r="B15" s="233"/>
      <c r="C15" s="234"/>
      <c r="D15" s="235" t="s">
        <v>470</v>
      </c>
      <c r="E15" s="1340">
        <f>SUMIF(G5:G14,1,E5:F14)+SUMIF(G5:G14,2,E5:F14)+SUMIF(G5:G14,3,E5:F14)+SUMIF(G5:G14,4,E5:F14)</f>
        <v>0</v>
      </c>
      <c r="F15" s="1341"/>
    </row>
    <row r="16" spans="1:14" ht="24.75" customHeight="1">
      <c r="A16" s="3"/>
      <c r="B16" s="233"/>
      <c r="C16" s="1346" t="s">
        <v>2711</v>
      </c>
      <c r="D16" s="1347"/>
      <c r="E16" s="1340">
        <f>SUMIF(G5:G14,1,E5:F14)+SUMIF(G5:G14,3,E5:F14)+SUMIF(G5:G14,4,E5:F14)+SUMIF(G5:G14,6,E5:F14)+SUMIF(G5:G14,7,E5:F14)+SUMIF(G5:G14,9,E5:F14)</f>
        <v>0</v>
      </c>
      <c r="F16" s="1341"/>
      <c r="G16" s="220">
        <f>-E16</f>
        <v>0</v>
      </c>
    </row>
    <row r="17" spans="1:8" ht="24.75" customHeight="1">
      <c r="A17" s="3"/>
      <c r="B17" s="233"/>
      <c r="C17" s="234"/>
      <c r="D17" s="642" t="s">
        <v>2710</v>
      </c>
      <c r="E17" s="1340">
        <f>SUMIF(G5:G14,1,E5:F14)+SUMIF(G5:G14,2,E5:F14)+SUMIF(G5:G14,3,E5:F14)+SUMIF(G5:G14,4,E5:F14)+SUMIF(G5:G14,5,E5:F14)+SUMIF(G5:G14,6,E5:F14)+SUMIF(G5:G14,7,E5:F14)+SUMIF(G5:G14,8,E5:F14)+SUMIF(G5:G14,9,E5:F14)</f>
        <v>0</v>
      </c>
      <c r="F17" s="1341"/>
      <c r="G17" s="220">
        <f>-E17</f>
        <v>0</v>
      </c>
    </row>
    <row r="18" spans="1:8" ht="24.75" customHeight="1">
      <c r="A18" s="3"/>
      <c r="B18" s="234"/>
      <c r="C18" s="234"/>
      <c r="D18" s="236"/>
      <c r="E18" s="236"/>
      <c r="F18" s="18"/>
    </row>
    <row r="19" spans="1:8">
      <c r="A19" s="4" t="s">
        <v>788</v>
      </c>
      <c r="B19" s="4"/>
      <c r="C19" s="4"/>
      <c r="D19" s="18"/>
      <c r="E19" s="18"/>
      <c r="F19" s="18"/>
    </row>
    <row r="20" spans="1:8">
      <c r="A20" s="3"/>
      <c r="B20" s="1329"/>
      <c r="C20" s="1330"/>
      <c r="D20" s="1330"/>
      <c r="E20" s="1330"/>
      <c r="F20" s="1331"/>
      <c r="G20" s="201" t="s">
        <v>486</v>
      </c>
      <c r="H20" s="204" t="s">
        <v>347</v>
      </c>
    </row>
    <row r="21" spans="1:8">
      <c r="A21" s="3"/>
      <c r="B21" s="1332"/>
      <c r="C21" s="1333"/>
      <c r="D21" s="1333"/>
      <c r="E21" s="1333"/>
      <c r="F21" s="1334"/>
      <c r="H21" s="204" t="s">
        <v>348</v>
      </c>
    </row>
    <row r="22" spans="1:8">
      <c r="A22" s="3"/>
      <c r="B22" s="1332"/>
      <c r="C22" s="1333"/>
      <c r="D22" s="1333"/>
      <c r="E22" s="1333"/>
      <c r="F22" s="1334"/>
    </row>
    <row r="23" spans="1:8">
      <c r="A23" s="3"/>
      <c r="B23" s="1332"/>
      <c r="C23" s="1333"/>
      <c r="D23" s="1333"/>
      <c r="E23" s="1333"/>
      <c r="F23" s="1334"/>
    </row>
    <row r="24" spans="1:8">
      <c r="A24" s="3"/>
      <c r="B24" s="1332"/>
      <c r="C24" s="1333"/>
      <c r="D24" s="1333"/>
      <c r="E24" s="1333"/>
      <c r="F24" s="1334"/>
    </row>
    <row r="25" spans="1:8">
      <c r="A25" s="3"/>
      <c r="B25" s="1332"/>
      <c r="C25" s="1333"/>
      <c r="D25" s="1333"/>
      <c r="E25" s="1333"/>
      <c r="F25" s="1334"/>
    </row>
    <row r="26" spans="1:8">
      <c r="A26" s="3"/>
      <c r="B26" s="1332"/>
      <c r="C26" s="1333"/>
      <c r="D26" s="1333"/>
      <c r="E26" s="1333"/>
      <c r="F26" s="1334"/>
    </row>
    <row r="27" spans="1:8">
      <c r="A27" s="3"/>
      <c r="B27" s="1332"/>
      <c r="C27" s="1333"/>
      <c r="D27" s="1333"/>
      <c r="E27" s="1333"/>
      <c r="F27" s="1334"/>
    </row>
    <row r="28" spans="1:8">
      <c r="A28" s="3"/>
      <c r="B28" s="1332"/>
      <c r="C28" s="1333"/>
      <c r="D28" s="1333"/>
      <c r="E28" s="1333"/>
      <c r="F28" s="1334"/>
    </row>
    <row r="29" spans="1:8">
      <c r="A29" s="3"/>
      <c r="B29" s="1332"/>
      <c r="C29" s="1333"/>
      <c r="D29" s="1333"/>
      <c r="E29" s="1333"/>
      <c r="F29" s="1334"/>
    </row>
    <row r="30" spans="1:8">
      <c r="A30" s="3"/>
      <c r="B30" s="1332"/>
      <c r="C30" s="1333"/>
      <c r="D30" s="1333"/>
      <c r="E30" s="1333"/>
      <c r="F30" s="1334"/>
    </row>
    <row r="31" spans="1:8">
      <c r="A31" s="3"/>
      <c r="B31" s="1332"/>
      <c r="C31" s="1333"/>
      <c r="D31" s="1333"/>
      <c r="E31" s="1333"/>
      <c r="F31" s="1334"/>
    </row>
    <row r="32" spans="1:8">
      <c r="A32" s="3"/>
      <c r="B32" s="1332"/>
      <c r="C32" s="1333"/>
      <c r="D32" s="1333"/>
      <c r="E32" s="1333"/>
      <c r="F32" s="1334"/>
    </row>
    <row r="33" spans="1:8">
      <c r="A33" s="3"/>
      <c r="B33" s="1335"/>
      <c r="C33" s="1336"/>
      <c r="D33" s="1336"/>
      <c r="E33" s="1336"/>
      <c r="F33" s="1337"/>
    </row>
    <row r="34" spans="1:8">
      <c r="A34" s="18"/>
      <c r="B34" s="18"/>
      <c r="C34" s="18"/>
      <c r="D34" s="18"/>
      <c r="E34" s="18"/>
      <c r="F34" s="18"/>
    </row>
    <row r="35" spans="1:8">
      <c r="A35" s="4"/>
      <c r="B35" s="18"/>
      <c r="C35" s="18"/>
      <c r="D35" s="18"/>
      <c r="E35" s="18"/>
      <c r="F35" s="18"/>
    </row>
    <row r="36" spans="1:8">
      <c r="A36" s="18"/>
      <c r="B36" s="348"/>
      <c r="C36" s="348"/>
      <c r="D36" s="348"/>
      <c r="E36" s="348"/>
      <c r="F36" s="348"/>
      <c r="G36" s="201"/>
      <c r="H36" s="204"/>
    </row>
    <row r="37" spans="1:8">
      <c r="A37" s="18"/>
      <c r="B37" s="348"/>
      <c r="C37" s="348"/>
      <c r="D37" s="348"/>
      <c r="E37" s="348"/>
      <c r="F37" s="348"/>
      <c r="H37" s="204"/>
    </row>
    <row r="38" spans="1:8">
      <c r="A38" s="18"/>
      <c r="B38" s="348"/>
      <c r="C38" s="348"/>
      <c r="D38" s="348"/>
      <c r="E38" s="348"/>
      <c r="F38" s="348"/>
    </row>
    <row r="39" spans="1:8">
      <c r="A39" s="18"/>
      <c r="B39" s="348"/>
      <c r="C39" s="348"/>
      <c r="D39" s="348"/>
      <c r="E39" s="348"/>
      <c r="F39" s="348"/>
    </row>
    <row r="40" spans="1:8">
      <c r="A40" s="18"/>
      <c r="B40" s="348"/>
      <c r="C40" s="348"/>
      <c r="D40" s="348"/>
      <c r="E40" s="348"/>
      <c r="F40" s="348"/>
    </row>
    <row r="41" spans="1:8">
      <c r="A41" s="18"/>
      <c r="B41" s="348"/>
      <c r="C41" s="348"/>
      <c r="D41" s="348"/>
      <c r="E41" s="348"/>
      <c r="F41" s="348"/>
    </row>
    <row r="42" spans="1:8">
      <c r="A42" s="18"/>
      <c r="B42" s="348"/>
      <c r="C42" s="348"/>
      <c r="D42" s="348"/>
      <c r="E42" s="348"/>
      <c r="F42" s="348"/>
    </row>
    <row r="43" spans="1:8">
      <c r="A43" s="18"/>
      <c r="B43" s="348"/>
      <c r="C43" s="348"/>
      <c r="D43" s="348"/>
      <c r="E43" s="348"/>
      <c r="F43" s="348"/>
    </row>
    <row r="44" spans="1:8">
      <c r="A44" s="18"/>
      <c r="B44" s="348"/>
      <c r="C44" s="348"/>
      <c r="D44" s="348"/>
      <c r="E44" s="348"/>
      <c r="F44" s="348"/>
    </row>
    <row r="45" spans="1:8">
      <c r="A45" s="18"/>
      <c r="B45" s="348"/>
      <c r="C45" s="348"/>
      <c r="D45" s="348"/>
      <c r="E45" s="348"/>
      <c r="F45" s="348"/>
    </row>
    <row r="46" spans="1:8">
      <c r="A46" s="18"/>
      <c r="B46" s="348"/>
      <c r="C46" s="348"/>
      <c r="D46" s="348"/>
      <c r="E46" s="348"/>
      <c r="F46" s="348"/>
    </row>
    <row r="47" spans="1:8">
      <c r="A47" s="18"/>
      <c r="B47" s="348"/>
      <c r="C47" s="348"/>
      <c r="D47" s="348"/>
      <c r="E47" s="348"/>
      <c r="F47" s="348"/>
    </row>
    <row r="48" spans="1:8">
      <c r="A48" s="18"/>
      <c r="B48" s="348"/>
      <c r="C48" s="348"/>
      <c r="D48" s="348"/>
      <c r="E48" s="348"/>
      <c r="F48" s="348"/>
    </row>
    <row r="49" spans="1:6">
      <c r="A49" s="18"/>
      <c r="B49" s="348"/>
      <c r="C49" s="348"/>
      <c r="D49" s="348"/>
      <c r="E49" s="348"/>
      <c r="F49" s="348"/>
    </row>
    <row r="51" spans="1:6" hidden="1">
      <c r="B51" s="221" t="s">
        <v>498</v>
      </c>
    </row>
    <row r="52" spans="1:6" hidden="1">
      <c r="B52" s="222" t="s">
        <v>2701</v>
      </c>
    </row>
    <row r="53" spans="1:6" hidden="1">
      <c r="B53" s="222" t="s">
        <v>2702</v>
      </c>
    </row>
    <row r="54" spans="1:6" hidden="1">
      <c r="B54" s="222" t="s">
        <v>2703</v>
      </c>
    </row>
    <row r="55" spans="1:6" hidden="1">
      <c r="B55" s="222" t="s">
        <v>2704</v>
      </c>
    </row>
    <row r="56" spans="1:6" hidden="1">
      <c r="B56" s="222" t="s">
        <v>2705</v>
      </c>
    </row>
    <row r="57" spans="1:6" hidden="1">
      <c r="B57" s="222" t="s">
        <v>2706</v>
      </c>
    </row>
    <row r="58" spans="1:6" hidden="1">
      <c r="B58" s="222" t="s">
        <v>2707</v>
      </c>
    </row>
    <row r="59" spans="1:6" hidden="1">
      <c r="B59" s="222" t="s">
        <v>2708</v>
      </c>
    </row>
    <row r="60" spans="1:6" hidden="1">
      <c r="B60" s="222" t="s">
        <v>2709</v>
      </c>
    </row>
    <row r="61" spans="1:6">
      <c r="B61" s="222"/>
    </row>
    <row r="62" spans="1:6">
      <c r="B62" s="222"/>
    </row>
    <row r="63" spans="1:6">
      <c r="B63" s="222"/>
    </row>
  </sheetData>
  <sheetProtection algorithmName="SHA-512" hashValue="a9dHhbmte2m0P+0bRVopBfUp9wmlSi3jachwndb8j7iFWasfY/AvGds4x+rXqZpczYhiIjbTbEv691mJg0n6Zg==" saltValue="oqpWBtBtckWZi/UQaJXD2A==" spinCount="100000" sheet="1" selectLockedCells="1"/>
  <mergeCells count="27">
    <mergeCell ref="E17:F17"/>
    <mergeCell ref="E13:F13"/>
    <mergeCell ref="C4:D4"/>
    <mergeCell ref="C5:D5"/>
    <mergeCell ref="E5:F5"/>
    <mergeCell ref="E6:F6"/>
    <mergeCell ref="E4:F4"/>
    <mergeCell ref="C6:D6"/>
    <mergeCell ref="C7:D7"/>
    <mergeCell ref="C8:D8"/>
    <mergeCell ref="C16:D16"/>
    <mergeCell ref="B20:F33"/>
    <mergeCell ref="E7:F7"/>
    <mergeCell ref="E8:F8"/>
    <mergeCell ref="E16:F16"/>
    <mergeCell ref="E11:F11"/>
    <mergeCell ref="C12:D12"/>
    <mergeCell ref="E12:F12"/>
    <mergeCell ref="C13:D13"/>
    <mergeCell ref="C9:D9"/>
    <mergeCell ref="C10:D10"/>
    <mergeCell ref="E10:F10"/>
    <mergeCell ref="C14:D14"/>
    <mergeCell ref="E14:F14"/>
    <mergeCell ref="E15:F15"/>
    <mergeCell ref="C11:D11"/>
    <mergeCell ref="E9:F9"/>
  </mergeCells>
  <phoneticPr fontId="22"/>
  <conditionalFormatting sqref="B5:F14 B20:F33">
    <cfRule type="cellIs" dxfId="16" priority="1" stopIfTrue="1" operator="equal">
      <formula>""</formula>
    </cfRule>
  </conditionalFormatting>
  <dataValidations count="8">
    <dataValidation type="textLength" imeMode="off" operator="lessThanOrEqual" allowBlank="1" showInputMessage="1" showErrorMessage="1" errorTitle="入力エラー" error="桁数が不正です。" sqref="B15:B17" xr:uid="{00000000-0002-0000-0A00-000000000000}">
      <formula1>1</formula1>
    </dataValidation>
    <dataValidation type="textLength" imeMode="on" operator="lessThanOrEqual" allowBlank="1" showInputMessage="1" showErrorMessage="1" errorTitle="入力エラー" error="桁数が不正です。" sqref="C16 C15:D15 C17:D17" xr:uid="{00000000-0002-0000-0A00-000001000000}">
      <formula1>50</formula1>
    </dataValidation>
    <dataValidation type="textLength" imeMode="on" operator="lessThanOrEqual" allowBlank="1" showInputMessage="1" showErrorMessage="1" errorTitle="入力エラー" error="文字数制限(100文字以内)を超過しています。" sqref="C5:D14" xr:uid="{00000000-0002-0000-0A00-000002000000}">
      <formula1>100</formula1>
    </dataValidation>
    <dataValidation type="textLength" imeMode="on" operator="lessThanOrEqual" allowBlank="1" showInputMessage="1" showErrorMessage="1" errorTitle="入力エラー" error="文字数制限(1000文字以内)を超過しています。" sqref="B36:F49 B20:F33" xr:uid="{00000000-0002-0000-0A00-000003000000}">
      <formula1>1000</formula1>
    </dataValidation>
    <dataValidation type="whole" imeMode="off" operator="notBetween" allowBlank="1" showInputMessage="1" showErrorMessage="1" error="整数値を入力してください。" sqref="E5:F14" xr:uid="{00000000-0002-0000-0A00-000004000000}">
      <formula1>0</formula1>
      <formula2>0</formula2>
    </dataValidation>
    <dataValidation type="whole" operator="greaterThanOrEqual" allowBlank="1" showInputMessage="1" showErrorMessage="1" errorTitle="入力エラー" error="数値を入力してください。" sqref="E15:F15" xr:uid="{00000000-0002-0000-0A00-000005000000}">
      <formula1>0</formula1>
    </dataValidation>
    <dataValidation type="whole" operator="greaterThanOrEqual" allowBlank="1" showInputMessage="1" showErrorMessage="1" sqref="E16:E17 F16" xr:uid="{00000000-0002-0000-0A00-000006000000}">
      <formula1>0</formula1>
    </dataValidation>
    <dataValidation type="list" allowBlank="1" showInputMessage="1" showErrorMessage="1" sqref="B5:B14" xr:uid="{BFEEC388-A93E-430B-AC68-84FD492F2C8B}">
      <formula1>$B$52:$B$60</formula1>
    </dataValidation>
  </dataValidations>
  <pageMargins left="0.78740157480314965" right="0.39370078740157483" top="0.59055118110236227" bottom="0.59055118110236227" header="0.51181102362204722" footer="0.51181102362204722"/>
  <pageSetup paperSize="9" scale="94"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50070-E283-45C0-B681-21CA2AE52255}">
  <sheetPr>
    <pageSetUpPr fitToPage="1"/>
  </sheetPr>
  <dimension ref="A1:AB41"/>
  <sheetViews>
    <sheetView showGridLines="0" view="pageBreakPreview" zoomScale="75" zoomScaleNormal="75" zoomScaleSheetLayoutView="75" workbookViewId="0">
      <selection activeCell="D7" sqref="D7:F7"/>
    </sheetView>
  </sheetViews>
  <sheetFormatPr defaultColWidth="9" defaultRowHeight="14"/>
  <cols>
    <col min="1" max="1" width="1.36328125" style="256" customWidth="1"/>
    <col min="2" max="4" width="3.08984375" style="256" customWidth="1"/>
    <col min="5" max="5" width="6.90625" style="256" customWidth="1"/>
    <col min="6" max="6" width="10.6328125" style="256" customWidth="1"/>
    <col min="7" max="18" width="6.90625" style="256" customWidth="1"/>
    <col min="19" max="19" width="7.08984375" style="256" customWidth="1"/>
    <col min="20" max="20" width="1.6328125" style="256" customWidth="1"/>
    <col min="21" max="21" width="3.90625" style="256" customWidth="1"/>
    <col min="22" max="22" width="11.6328125" style="256" customWidth="1"/>
    <col min="23" max="23" width="3.90625" style="256" customWidth="1"/>
    <col min="24" max="24" width="9.08984375" style="256" customWidth="1"/>
    <col min="25" max="25" width="11.6328125" style="256" customWidth="1"/>
    <col min="26" max="28" width="9.6328125" style="256" customWidth="1"/>
    <col min="29" max="29" width="59.453125" style="256" customWidth="1"/>
    <col min="30" max="16384" width="9" style="256"/>
  </cols>
  <sheetData>
    <row r="1" spans="1:25">
      <c r="A1" s="255" t="s">
        <v>210</v>
      </c>
    </row>
    <row r="2" spans="1:25" ht="18.75" customHeight="1">
      <c r="B2" s="257" t="s">
        <v>888</v>
      </c>
    </row>
    <row r="3" spans="1:25" ht="18.75" customHeight="1">
      <c r="B3" s="258" t="s">
        <v>1198</v>
      </c>
      <c r="C3" s="257"/>
      <c r="D3" s="257"/>
      <c r="E3" s="257"/>
      <c r="F3" s="257"/>
      <c r="G3" s="257"/>
      <c r="H3" s="257"/>
      <c r="I3" s="257"/>
      <c r="J3" s="257"/>
      <c r="K3" s="257"/>
      <c r="L3" s="257"/>
      <c r="M3" s="257"/>
      <c r="N3" s="257"/>
      <c r="O3" s="257"/>
      <c r="P3" s="257"/>
      <c r="Q3" s="257"/>
      <c r="R3" s="257"/>
      <c r="S3" s="257"/>
      <c r="T3" s="257"/>
      <c r="U3" s="257"/>
      <c r="V3" s="257"/>
      <c r="W3" s="257"/>
      <c r="X3" s="257"/>
      <c r="Y3" s="257"/>
    </row>
    <row r="4" spans="1:25" ht="18.649999999999999" customHeight="1">
      <c r="A4" s="257"/>
      <c r="B4" s="257" t="s">
        <v>1199</v>
      </c>
      <c r="C4" s="257"/>
      <c r="D4" s="257"/>
      <c r="E4" s="257"/>
      <c r="F4" s="257"/>
      <c r="G4" s="257"/>
      <c r="H4" s="257"/>
      <c r="I4" s="257"/>
      <c r="J4" s="257"/>
      <c r="K4" s="257"/>
      <c r="L4" s="257"/>
      <c r="M4" s="257"/>
      <c r="N4" s="257"/>
      <c r="O4" s="257"/>
      <c r="P4" s="257"/>
      <c r="Q4" s="257"/>
      <c r="R4" s="257"/>
      <c r="S4" s="257"/>
      <c r="U4" s="257"/>
      <c r="V4" s="257"/>
      <c r="W4" s="257"/>
      <c r="X4" s="257"/>
      <c r="Y4" s="257"/>
    </row>
    <row r="5" spans="1:25" ht="18.75" customHeight="1">
      <c r="A5" s="257"/>
      <c r="B5" s="257"/>
      <c r="C5" s="257"/>
      <c r="D5" s="1235" t="s">
        <v>1182</v>
      </c>
      <c r="E5" s="1235"/>
      <c r="F5" s="1235"/>
      <c r="G5" s="1235"/>
      <c r="H5" s="1246" t="s">
        <v>889</v>
      </c>
      <c r="I5" s="1246"/>
      <c r="J5" s="1246"/>
      <c r="K5" s="1246"/>
      <c r="L5" s="1235" t="s">
        <v>913</v>
      </c>
      <c r="M5" s="1235"/>
      <c r="N5" s="1235"/>
      <c r="O5" s="1235"/>
      <c r="P5" s="1235"/>
      <c r="Q5" s="1235"/>
      <c r="R5" s="259"/>
      <c r="S5" s="1298" t="s">
        <v>699</v>
      </c>
      <c r="T5" s="1298"/>
      <c r="U5" s="430"/>
    </row>
    <row r="6" spans="1:25" ht="17.25" customHeight="1">
      <c r="A6" s="257"/>
      <c r="B6" s="257"/>
      <c r="C6" s="257"/>
      <c r="D6" s="1351"/>
      <c r="E6" s="1351"/>
      <c r="F6" s="1351"/>
      <c r="G6" s="1235"/>
      <c r="H6" s="1246"/>
      <c r="I6" s="1246"/>
      <c r="J6" s="1246"/>
      <c r="K6" s="1246"/>
      <c r="L6" s="1235"/>
      <c r="M6" s="1235"/>
      <c r="N6" s="1235"/>
      <c r="O6" s="1235"/>
      <c r="P6" s="1235"/>
      <c r="Q6" s="1235"/>
      <c r="R6" s="259"/>
      <c r="S6" s="1348" t="str">
        <f>IF(Q17="",IF(N17="",IF(K17="",IF(H17="",IF(D17="","",IF(D17=2030,IF(D18&gt;=60,"S",IF(D18&gt;=40,"A",IF(D18&gt;=22,"B","C"))),IF(D17=2029,IF(D18&gt;=55,"S",IF(D18&gt;=38,"A",IF(D18&gt;=22,"B","C"))),IF(D17=2028,IF(D18&gt;=50,"S",IF(D18&gt;=35,"A",IF(D18&gt;=22,"B","C"))),IF(D17=2027,IF(D18&gt;=46,"S",IF(D18&gt;=33,"A",IF(D18&gt;=22,"B","C"))),IF(D17=2026,IF(D18&gt;=41,"S",IF(D18&gt;=31,"A",IF(D18&gt;=22,"B","C"))),IF(D17=2025,IF(D18&gt;=36,"S",IF(D18&gt;=29,"A",IF(D18&gt;=22,"B","C"))),IF(D18&gt;=32,"S",IF(D18&gt;=27,"A",IF(D18&gt;=22,"B","C")))))))))),IF(H17=2030,IF(H18&gt;=60,"S",IF(H18&gt;=40,"A",IF(H18&gt;=22,"B","C"))),IF(H17=2029,IF(H18&gt;=55,"S",IF(H18&gt;=38,"A",IF(H18&gt;=22,"B","C"))),IF(H17=2028,IF(H18&gt;=50,"S",IF(H18&gt;=35,"A",IF(H18&gt;=22,"B","C"))),IF(H17=2027,IF(H18&gt;=46,"S",IF(H18&gt;=33,"A",IF(H18&gt;=22,"B","C"))),IF(H17=2026,IF(H18&gt;=41,"S",IF(H18&gt;=31,"A",IF(H18&gt;=22,"B","C"))),IF(H18&gt;=36,"S",IF(H18&gt;=29,"A",IF(H18&gt;=22,"B","C"))))))))),IF(K17=2030,IF(K18&gt;=60,"S",IF(K18&gt;=40,"A",IF(K18&gt;=22,"B","C"))),IF(K17=2029,IF(K18&gt;=55,"S",IF(K18&gt;=38,"A",IF(K18&gt;=22,"B","C"))),IF(K17=2028,IF(K18&gt;=50,"S",IF(K18&gt;=35,"A",IF(K18&gt;=22,"B","C"))),IF(K17=2027,IF(K18&gt;=46,"S",IF(K18&gt;=33,"A",IF(K18&gt;=22,"B","C"))),IF(K18&gt;=41,"S",IF(K18&gt;=31,"A",IF(K18&gt;=22,"B","C")))))))),IF(N17=2030,IF(N18&gt;=60,"S",IF(N18&gt;=40,"A",IF(N18&gt;=22,"B","C"))),IF(N17=2029,IF(N18&gt;=55,"S",IF(N18&gt;=38,"A",IF(N18&gt;=22,"B","C"))),IF(N17=2028,IF(N18&gt;=50,"S",IF(N18&gt;=35,"A",IF(N18&gt;=22,"B","C"))),IF(N17=2027,IF(N18&gt;=46,"S",IF(N18&gt;=33,"A",IF(N18&gt;=22,"B","C"))),IF(N18&gt;=41,"S",IF(N18&gt;=31,"A",IF(N18&gt;=22,"B","C")))))))),IF(Q17=2030,IF(Q18&gt;=60,"S",IF(Q18&gt;=40,"A",IF(Q18&gt;=22,"B","C"))),IF(Q17=2029,IF(Q18&gt;=55,"S",IF(Q18&gt;=38,"A",IF(Q18&gt;=22,"B","C"))),IF(Q17=2028,IF(Q18&gt;=50,"S",IF(Q18&gt;=35,"A",IF(Q18&gt;=22,"B","C"))),IF(Q17=2027,IF(Q18&gt;=46,"S",IF(Q18&gt;=33,"A",IF(Q18&gt;=22,"B","C"))),IF(Q18&gt;=41,"S",IF(Q18&gt;=31,"A",IF(Q18&gt;=22,"B","C"))))))))</f>
        <v/>
      </c>
      <c r="T6" s="1348"/>
      <c r="U6" s="431"/>
    </row>
    <row r="7" spans="1:25" ht="35.15" customHeight="1">
      <c r="A7" s="257"/>
      <c r="B7" s="257"/>
      <c r="C7" s="536" t="s">
        <v>10</v>
      </c>
      <c r="D7" s="1255"/>
      <c r="E7" s="1255"/>
      <c r="F7" s="1255"/>
      <c r="G7" s="577" t="s">
        <v>700</v>
      </c>
      <c r="H7" s="1258"/>
      <c r="I7" s="1259"/>
      <c r="J7" s="1259"/>
      <c r="K7" s="533" t="s">
        <v>700</v>
      </c>
      <c r="L7" s="1349"/>
      <c r="M7" s="1349"/>
      <c r="N7" s="1349"/>
      <c r="O7" s="1349"/>
      <c r="P7" s="1349"/>
      <c r="Q7" s="1350"/>
      <c r="R7" s="259"/>
      <c r="S7" s="1348"/>
      <c r="T7" s="1348"/>
      <c r="U7" s="431"/>
      <c r="V7" s="256" t="s">
        <v>2278</v>
      </c>
    </row>
    <row r="8" spans="1:25" ht="35.15" customHeight="1">
      <c r="A8" s="257"/>
      <c r="B8" s="257"/>
      <c r="C8" s="536" t="s">
        <v>11</v>
      </c>
      <c r="D8" s="1255"/>
      <c r="E8" s="1255"/>
      <c r="F8" s="1255"/>
      <c r="G8" s="532" t="s">
        <v>700</v>
      </c>
      <c r="H8" s="1258"/>
      <c r="I8" s="1259"/>
      <c r="J8" s="1259"/>
      <c r="K8" s="264" t="s">
        <v>700</v>
      </c>
      <c r="L8" s="1349"/>
      <c r="M8" s="1349"/>
      <c r="N8" s="1349"/>
      <c r="O8" s="1349"/>
      <c r="P8" s="1349"/>
      <c r="Q8" s="1350"/>
      <c r="R8" s="259"/>
      <c r="S8" s="259"/>
      <c r="U8" s="431"/>
      <c r="V8" s="256" t="s">
        <v>2290</v>
      </c>
    </row>
    <row r="9" spans="1:25" ht="35.15" customHeight="1">
      <c r="A9" s="257"/>
      <c r="B9" s="257"/>
      <c r="C9" s="536" t="s">
        <v>12</v>
      </c>
      <c r="D9" s="1255"/>
      <c r="E9" s="1255"/>
      <c r="F9" s="1255"/>
      <c r="G9" s="532" t="s">
        <v>700</v>
      </c>
      <c r="H9" s="1258"/>
      <c r="I9" s="1259"/>
      <c r="J9" s="1259"/>
      <c r="K9" s="264" t="s">
        <v>700</v>
      </c>
      <c r="L9" s="1349"/>
      <c r="M9" s="1349"/>
      <c r="N9" s="1349"/>
      <c r="O9" s="1349"/>
      <c r="P9" s="1349"/>
      <c r="Q9" s="1350"/>
      <c r="R9" s="259"/>
      <c r="S9" s="431"/>
      <c r="T9" s="257"/>
      <c r="U9" s="257"/>
    </row>
    <row r="10" spans="1:25">
      <c r="A10" s="257"/>
      <c r="B10" s="257"/>
      <c r="C10" s="257"/>
      <c r="D10" s="257"/>
      <c r="E10" s="257"/>
      <c r="F10" s="257"/>
      <c r="G10" s="534" t="s">
        <v>914</v>
      </c>
      <c r="H10" s="259"/>
      <c r="I10" s="259"/>
      <c r="J10" s="259"/>
      <c r="K10" s="259"/>
      <c r="L10" s="259"/>
      <c r="M10" s="259"/>
      <c r="N10" s="259"/>
      <c r="O10" s="259"/>
      <c r="P10" s="259"/>
      <c r="Q10" s="259"/>
      <c r="R10" s="259"/>
      <c r="S10" s="259"/>
    </row>
    <row r="11" spans="1:25" ht="29.5" customHeight="1">
      <c r="A11" s="257"/>
      <c r="B11" s="257"/>
      <c r="C11" s="257"/>
      <c r="D11" s="257"/>
      <c r="E11" s="257"/>
      <c r="F11" s="257"/>
      <c r="G11" s="257"/>
      <c r="H11" s="257"/>
      <c r="I11" s="257"/>
      <c r="J11" s="257"/>
      <c r="K11" s="257"/>
      <c r="L11" s="257"/>
      <c r="M11" s="257"/>
      <c r="N11" s="257"/>
      <c r="O11" s="257"/>
      <c r="P11" s="257"/>
      <c r="Q11" s="257"/>
      <c r="R11" s="257"/>
      <c r="S11" s="257"/>
      <c r="T11" s="257"/>
      <c r="U11" s="257"/>
    </row>
    <row r="12" spans="1:25" ht="18.75" customHeight="1">
      <c r="A12" s="257"/>
      <c r="B12" s="257" t="s">
        <v>1200</v>
      </c>
      <c r="C12" s="257"/>
      <c r="D12" s="257"/>
      <c r="E12" s="257"/>
      <c r="F12" s="257"/>
      <c r="G12" s="257"/>
      <c r="H12" s="257"/>
      <c r="I12" s="257"/>
      <c r="J12" s="257"/>
      <c r="K12" s="257"/>
      <c r="L12" s="257"/>
      <c r="M12" s="257"/>
      <c r="N12" s="257"/>
      <c r="O12" s="257"/>
      <c r="P12" s="257"/>
      <c r="Q12" s="257"/>
      <c r="R12" s="257"/>
      <c r="S12" s="257"/>
      <c r="T12" s="257"/>
      <c r="U12" s="257"/>
      <c r="V12" s="1395" t="s">
        <v>4242</v>
      </c>
    </row>
    <row r="13" spans="1:25" ht="18.75" customHeight="1">
      <c r="A13" s="257"/>
      <c r="B13" s="257"/>
      <c r="C13" s="257"/>
      <c r="D13" s="1264" t="s">
        <v>704</v>
      </c>
      <c r="E13" s="1353"/>
      <c r="F13" s="1353"/>
      <c r="G13" s="1265"/>
      <c r="H13" s="1264" t="s">
        <v>891</v>
      </c>
      <c r="I13" s="1353"/>
      <c r="J13" s="1353"/>
      <c r="K13" s="1353"/>
      <c r="L13" s="1353"/>
      <c r="M13" s="1353"/>
      <c r="N13" s="1265"/>
      <c r="O13" s="1235" t="s">
        <v>890</v>
      </c>
      <c r="P13" s="1235"/>
      <c r="Q13" s="1235" t="s">
        <v>4</v>
      </c>
      <c r="R13" s="257"/>
      <c r="S13" s="257"/>
      <c r="T13" s="257"/>
      <c r="U13" s="257"/>
      <c r="V13" s="432"/>
      <c r="W13" s="257"/>
    </row>
    <row r="14" spans="1:25" ht="18.75" customHeight="1">
      <c r="A14" s="257"/>
      <c r="B14" s="257"/>
      <c r="C14" s="257"/>
      <c r="D14" s="1268"/>
      <c r="E14" s="1269"/>
      <c r="F14" s="1269"/>
      <c r="G14" s="1354"/>
      <c r="H14" s="1268"/>
      <c r="I14" s="1269"/>
      <c r="J14" s="1269"/>
      <c r="K14" s="1269"/>
      <c r="L14" s="1269"/>
      <c r="M14" s="1269"/>
      <c r="N14" s="1354"/>
      <c r="O14" s="1235"/>
      <c r="P14" s="1235"/>
      <c r="Q14" s="1235"/>
      <c r="R14" s="535"/>
      <c r="S14" s="535"/>
      <c r="T14" s="535"/>
      <c r="U14" s="257"/>
      <c r="V14" s="432"/>
      <c r="W14" s="257"/>
    </row>
    <row r="15" spans="1:25" ht="50.15" customHeight="1">
      <c r="A15" s="257"/>
      <c r="B15" s="257"/>
      <c r="C15" s="536" t="s">
        <v>10</v>
      </c>
      <c r="D15" s="1355" t="s">
        <v>2291</v>
      </c>
      <c r="E15" s="1356"/>
      <c r="F15" s="1356"/>
      <c r="G15" s="1357"/>
      <c r="H15" s="1358"/>
      <c r="I15" s="1359"/>
      <c r="J15" s="1359"/>
      <c r="K15" s="1359"/>
      <c r="L15" s="1359"/>
      <c r="M15" s="1359"/>
      <c r="N15" s="1360"/>
      <c r="O15" s="1255"/>
      <c r="P15" s="1255"/>
      <c r="Q15" s="532" t="s">
        <v>918</v>
      </c>
      <c r="R15" s="257"/>
      <c r="S15" s="257"/>
      <c r="T15" s="257"/>
      <c r="U15" s="257"/>
      <c r="V15" s="616"/>
      <c r="W15" s="257"/>
    </row>
    <row r="16" spans="1:25" ht="25" customHeight="1">
      <c r="A16" s="257"/>
      <c r="B16" s="257"/>
      <c r="C16" s="257"/>
      <c r="D16" s="582"/>
      <c r="E16" s="582"/>
      <c r="F16" s="582"/>
      <c r="G16" s="582"/>
      <c r="H16" s="583"/>
      <c r="I16" s="583"/>
      <c r="J16" s="583"/>
      <c r="K16" s="583"/>
      <c r="L16" s="583"/>
      <c r="M16" s="583"/>
      <c r="N16" s="583"/>
      <c r="O16" s="584"/>
      <c r="P16" s="584"/>
      <c r="Q16" s="259"/>
      <c r="R16" s="257"/>
      <c r="S16" s="257"/>
      <c r="T16" s="257"/>
      <c r="U16" s="257"/>
      <c r="V16" s="432"/>
      <c r="W16" s="257"/>
    </row>
    <row r="17" spans="1:28" ht="37.5" customHeight="1">
      <c r="A17" s="257"/>
      <c r="B17" s="257"/>
      <c r="C17" s="257"/>
      <c r="D17" s="1368"/>
      <c r="E17" s="1369"/>
      <c r="F17" s="628" t="s">
        <v>700</v>
      </c>
      <c r="G17" s="575" t="s">
        <v>4</v>
      </c>
      <c r="H17" s="606"/>
      <c r="I17" s="629" t="s">
        <v>700</v>
      </c>
      <c r="J17" s="630" t="s">
        <v>4</v>
      </c>
      <c r="K17" s="574"/>
      <c r="L17" s="631" t="s">
        <v>700</v>
      </c>
      <c r="M17" s="630" t="s">
        <v>4</v>
      </c>
      <c r="N17" s="574"/>
      <c r="O17" s="264" t="s">
        <v>700</v>
      </c>
      <c r="P17" s="532" t="s">
        <v>4</v>
      </c>
      <c r="Q17" s="574"/>
      <c r="R17" s="586" t="s">
        <v>700</v>
      </c>
      <c r="S17" s="532" t="s">
        <v>4</v>
      </c>
      <c r="T17" s="257"/>
      <c r="U17" s="257"/>
      <c r="V17" s="616" t="s">
        <v>2280</v>
      </c>
      <c r="W17" s="257"/>
    </row>
    <row r="18" spans="1:28" ht="50.15" customHeight="1">
      <c r="A18" s="257"/>
      <c r="B18" s="257"/>
      <c r="C18" s="536" t="s">
        <v>10</v>
      </c>
      <c r="D18" s="1368"/>
      <c r="E18" s="1369"/>
      <c r="F18" s="1369"/>
      <c r="G18" s="532" t="s">
        <v>918</v>
      </c>
      <c r="H18" s="1370"/>
      <c r="I18" s="1370"/>
      <c r="J18" s="630" t="s">
        <v>918</v>
      </c>
      <c r="K18" s="1370"/>
      <c r="L18" s="1370"/>
      <c r="M18" s="630" t="s">
        <v>918</v>
      </c>
      <c r="N18" s="1370"/>
      <c r="O18" s="1370"/>
      <c r="P18" s="532" t="s">
        <v>918</v>
      </c>
      <c r="Q18" s="1255"/>
      <c r="R18" s="1255"/>
      <c r="S18" s="532" t="s">
        <v>918</v>
      </c>
      <c r="T18" s="257"/>
      <c r="U18" s="257"/>
      <c r="V18" s="616" t="s">
        <v>2279</v>
      </c>
      <c r="W18" s="257"/>
    </row>
    <row r="19" spans="1:28" ht="30" customHeight="1">
      <c r="A19" s="257"/>
      <c r="B19" s="257"/>
      <c r="C19" s="257"/>
      <c r="D19" s="257"/>
      <c r="E19" s="257"/>
      <c r="F19" s="257"/>
      <c r="G19" s="257"/>
      <c r="H19" s="257"/>
      <c r="I19" s="257"/>
      <c r="J19" s="257"/>
      <c r="K19" s="257"/>
      <c r="L19" s="257"/>
      <c r="M19" s="257"/>
      <c r="N19" s="257"/>
      <c r="O19" s="257"/>
      <c r="P19" s="257"/>
      <c r="Q19" s="257"/>
      <c r="R19" s="257"/>
      <c r="S19" s="257"/>
      <c r="T19" s="257"/>
      <c r="U19" s="257"/>
      <c r="V19" s="432"/>
      <c r="W19" s="257"/>
      <c r="X19" s="257"/>
      <c r="Y19" s="257"/>
      <c r="Z19" s="265"/>
      <c r="AB19" s="257"/>
    </row>
    <row r="20" spans="1:28" ht="18.75" customHeight="1">
      <c r="A20" s="257"/>
      <c r="B20" s="257" t="s">
        <v>1201</v>
      </c>
      <c r="C20" s="257"/>
      <c r="D20" s="257"/>
      <c r="E20" s="257"/>
      <c r="F20" s="257"/>
      <c r="G20" s="257"/>
      <c r="H20" s="257"/>
      <c r="I20" s="257"/>
      <c r="J20" s="257"/>
      <c r="K20" s="257"/>
      <c r="L20" s="257"/>
      <c r="M20" s="257"/>
      <c r="N20" s="257"/>
      <c r="O20" s="257"/>
      <c r="P20" s="257"/>
      <c r="Q20" s="257"/>
      <c r="R20" s="257"/>
      <c r="S20" s="257"/>
      <c r="T20" s="257"/>
      <c r="U20" s="257"/>
      <c r="V20" s="432"/>
      <c r="W20" s="257"/>
      <c r="X20" s="257"/>
      <c r="Y20" s="257"/>
      <c r="Z20" s="265"/>
      <c r="AB20" s="257"/>
    </row>
    <row r="21" spans="1:28" ht="18.75" customHeight="1">
      <c r="A21" s="257"/>
      <c r="B21" s="257"/>
      <c r="C21" s="257"/>
      <c r="D21" s="1264" t="s">
        <v>704</v>
      </c>
      <c r="E21" s="1353"/>
      <c r="F21" s="1353"/>
      <c r="G21" s="1265"/>
      <c r="H21" s="1264" t="s">
        <v>891</v>
      </c>
      <c r="I21" s="1353"/>
      <c r="J21" s="1353"/>
      <c r="K21" s="1353"/>
      <c r="L21" s="1353"/>
      <c r="M21" s="1353"/>
      <c r="N21" s="1265"/>
      <c r="O21" s="1253" t="s">
        <v>890</v>
      </c>
      <c r="P21" s="1250"/>
      <c r="Q21" s="1351" t="s">
        <v>4</v>
      </c>
      <c r="R21" s="257"/>
      <c r="S21" s="257"/>
      <c r="T21" s="257"/>
      <c r="U21" s="257"/>
      <c r="V21" s="432"/>
      <c r="W21" s="257"/>
      <c r="X21" s="257"/>
      <c r="Y21" s="257"/>
      <c r="Z21" s="265"/>
      <c r="AB21" s="257"/>
    </row>
    <row r="22" spans="1:28" ht="16.5" customHeight="1">
      <c r="A22" s="257"/>
      <c r="B22" s="257"/>
      <c r="C22" s="257"/>
      <c r="D22" s="1268"/>
      <c r="E22" s="1269"/>
      <c r="F22" s="1269"/>
      <c r="G22" s="1354"/>
      <c r="H22" s="1268"/>
      <c r="I22" s="1269"/>
      <c r="J22" s="1269"/>
      <c r="K22" s="1269"/>
      <c r="L22" s="1269"/>
      <c r="M22" s="1269"/>
      <c r="N22" s="1354"/>
      <c r="O22" s="1372"/>
      <c r="P22" s="1373"/>
      <c r="Q22" s="1352"/>
      <c r="R22" s="535"/>
      <c r="S22" s="535"/>
      <c r="T22" s="535"/>
      <c r="U22" s="257"/>
      <c r="V22" s="432"/>
      <c r="W22" s="257"/>
      <c r="X22" s="257"/>
      <c r="Y22" s="257"/>
      <c r="Z22" s="265"/>
      <c r="AB22" s="257"/>
    </row>
    <row r="23" spans="1:28" ht="66" customHeight="1">
      <c r="A23" s="257"/>
      <c r="B23" s="257"/>
      <c r="C23" s="536" t="s">
        <v>11</v>
      </c>
      <c r="D23" s="1371"/>
      <c r="E23" s="1349"/>
      <c r="F23" s="1349"/>
      <c r="G23" s="1350"/>
      <c r="H23" s="1358"/>
      <c r="I23" s="1359"/>
      <c r="J23" s="1359"/>
      <c r="K23" s="1359"/>
      <c r="L23" s="1359"/>
      <c r="M23" s="1359"/>
      <c r="N23" s="1360"/>
      <c r="O23" s="1258"/>
      <c r="P23" s="1259"/>
      <c r="Q23" s="537"/>
      <c r="R23" s="257"/>
      <c r="S23" s="257"/>
      <c r="T23" s="257"/>
      <c r="U23" s="257"/>
      <c r="V23" s="432"/>
      <c r="W23" s="257"/>
      <c r="X23" s="257"/>
      <c r="Y23" s="257"/>
      <c r="Z23" s="265"/>
      <c r="AB23" s="257"/>
    </row>
    <row r="24" spans="1:28" ht="48.75" customHeight="1">
      <c r="A24" s="257"/>
      <c r="B24" s="257"/>
      <c r="C24" s="536" t="s">
        <v>12</v>
      </c>
      <c r="D24" s="1371"/>
      <c r="E24" s="1349"/>
      <c r="F24" s="1349"/>
      <c r="G24" s="1350"/>
      <c r="H24" s="1358"/>
      <c r="I24" s="1359"/>
      <c r="J24" s="1359"/>
      <c r="K24" s="1359"/>
      <c r="L24" s="1359"/>
      <c r="M24" s="1359"/>
      <c r="N24" s="1360"/>
      <c r="O24" s="1258"/>
      <c r="P24" s="1259"/>
      <c r="Q24" s="537"/>
      <c r="R24" s="257"/>
      <c r="S24" s="257"/>
      <c r="T24" s="257"/>
      <c r="U24" s="257"/>
      <c r="V24" s="432"/>
      <c r="W24" s="257"/>
      <c r="X24" s="257"/>
      <c r="Y24" s="257"/>
      <c r="Z24" s="265"/>
      <c r="AB24" s="257"/>
    </row>
    <row r="25" spans="1:28" ht="25" customHeight="1">
      <c r="A25" s="257"/>
      <c r="B25" s="257"/>
      <c r="C25" s="257"/>
      <c r="D25" s="582"/>
      <c r="E25" s="582"/>
      <c r="F25" s="582"/>
      <c r="G25" s="582"/>
      <c r="H25" s="583"/>
      <c r="I25" s="583"/>
      <c r="J25" s="583"/>
      <c r="K25" s="583"/>
      <c r="L25" s="583"/>
      <c r="M25" s="583"/>
      <c r="N25" s="583"/>
      <c r="O25" s="584"/>
      <c r="P25" s="584"/>
      <c r="Q25" s="584"/>
      <c r="R25" s="257"/>
      <c r="S25" s="257"/>
      <c r="T25" s="257"/>
      <c r="U25" s="257"/>
      <c r="V25" s="432"/>
      <c r="W25" s="257"/>
      <c r="X25" s="257"/>
      <c r="Y25" s="257"/>
      <c r="Z25" s="265"/>
      <c r="AB25" s="257"/>
    </row>
    <row r="26" spans="1:28" ht="37.5" customHeight="1">
      <c r="A26" s="257"/>
      <c r="B26" s="257"/>
      <c r="C26" s="257"/>
      <c r="D26" s="1368"/>
      <c r="E26" s="1369"/>
      <c r="F26" s="628" t="s">
        <v>700</v>
      </c>
      <c r="G26" s="575" t="s">
        <v>4</v>
      </c>
      <c r="H26" s="576"/>
      <c r="I26" s="631" t="s">
        <v>700</v>
      </c>
      <c r="J26" s="630" t="s">
        <v>4</v>
      </c>
      <c r="K26" s="576"/>
      <c r="L26" s="631" t="s">
        <v>700</v>
      </c>
      <c r="M26" s="630" t="s">
        <v>4</v>
      </c>
      <c r="N26" s="576"/>
      <c r="O26" s="264" t="s">
        <v>700</v>
      </c>
      <c r="P26" s="532" t="s">
        <v>4</v>
      </c>
      <c r="Q26" s="574"/>
      <c r="R26" s="586" t="s">
        <v>700</v>
      </c>
      <c r="S26" s="532" t="s">
        <v>4</v>
      </c>
      <c r="T26" s="257"/>
      <c r="U26" s="257"/>
      <c r="V26" s="432"/>
      <c r="W26" s="257"/>
      <c r="X26" s="257"/>
      <c r="Y26" s="257"/>
      <c r="Z26" s="265"/>
      <c r="AB26" s="257"/>
    </row>
    <row r="27" spans="1:28" ht="50.15" customHeight="1">
      <c r="A27" s="257"/>
      <c r="B27" s="257"/>
      <c r="C27" s="536" t="s">
        <v>11</v>
      </c>
      <c r="D27" s="1368"/>
      <c r="E27" s="1369"/>
      <c r="F27" s="1375"/>
      <c r="G27" s="578"/>
      <c r="H27" s="1370"/>
      <c r="I27" s="1370"/>
      <c r="J27" s="585"/>
      <c r="K27" s="1370"/>
      <c r="L27" s="1370"/>
      <c r="M27" s="585"/>
      <c r="N27" s="1370"/>
      <c r="O27" s="1370"/>
      <c r="P27" s="537"/>
      <c r="Q27" s="1255"/>
      <c r="R27" s="1255"/>
      <c r="S27" s="627"/>
      <c r="T27" s="257"/>
      <c r="U27" s="257"/>
      <c r="V27" s="432"/>
      <c r="W27" s="257"/>
      <c r="X27" s="257"/>
      <c r="Y27" s="257"/>
      <c r="Z27" s="265"/>
      <c r="AB27" s="257"/>
    </row>
    <row r="28" spans="1:28" ht="50.15" customHeight="1">
      <c r="A28" s="257"/>
      <c r="B28" s="257"/>
      <c r="C28" s="536" t="s">
        <v>11</v>
      </c>
      <c r="D28" s="1374"/>
      <c r="E28" s="1374"/>
      <c r="F28" s="1374"/>
      <c r="G28" s="578"/>
      <c r="H28" s="1370"/>
      <c r="I28" s="1370"/>
      <c r="J28" s="585"/>
      <c r="K28" s="1370"/>
      <c r="L28" s="1370"/>
      <c r="M28" s="585"/>
      <c r="N28" s="1370"/>
      <c r="O28" s="1370"/>
      <c r="P28" s="537"/>
      <c r="Q28" s="1255"/>
      <c r="R28" s="1255"/>
      <c r="S28" s="627"/>
      <c r="T28" s="257"/>
      <c r="U28" s="257"/>
      <c r="V28" s="432"/>
      <c r="W28" s="257"/>
      <c r="X28" s="257"/>
      <c r="Y28" s="257"/>
      <c r="Z28" s="265"/>
      <c r="AB28" s="257"/>
    </row>
    <row r="29" spans="1:28" ht="29.15" customHeight="1">
      <c r="A29" s="257"/>
      <c r="B29" s="257"/>
      <c r="C29" s="257"/>
      <c r="D29" s="257"/>
      <c r="E29" s="257"/>
      <c r="F29" s="257"/>
      <c r="G29" s="257"/>
      <c r="H29" s="257"/>
      <c r="I29" s="257"/>
      <c r="J29" s="257"/>
      <c r="K29" s="257"/>
      <c r="L29" s="257"/>
      <c r="M29" s="257"/>
      <c r="N29" s="257"/>
      <c r="O29" s="257"/>
      <c r="P29" s="257"/>
      <c r="Q29" s="257"/>
      <c r="R29" s="257"/>
      <c r="S29" s="257"/>
      <c r="T29" s="257"/>
      <c r="U29" s="257"/>
      <c r="V29" s="432"/>
      <c r="W29" s="257"/>
      <c r="X29" s="257"/>
      <c r="Y29" s="257"/>
      <c r="Z29" s="265"/>
      <c r="AB29" s="257"/>
    </row>
    <row r="30" spans="1:28" ht="18.75" customHeight="1">
      <c r="A30" s="257"/>
      <c r="B30" s="257" t="s">
        <v>1202</v>
      </c>
      <c r="C30" s="257"/>
      <c r="D30" s="257"/>
      <c r="E30" s="257"/>
      <c r="F30" s="257"/>
      <c r="G30" s="257"/>
      <c r="H30" s="257"/>
      <c r="I30" s="257"/>
      <c r="J30" s="257"/>
      <c r="K30" s="257"/>
      <c r="L30" s="257"/>
      <c r="M30" s="257"/>
      <c r="N30" s="257"/>
      <c r="O30" s="257"/>
      <c r="P30" s="257"/>
      <c r="Q30" s="257"/>
      <c r="R30" s="257"/>
      <c r="S30" s="257"/>
      <c r="T30" s="257"/>
      <c r="U30" s="257"/>
      <c r="V30" s="257"/>
      <c r="W30" s="257"/>
      <c r="X30" s="257"/>
      <c r="Y30" s="265"/>
      <c r="AA30" s="257"/>
    </row>
    <row r="31" spans="1:28" ht="18.75" customHeight="1">
      <c r="A31" s="257"/>
      <c r="B31" s="257"/>
      <c r="C31" s="1235" t="s">
        <v>10</v>
      </c>
      <c r="D31" s="1361"/>
      <c r="E31" s="1362"/>
      <c r="F31" s="1362"/>
      <c r="G31" s="1362"/>
      <c r="H31" s="1362"/>
      <c r="I31" s="1362"/>
      <c r="J31" s="1362"/>
      <c r="K31" s="1362"/>
      <c r="L31" s="1362"/>
      <c r="M31" s="1362"/>
      <c r="N31" s="1362"/>
      <c r="O31" s="1362"/>
      <c r="P31" s="1362"/>
      <c r="Q31" s="1362"/>
      <c r="R31" s="1362"/>
      <c r="S31" s="1362"/>
      <c r="T31" s="1363"/>
      <c r="U31" s="257"/>
      <c r="V31" s="257"/>
      <c r="W31" s="257"/>
      <c r="X31" s="265"/>
      <c r="Z31" s="257"/>
    </row>
    <row r="32" spans="1:28" ht="18.75" customHeight="1">
      <c r="A32" s="257"/>
      <c r="B32" s="257"/>
      <c r="C32" s="1235"/>
      <c r="D32" s="1364"/>
      <c r="E32" s="1365"/>
      <c r="F32" s="1365"/>
      <c r="G32" s="1365"/>
      <c r="H32" s="1365"/>
      <c r="I32" s="1365"/>
      <c r="J32" s="1365"/>
      <c r="K32" s="1365"/>
      <c r="L32" s="1365"/>
      <c r="M32" s="1365"/>
      <c r="N32" s="1365"/>
      <c r="O32" s="1365"/>
      <c r="P32" s="1365"/>
      <c r="Q32" s="1365"/>
      <c r="R32" s="1365"/>
      <c r="S32" s="1365"/>
      <c r="T32" s="1366"/>
      <c r="U32" s="257"/>
      <c r="V32" s="257"/>
      <c r="W32" s="257"/>
      <c r="X32" s="265"/>
      <c r="Z32" s="257"/>
    </row>
    <row r="33" spans="1:27" ht="18.75" customHeight="1">
      <c r="A33" s="257"/>
      <c r="B33" s="257"/>
      <c r="C33" s="1235"/>
      <c r="D33" s="1364"/>
      <c r="E33" s="1365"/>
      <c r="F33" s="1365"/>
      <c r="G33" s="1365"/>
      <c r="H33" s="1365"/>
      <c r="I33" s="1365"/>
      <c r="J33" s="1365"/>
      <c r="K33" s="1365"/>
      <c r="L33" s="1365"/>
      <c r="M33" s="1365"/>
      <c r="N33" s="1365"/>
      <c r="O33" s="1365"/>
      <c r="P33" s="1365"/>
      <c r="Q33" s="1365"/>
      <c r="R33" s="1365"/>
      <c r="S33" s="1365"/>
      <c r="T33" s="1366"/>
      <c r="U33" s="257"/>
      <c r="V33" s="257"/>
      <c r="W33" s="257"/>
      <c r="X33" s="265"/>
      <c r="Z33" s="257"/>
    </row>
    <row r="34" spans="1:27" ht="18.75" customHeight="1">
      <c r="A34" s="257"/>
      <c r="B34" s="257"/>
      <c r="C34" s="1235" t="s">
        <v>11</v>
      </c>
      <c r="D34" s="1361"/>
      <c r="E34" s="1362"/>
      <c r="F34" s="1362"/>
      <c r="G34" s="1362"/>
      <c r="H34" s="1362"/>
      <c r="I34" s="1362"/>
      <c r="J34" s="1362"/>
      <c r="K34" s="1362"/>
      <c r="L34" s="1362"/>
      <c r="M34" s="1362"/>
      <c r="N34" s="1362"/>
      <c r="O34" s="1362"/>
      <c r="P34" s="1362"/>
      <c r="Q34" s="1362"/>
      <c r="R34" s="1362"/>
      <c r="S34" s="1362"/>
      <c r="T34" s="1363"/>
      <c r="U34" s="257"/>
      <c r="V34" s="257"/>
      <c r="W34" s="257"/>
      <c r="X34" s="265"/>
      <c r="Z34" s="257"/>
    </row>
    <row r="35" spans="1:27" ht="18.75" customHeight="1">
      <c r="A35" s="257"/>
      <c r="B35" s="257"/>
      <c r="C35" s="1235"/>
      <c r="D35" s="1364"/>
      <c r="E35" s="1365"/>
      <c r="F35" s="1365"/>
      <c r="G35" s="1365"/>
      <c r="H35" s="1365"/>
      <c r="I35" s="1365"/>
      <c r="J35" s="1365"/>
      <c r="K35" s="1365"/>
      <c r="L35" s="1365"/>
      <c r="M35" s="1365"/>
      <c r="N35" s="1365"/>
      <c r="O35" s="1365"/>
      <c r="P35" s="1365"/>
      <c r="Q35" s="1365"/>
      <c r="R35" s="1365"/>
      <c r="S35" s="1365"/>
      <c r="T35" s="1366"/>
      <c r="U35" s="257"/>
      <c r="V35" s="257"/>
      <c r="W35" s="257"/>
      <c r="X35" s="265"/>
      <c r="Z35" s="257"/>
    </row>
    <row r="36" spans="1:27" ht="18.75" customHeight="1">
      <c r="A36" s="257"/>
      <c r="B36" s="257"/>
      <c r="C36" s="1235"/>
      <c r="D36" s="1364"/>
      <c r="E36" s="1365"/>
      <c r="F36" s="1365"/>
      <c r="G36" s="1365"/>
      <c r="H36" s="1365"/>
      <c r="I36" s="1365"/>
      <c r="J36" s="1365"/>
      <c r="K36" s="1365"/>
      <c r="L36" s="1365"/>
      <c r="M36" s="1365"/>
      <c r="N36" s="1365"/>
      <c r="O36" s="1365"/>
      <c r="P36" s="1365"/>
      <c r="Q36" s="1365"/>
      <c r="R36" s="1365"/>
      <c r="S36" s="1365"/>
      <c r="T36" s="1366"/>
      <c r="U36" s="257"/>
      <c r="V36" s="257"/>
      <c r="W36" s="257"/>
      <c r="X36" s="265"/>
      <c r="Z36" s="257"/>
    </row>
    <row r="37" spans="1:27" ht="18.75" customHeight="1">
      <c r="A37" s="257"/>
      <c r="B37" s="257"/>
      <c r="C37" s="1235" t="s">
        <v>12</v>
      </c>
      <c r="D37" s="1367"/>
      <c r="E37" s="1367"/>
      <c r="F37" s="1367"/>
      <c r="G37" s="1367"/>
      <c r="H37" s="1367"/>
      <c r="I37" s="1367"/>
      <c r="J37" s="1367"/>
      <c r="K37" s="1367"/>
      <c r="L37" s="1367"/>
      <c r="M37" s="1367"/>
      <c r="N37" s="1367"/>
      <c r="O37" s="1367"/>
      <c r="P37" s="1367"/>
      <c r="Q37" s="1367"/>
      <c r="R37" s="1367"/>
      <c r="S37" s="1367"/>
      <c r="T37" s="1367"/>
      <c r="U37" s="257"/>
      <c r="V37" s="257"/>
      <c r="W37" s="257"/>
      <c r="X37" s="265"/>
      <c r="Z37" s="257"/>
    </row>
    <row r="38" spans="1:27" ht="18.75" customHeight="1">
      <c r="A38" s="257"/>
      <c r="B38" s="257"/>
      <c r="C38" s="1235"/>
      <c r="D38" s="1367"/>
      <c r="E38" s="1367"/>
      <c r="F38" s="1367"/>
      <c r="G38" s="1367"/>
      <c r="H38" s="1367"/>
      <c r="I38" s="1367"/>
      <c r="J38" s="1367"/>
      <c r="K38" s="1367"/>
      <c r="L38" s="1367"/>
      <c r="M38" s="1367"/>
      <c r="N38" s="1367"/>
      <c r="O38" s="1367"/>
      <c r="P38" s="1367"/>
      <c r="Q38" s="1367"/>
      <c r="R38" s="1367"/>
      <c r="S38" s="1367"/>
      <c r="T38" s="1367"/>
      <c r="U38" s="257"/>
      <c r="V38" s="257"/>
      <c r="W38" s="257"/>
      <c r="X38" s="265"/>
      <c r="Z38" s="257"/>
    </row>
    <row r="39" spans="1:27" ht="18.75" customHeight="1">
      <c r="A39" s="257"/>
      <c r="B39" s="257"/>
      <c r="C39" s="1235"/>
      <c r="D39" s="1367"/>
      <c r="E39" s="1367"/>
      <c r="F39" s="1367"/>
      <c r="G39" s="1367"/>
      <c r="H39" s="1367"/>
      <c r="I39" s="1367"/>
      <c r="J39" s="1367"/>
      <c r="K39" s="1367"/>
      <c r="L39" s="1367"/>
      <c r="M39" s="1367"/>
      <c r="N39" s="1367"/>
      <c r="O39" s="1367"/>
      <c r="P39" s="1367"/>
      <c r="Q39" s="1367"/>
      <c r="R39" s="1367"/>
      <c r="S39" s="1367"/>
      <c r="T39" s="1367"/>
      <c r="U39" s="257"/>
      <c r="V39" s="257"/>
      <c r="W39" s="257"/>
      <c r="X39" s="265"/>
      <c r="Z39" s="257"/>
    </row>
    <row r="40" spans="1:27" ht="18.75" customHeight="1">
      <c r="A40" s="257"/>
      <c r="B40" s="432"/>
      <c r="C40" s="432"/>
      <c r="D40" s="432"/>
      <c r="E40" s="432"/>
      <c r="F40" s="432"/>
      <c r="G40" s="432"/>
      <c r="H40" s="432"/>
      <c r="I40" s="432"/>
      <c r="J40" s="432"/>
      <c r="K40" s="432"/>
      <c r="L40" s="432"/>
      <c r="M40" s="432"/>
      <c r="N40" s="432"/>
      <c r="O40" s="432"/>
      <c r="P40" s="432"/>
      <c r="Q40" s="432"/>
      <c r="R40" s="432"/>
      <c r="S40" s="432"/>
      <c r="T40" s="432"/>
      <c r="U40" s="432"/>
      <c r="V40" s="257"/>
      <c r="W40" s="257"/>
      <c r="X40" s="257"/>
      <c r="Y40" s="265"/>
      <c r="AA40" s="257"/>
    </row>
    <row r="41" spans="1:27" ht="18.75" customHeight="1">
      <c r="A41" s="257"/>
      <c r="V41" s="257"/>
      <c r="W41" s="257"/>
      <c r="X41" s="257"/>
      <c r="Y41" s="265"/>
      <c r="AA41" s="257"/>
    </row>
  </sheetData>
  <sheetProtection algorithmName="SHA-512" hashValue="K+/VbdhNWUqq58WdVgNI/74uKQN6uhqe4KwJqEJuSChGH6LaxV4KmibcD5WgqUNBQlIaOouFWGz8iqk2FKu6AA==" saltValue="8RnhMmgirSwQYN+EdDtLfw==" spinCount="100000" sheet="1" selectLockedCells="1"/>
  <protectedRanges>
    <protectedRange algorithmName="SHA-512" hashValue="aZPxVSp96Nq7FQ9uty2NOr0b5sRV0swmDDJF4RBA3O1m6twT1EFBDlyJBxt4rrQfOe/CuMs2g61TLP4kPCOXDw==" saltValue="bwK/+Y5OAr4DGT7LZN323A==" spinCount="100000" sqref="D31:T39" name="範囲3"/>
    <protectedRange algorithmName="SHA-512" hashValue="rHxTi53CH76h8TS6GmyZM7YrX3LnTJjKvWrKwJL4p4fn8GKj0ELPWw3Zm3+dlC6ROfrxCI7itEkI28Q7e4BSIw==" saltValue="nr7PB6lw5FuxU6Ls7IvA9w==" spinCount="100000" sqref="D23:Q28" name="範囲2"/>
    <protectedRange algorithmName="SHA-512" hashValue="N58WdqqT0mEDCs3OS2uASQ2VDK9cUZwjlQJ/i2NOcz5aSRAdAuhhKwaf5pAsASiYjv3ihpBU7elR3OkgJwT9wA==" saltValue="3E3mhJ2hWAyEfOtpD5Q50A==" spinCount="100000" sqref="D15:P18" name="範囲1"/>
  </protectedRanges>
  <dataConsolidate/>
  <mergeCells count="54">
    <mergeCell ref="Q27:R27"/>
    <mergeCell ref="D28:F28"/>
    <mergeCell ref="H28:I28"/>
    <mergeCell ref="K28:L28"/>
    <mergeCell ref="N28:O28"/>
    <mergeCell ref="Q28:R28"/>
    <mergeCell ref="D27:F27"/>
    <mergeCell ref="D26:E26"/>
    <mergeCell ref="H27:I27"/>
    <mergeCell ref="K27:L27"/>
    <mergeCell ref="N27:O27"/>
    <mergeCell ref="D18:F18"/>
    <mergeCell ref="H18:I18"/>
    <mergeCell ref="K18:L18"/>
    <mergeCell ref="N18:O18"/>
    <mergeCell ref="D24:G24"/>
    <mergeCell ref="H24:N24"/>
    <mergeCell ref="O24:P24"/>
    <mergeCell ref="D21:G22"/>
    <mergeCell ref="H21:N22"/>
    <mergeCell ref="O21:P22"/>
    <mergeCell ref="D23:G23"/>
    <mergeCell ref="H23:N23"/>
    <mergeCell ref="D5:G6"/>
    <mergeCell ref="D7:F7"/>
    <mergeCell ref="D8:F8"/>
    <mergeCell ref="D9:F9"/>
    <mergeCell ref="D17:E17"/>
    <mergeCell ref="C31:C33"/>
    <mergeCell ref="D31:T33"/>
    <mergeCell ref="C34:C36"/>
    <mergeCell ref="D34:T36"/>
    <mergeCell ref="C37:C39"/>
    <mergeCell ref="D37:T39"/>
    <mergeCell ref="O23:P23"/>
    <mergeCell ref="D13:G14"/>
    <mergeCell ref="H13:N14"/>
    <mergeCell ref="O13:P14"/>
    <mergeCell ref="D15:G15"/>
    <mergeCell ref="H15:N15"/>
    <mergeCell ref="O15:P15"/>
    <mergeCell ref="H9:J9"/>
    <mergeCell ref="L9:Q9"/>
    <mergeCell ref="H5:K6"/>
    <mergeCell ref="L5:Q6"/>
    <mergeCell ref="Q21:Q22"/>
    <mergeCell ref="Q13:Q14"/>
    <mergeCell ref="Q18:R18"/>
    <mergeCell ref="S5:T5"/>
    <mergeCell ref="S6:T7"/>
    <mergeCell ref="H7:J7"/>
    <mergeCell ref="L7:Q7"/>
    <mergeCell ref="H8:J8"/>
    <mergeCell ref="L8:Q8"/>
  </mergeCells>
  <phoneticPr fontId="22"/>
  <conditionalFormatting sqref="D15">
    <cfRule type="cellIs" dxfId="15" priority="54" operator="equal">
      <formula>""</formula>
    </cfRule>
  </conditionalFormatting>
  <conditionalFormatting sqref="D23:D24">
    <cfRule type="cellIs" dxfId="14" priority="11" operator="equal">
      <formula>""</formula>
    </cfRule>
  </conditionalFormatting>
  <conditionalFormatting sqref="D31 D34 D37">
    <cfRule type="cellIs" dxfId="13" priority="49" operator="equal">
      <formula>""</formula>
    </cfRule>
  </conditionalFormatting>
  <conditionalFormatting sqref="D17:E17 H17 K17 N17 Q17">
    <cfRule type="cellIs" dxfId="12" priority="5" operator="equal">
      <formula>""</formula>
    </cfRule>
  </conditionalFormatting>
  <conditionalFormatting sqref="D26:E26 H26 K26 N26 Q26">
    <cfRule type="cellIs" dxfId="11" priority="3" operator="equal">
      <formula>""</formula>
    </cfRule>
  </conditionalFormatting>
  <conditionalFormatting sqref="D7:F9">
    <cfRule type="cellIs" dxfId="10" priority="1" operator="equal">
      <formula>""</formula>
    </cfRule>
  </conditionalFormatting>
  <conditionalFormatting sqref="D18:S18">
    <cfRule type="cellIs" dxfId="9" priority="6" operator="equal">
      <formula>""</formula>
    </cfRule>
  </conditionalFormatting>
  <conditionalFormatting sqref="D27:S28">
    <cfRule type="cellIs" dxfId="8" priority="4" operator="equal">
      <formula>""</formula>
    </cfRule>
  </conditionalFormatting>
  <conditionalFormatting sqref="H7:H9">
    <cfRule type="cellIs" dxfId="7" priority="44" stopIfTrue="1" operator="equal">
      <formula>""</formula>
    </cfRule>
  </conditionalFormatting>
  <conditionalFormatting sqref="H15">
    <cfRule type="cellIs" dxfId="6" priority="53" operator="equal">
      <formula>""</formula>
    </cfRule>
  </conditionalFormatting>
  <conditionalFormatting sqref="H23:H24">
    <cfRule type="cellIs" dxfId="5" priority="12" operator="equal">
      <formula>""</formula>
    </cfRule>
  </conditionalFormatting>
  <conditionalFormatting sqref="L7:L9">
    <cfRule type="cellIs" dxfId="4" priority="48" stopIfTrue="1" operator="equal">
      <formula>""</formula>
    </cfRule>
  </conditionalFormatting>
  <conditionalFormatting sqref="O15 Q15">
    <cfRule type="cellIs" dxfId="3" priority="52" operator="equal">
      <formula>""</formula>
    </cfRule>
  </conditionalFormatting>
  <conditionalFormatting sqref="O23:Q24">
    <cfRule type="cellIs" dxfId="2" priority="9" operator="equal">
      <formula>""</formula>
    </cfRule>
  </conditionalFormatting>
  <pageMargins left="0.49" right="0.48" top="0.59055118110236227" bottom="0" header="0.31496062992125984" footer="0.31496062992125984"/>
  <pageSetup paperSize="9" scale="75" orientation="portrait"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69B57-F4B6-4CBD-B29B-0E45CA4D3E47}">
  <sheetPr>
    <pageSetUpPr fitToPage="1"/>
  </sheetPr>
  <dimension ref="A1:Z20"/>
  <sheetViews>
    <sheetView showGridLines="0" view="pageBreakPreview" zoomScale="80" zoomScaleNormal="75" zoomScaleSheetLayoutView="80" workbookViewId="0">
      <selection activeCell="D8" sqref="D8:G8"/>
    </sheetView>
  </sheetViews>
  <sheetFormatPr defaultColWidth="9" defaultRowHeight="14"/>
  <cols>
    <col min="1" max="1" width="1.36328125" style="256" customWidth="1"/>
    <col min="2" max="3" width="3.08984375" style="256" customWidth="1"/>
    <col min="4" max="4" width="15.36328125" style="256" customWidth="1"/>
    <col min="5" max="5" width="7.90625" style="256" customWidth="1"/>
    <col min="6" max="7" width="5.90625" style="256" customWidth="1"/>
    <col min="8" max="8" width="7.36328125" style="256" customWidth="1"/>
    <col min="9" max="10" width="5.6328125" style="256" customWidth="1"/>
    <col min="11" max="16" width="6.36328125" style="256" customWidth="1"/>
    <col min="17" max="17" width="5.90625" style="256" customWidth="1"/>
    <col min="18" max="18" width="7.90625" style="256" customWidth="1"/>
    <col min="19" max="19" width="1.6328125" style="256" customWidth="1"/>
    <col min="20" max="20" width="6.08984375" style="256" customWidth="1"/>
    <col min="21" max="21" width="11.6328125" style="256" customWidth="1"/>
    <col min="22" max="22" width="2.90625" style="256" customWidth="1"/>
    <col min="23" max="23" width="9.08984375" style="256" hidden="1" customWidth="1"/>
    <col min="24" max="24" width="11.6328125" style="256" customWidth="1"/>
    <col min="25" max="27" width="9.6328125" style="256" customWidth="1"/>
    <col min="28" max="28" width="59.453125" style="256" customWidth="1"/>
    <col min="29" max="16384" width="9" style="256"/>
  </cols>
  <sheetData>
    <row r="1" spans="1:26">
      <c r="A1" s="255" t="s">
        <v>210</v>
      </c>
    </row>
    <row r="2" spans="1:26" ht="18.75" customHeight="1">
      <c r="B2" s="257" t="s">
        <v>892</v>
      </c>
    </row>
    <row r="3" spans="1:26" ht="18.75" customHeight="1">
      <c r="B3" s="258" t="s">
        <v>932</v>
      </c>
    </row>
    <row r="4" spans="1:26" ht="18.75" customHeight="1">
      <c r="A4" s="257"/>
      <c r="B4" s="257" t="s">
        <v>1196</v>
      </c>
      <c r="C4" s="257"/>
      <c r="D4" s="257"/>
      <c r="E4" s="257"/>
      <c r="F4" s="257"/>
      <c r="G4" s="257"/>
      <c r="H4" s="257"/>
      <c r="I4" s="257"/>
      <c r="J4" s="257"/>
      <c r="K4" s="257"/>
      <c r="L4" s="257"/>
      <c r="M4" s="257"/>
      <c r="N4" s="257"/>
      <c r="O4" s="257"/>
      <c r="P4" s="257"/>
      <c r="Q4" s="257"/>
      <c r="R4" s="257"/>
      <c r="S4" s="257"/>
      <c r="T4" s="257"/>
      <c r="U4" s="257"/>
      <c r="W4" s="257"/>
      <c r="X4" s="265"/>
      <c r="Z4" s="257"/>
    </row>
    <row r="5" spans="1:26" ht="18.75" customHeight="1">
      <c r="A5" s="257"/>
      <c r="B5" s="257"/>
      <c r="C5" s="257"/>
      <c r="D5" s="1264" t="s">
        <v>933</v>
      </c>
      <c r="E5" s="1353"/>
      <c r="F5" s="1353"/>
      <c r="G5" s="1265"/>
      <c r="H5" s="1235" t="s">
        <v>1197</v>
      </c>
      <c r="I5" s="1235"/>
      <c r="J5" s="1235"/>
      <c r="K5" s="1235"/>
      <c r="L5" s="1235"/>
      <c r="M5" s="1235"/>
      <c r="N5" s="1235"/>
      <c r="O5" s="1235"/>
      <c r="P5" s="1235"/>
      <c r="Q5" s="1235"/>
      <c r="R5" s="1235"/>
      <c r="S5" s="1235"/>
      <c r="T5" s="1235"/>
      <c r="U5" s="1235"/>
      <c r="W5" s="257"/>
      <c r="X5" s="265"/>
      <c r="Z5" s="257"/>
    </row>
    <row r="6" spans="1:26" ht="18.75" customHeight="1">
      <c r="A6" s="257"/>
      <c r="B6" s="257"/>
      <c r="C6" s="257"/>
      <c r="D6" s="1266"/>
      <c r="E6" s="1381"/>
      <c r="F6" s="1381"/>
      <c r="G6" s="1267"/>
      <c r="H6" s="1235" t="s">
        <v>979</v>
      </c>
      <c r="I6" s="1235"/>
      <c r="J6" s="1235"/>
      <c r="K6" s="1246" t="s">
        <v>934</v>
      </c>
      <c r="L6" s="1246"/>
      <c r="M6" s="1246"/>
      <c r="N6" s="1246" t="s">
        <v>935</v>
      </c>
      <c r="O6" s="1246"/>
      <c r="P6" s="1246"/>
      <c r="Q6" s="1299" t="s">
        <v>790</v>
      </c>
      <c r="R6" s="1299"/>
      <c r="S6" s="1299" t="s">
        <v>761</v>
      </c>
      <c r="T6" s="1299"/>
      <c r="U6" s="1299"/>
      <c r="W6" s="257"/>
      <c r="X6" s="265"/>
      <c r="Z6" s="257"/>
    </row>
    <row r="7" spans="1:26" ht="18.75" customHeight="1" thickBot="1">
      <c r="A7" s="257"/>
      <c r="B7" s="257"/>
      <c r="C7" s="257"/>
      <c r="D7" s="1382"/>
      <c r="E7" s="1383"/>
      <c r="F7" s="1383"/>
      <c r="G7" s="1384"/>
      <c r="H7" s="1377"/>
      <c r="I7" s="1377"/>
      <c r="J7" s="1377"/>
      <c r="K7" s="1378"/>
      <c r="L7" s="1378"/>
      <c r="M7" s="1378"/>
      <c r="N7" s="1378"/>
      <c r="O7" s="1378"/>
      <c r="P7" s="1378"/>
      <c r="Q7" s="1270"/>
      <c r="R7" s="1270"/>
      <c r="S7" s="1270"/>
      <c r="T7" s="1270"/>
      <c r="U7" s="1270"/>
      <c r="W7" s="257"/>
      <c r="X7" s="265"/>
      <c r="Z7" s="257"/>
    </row>
    <row r="8" spans="1:26" ht="52.5" customHeight="1" thickTop="1">
      <c r="A8" s="257"/>
      <c r="B8" s="257"/>
      <c r="C8" s="257"/>
      <c r="D8" s="1371"/>
      <c r="E8" s="1349"/>
      <c r="F8" s="1349"/>
      <c r="G8" s="1350"/>
      <c r="H8" s="1380"/>
      <c r="I8" s="1380"/>
      <c r="J8" s="1380"/>
      <c r="K8" s="1385"/>
      <c r="L8" s="1380"/>
      <c r="M8" s="1380"/>
      <c r="N8" s="1385"/>
      <c r="O8" s="1380"/>
      <c r="P8" s="1380"/>
      <c r="Q8" s="1380"/>
      <c r="R8" s="1380"/>
      <c r="S8" s="1379"/>
      <c r="T8" s="1379"/>
      <c r="U8" s="1379"/>
      <c r="V8" s="256" t="s">
        <v>2281</v>
      </c>
      <c r="W8" s="257"/>
      <c r="X8" s="265"/>
      <c r="Z8" s="257"/>
    </row>
    <row r="9" spans="1:26" ht="52.5" customHeight="1">
      <c r="A9" s="257"/>
      <c r="B9" s="257"/>
      <c r="C9" s="257"/>
      <c r="D9" s="1371"/>
      <c r="E9" s="1349"/>
      <c r="F9" s="1349"/>
      <c r="G9" s="1350"/>
      <c r="H9" s="1255"/>
      <c r="I9" s="1255"/>
      <c r="J9" s="1255"/>
      <c r="K9" s="1386"/>
      <c r="L9" s="1255"/>
      <c r="M9" s="1255"/>
      <c r="N9" s="1386"/>
      <c r="O9" s="1255"/>
      <c r="P9" s="1255"/>
      <c r="Q9" s="1255"/>
      <c r="R9" s="1255"/>
      <c r="S9" s="1376"/>
      <c r="T9" s="1376"/>
      <c r="U9" s="1376"/>
      <c r="V9" s="256" t="s">
        <v>4241</v>
      </c>
      <c r="W9" s="257"/>
      <c r="X9" s="265"/>
      <c r="Z9" s="257"/>
    </row>
    <row r="10" spans="1:26" ht="52.5" customHeight="1">
      <c r="A10" s="257"/>
      <c r="B10" s="257"/>
      <c r="C10" s="257"/>
      <c r="D10" s="1371"/>
      <c r="E10" s="1349"/>
      <c r="F10" s="1349"/>
      <c r="G10" s="1350"/>
      <c r="H10" s="1255"/>
      <c r="I10" s="1255"/>
      <c r="J10" s="1255"/>
      <c r="K10" s="1386"/>
      <c r="L10" s="1255"/>
      <c r="M10" s="1255"/>
      <c r="N10" s="1386"/>
      <c r="O10" s="1255"/>
      <c r="P10" s="1255"/>
      <c r="Q10" s="1255"/>
      <c r="R10" s="1255"/>
      <c r="S10" s="1376"/>
      <c r="T10" s="1376"/>
      <c r="U10" s="1376"/>
      <c r="V10" s="257"/>
      <c r="W10" s="257"/>
      <c r="X10" s="265"/>
      <c r="Z10" s="257"/>
    </row>
    <row r="11" spans="1:26" ht="52.5" customHeight="1">
      <c r="A11" s="257"/>
      <c r="B11" s="257"/>
      <c r="C11" s="257"/>
      <c r="D11" s="1387"/>
      <c r="E11" s="1387"/>
      <c r="F11" s="1387"/>
      <c r="G11" s="1387"/>
      <c r="H11" s="1255"/>
      <c r="I11" s="1255"/>
      <c r="J11" s="1255"/>
      <c r="K11" s="1386"/>
      <c r="L11" s="1255"/>
      <c r="M11" s="1255"/>
      <c r="N11" s="1386"/>
      <c r="O11" s="1255"/>
      <c r="P11" s="1255"/>
      <c r="Q11" s="1255"/>
      <c r="R11" s="1255"/>
      <c r="S11" s="1376"/>
      <c r="T11" s="1376"/>
      <c r="U11" s="1376"/>
      <c r="V11" s="257"/>
      <c r="W11" s="257"/>
      <c r="X11" s="265"/>
      <c r="Z11" s="257"/>
    </row>
    <row r="12" spans="1:26" ht="52.5" customHeight="1">
      <c r="A12" s="257"/>
      <c r="B12" s="257"/>
      <c r="C12" s="257"/>
      <c r="D12" s="1387"/>
      <c r="E12" s="1387"/>
      <c r="F12" s="1387"/>
      <c r="G12" s="1387"/>
      <c r="H12" s="1255"/>
      <c r="I12" s="1255"/>
      <c r="J12" s="1255"/>
      <c r="K12" s="1255"/>
      <c r="L12" s="1255"/>
      <c r="M12" s="1255"/>
      <c r="N12" s="1255"/>
      <c r="O12" s="1255"/>
      <c r="P12" s="1255"/>
      <c r="Q12" s="1255"/>
      <c r="R12" s="1255"/>
      <c r="S12" s="1376"/>
      <c r="T12" s="1376"/>
      <c r="U12" s="1376"/>
      <c r="V12" s="257"/>
      <c r="W12" s="257"/>
      <c r="X12" s="265"/>
      <c r="Z12" s="257"/>
    </row>
    <row r="13" spans="1:26" ht="52.5" customHeight="1">
      <c r="A13" s="257"/>
      <c r="B13" s="257"/>
      <c r="C13" s="257"/>
      <c r="D13" s="1387"/>
      <c r="E13" s="1387"/>
      <c r="F13" s="1387"/>
      <c r="G13" s="1387"/>
      <c r="H13" s="1255"/>
      <c r="I13" s="1255"/>
      <c r="J13" s="1255"/>
      <c r="K13" s="1255"/>
      <c r="L13" s="1255"/>
      <c r="M13" s="1255"/>
      <c r="N13" s="1255"/>
      <c r="O13" s="1255"/>
      <c r="P13" s="1255"/>
      <c r="Q13" s="1255"/>
      <c r="R13" s="1255"/>
      <c r="S13" s="1376"/>
      <c r="T13" s="1376"/>
      <c r="U13" s="1376"/>
      <c r="V13" s="257"/>
      <c r="W13" s="257"/>
      <c r="X13" s="265"/>
      <c r="Z13" s="257"/>
    </row>
    <row r="14" spans="1:26" ht="52.5" customHeight="1">
      <c r="A14" s="257"/>
      <c r="B14" s="257"/>
      <c r="C14" s="257"/>
      <c r="D14" s="1387"/>
      <c r="E14" s="1387"/>
      <c r="F14" s="1387"/>
      <c r="G14" s="1387"/>
      <c r="H14" s="1255"/>
      <c r="I14" s="1255"/>
      <c r="J14" s="1255"/>
      <c r="K14" s="1255"/>
      <c r="L14" s="1255"/>
      <c r="M14" s="1255"/>
      <c r="N14" s="1255"/>
      <c r="O14" s="1255"/>
      <c r="P14" s="1255"/>
      <c r="Q14" s="1255"/>
      <c r="R14" s="1255"/>
      <c r="S14" s="1376"/>
      <c r="T14" s="1376"/>
      <c r="U14" s="1376"/>
      <c r="V14" s="257"/>
      <c r="W14" s="257"/>
      <c r="X14" s="265"/>
      <c r="Z14" s="257"/>
    </row>
    <row r="15" spans="1:26" ht="52.5" customHeight="1">
      <c r="A15" s="257"/>
      <c r="B15" s="257"/>
      <c r="C15" s="257"/>
      <c r="D15" s="1387"/>
      <c r="E15" s="1387"/>
      <c r="F15" s="1387"/>
      <c r="G15" s="1387"/>
      <c r="H15" s="1255"/>
      <c r="I15" s="1255"/>
      <c r="J15" s="1255"/>
      <c r="K15" s="1255"/>
      <c r="L15" s="1255"/>
      <c r="M15" s="1255"/>
      <c r="N15" s="1255"/>
      <c r="O15" s="1255"/>
      <c r="P15" s="1255"/>
      <c r="Q15" s="1255"/>
      <c r="R15" s="1255"/>
      <c r="S15" s="1376"/>
      <c r="T15" s="1376"/>
      <c r="U15" s="1376"/>
      <c r="V15" s="257"/>
      <c r="W15" s="257"/>
      <c r="X15" s="265"/>
      <c r="Z15" s="257"/>
    </row>
    <row r="16" spans="1:26" ht="52.5" customHeight="1">
      <c r="A16" s="257"/>
      <c r="B16" s="257"/>
      <c r="C16" s="257"/>
      <c r="D16" s="1387"/>
      <c r="E16" s="1387"/>
      <c r="F16" s="1387"/>
      <c r="G16" s="1387"/>
      <c r="H16" s="1255"/>
      <c r="I16" s="1255"/>
      <c r="J16" s="1255"/>
      <c r="K16" s="1255"/>
      <c r="L16" s="1255"/>
      <c r="M16" s="1255"/>
      <c r="N16" s="1255"/>
      <c r="O16" s="1255"/>
      <c r="P16" s="1255"/>
      <c r="Q16" s="1255"/>
      <c r="R16" s="1255"/>
      <c r="S16" s="1376"/>
      <c r="T16" s="1376"/>
      <c r="U16" s="1376"/>
      <c r="V16" s="257"/>
      <c r="W16" s="257"/>
      <c r="X16" s="265"/>
      <c r="Z16" s="257"/>
    </row>
    <row r="17" spans="1:26" ht="52.5" customHeight="1">
      <c r="A17" s="257"/>
      <c r="B17" s="257"/>
      <c r="C17" s="257"/>
      <c r="D17" s="1387"/>
      <c r="E17" s="1387"/>
      <c r="F17" s="1387"/>
      <c r="G17" s="1387"/>
      <c r="H17" s="1255"/>
      <c r="I17" s="1255"/>
      <c r="J17" s="1255"/>
      <c r="K17" s="1255"/>
      <c r="L17" s="1255"/>
      <c r="M17" s="1255"/>
      <c r="N17" s="1255"/>
      <c r="O17" s="1255"/>
      <c r="P17" s="1255"/>
      <c r="Q17" s="1255"/>
      <c r="R17" s="1255"/>
      <c r="S17" s="1376"/>
      <c r="T17" s="1376"/>
      <c r="U17" s="1376"/>
      <c r="V17" s="257"/>
      <c r="W17" s="257"/>
      <c r="X17" s="265"/>
      <c r="Z17" s="257"/>
    </row>
    <row r="18" spans="1:26" ht="18.75" customHeight="1">
      <c r="A18" s="257"/>
      <c r="B18" s="257"/>
      <c r="C18" s="257"/>
      <c r="D18" s="257"/>
      <c r="E18" s="257"/>
      <c r="F18" s="257"/>
      <c r="G18" s="257"/>
      <c r="H18" s="257"/>
      <c r="I18" s="257"/>
      <c r="J18" s="257"/>
      <c r="K18" s="257"/>
      <c r="L18" s="257"/>
      <c r="M18" s="257"/>
      <c r="N18" s="257"/>
      <c r="O18" s="257"/>
      <c r="P18" s="257"/>
      <c r="Q18" s="257"/>
      <c r="R18" s="257"/>
      <c r="S18" s="257"/>
      <c r="T18" s="257"/>
      <c r="U18" s="257"/>
      <c r="V18" s="257"/>
      <c r="W18" s="257"/>
      <c r="X18" s="265"/>
      <c r="Z18" s="257"/>
    </row>
    <row r="19" spans="1:26" ht="18.75" customHeight="1"/>
    <row r="20" spans="1:26" ht="18.75" customHeight="1"/>
  </sheetData>
  <sheetProtection algorithmName="SHA-512" hashValue="VklqAFvZ/UoVTQixb09w1jZJZiLVc++Wf4Z1ZRgxTZuLmYZnDDzwgQYaPP7kD0c3AvqKMNhvh1oBXKlm58DB0w==" saltValue="a/1AVJ1elkaXUlIpmA2Tpw==" spinCount="100000" sheet="1" selectLockedCells="1"/>
  <dataConsolidate/>
  <mergeCells count="67">
    <mergeCell ref="D14:G14"/>
    <mergeCell ref="H14:J14"/>
    <mergeCell ref="K14:M14"/>
    <mergeCell ref="N14:P14"/>
    <mergeCell ref="Q14:R14"/>
    <mergeCell ref="D15:G15"/>
    <mergeCell ref="H15:J15"/>
    <mergeCell ref="K15:M15"/>
    <mergeCell ref="N15:P15"/>
    <mergeCell ref="Q15:R15"/>
    <mergeCell ref="D12:G12"/>
    <mergeCell ref="H12:J12"/>
    <mergeCell ref="K12:M12"/>
    <mergeCell ref="N12:P12"/>
    <mergeCell ref="Q12:R12"/>
    <mergeCell ref="D16:G16"/>
    <mergeCell ref="H16:J16"/>
    <mergeCell ref="K16:M16"/>
    <mergeCell ref="N16:P16"/>
    <mergeCell ref="D17:G17"/>
    <mergeCell ref="H17:J17"/>
    <mergeCell ref="K17:M17"/>
    <mergeCell ref="N17:P17"/>
    <mergeCell ref="D9:G9"/>
    <mergeCell ref="H9:J9"/>
    <mergeCell ref="K9:M9"/>
    <mergeCell ref="N9:P9"/>
    <mergeCell ref="D13:G13"/>
    <mergeCell ref="H13:J13"/>
    <mergeCell ref="K13:M13"/>
    <mergeCell ref="N13:P13"/>
    <mergeCell ref="D10:G10"/>
    <mergeCell ref="H10:J10"/>
    <mergeCell ref="K10:M10"/>
    <mergeCell ref="N10:P10"/>
    <mergeCell ref="D11:G11"/>
    <mergeCell ref="H11:J11"/>
    <mergeCell ref="K11:M11"/>
    <mergeCell ref="N11:P11"/>
    <mergeCell ref="D5:G7"/>
    <mergeCell ref="H5:U5"/>
    <mergeCell ref="D8:G8"/>
    <mergeCell ref="H8:J8"/>
    <mergeCell ref="K8:M8"/>
    <mergeCell ref="N8:P8"/>
    <mergeCell ref="Q9:R9"/>
    <mergeCell ref="S9:U9"/>
    <mergeCell ref="H6:J7"/>
    <mergeCell ref="K6:M7"/>
    <mergeCell ref="N6:P7"/>
    <mergeCell ref="Q6:R7"/>
    <mergeCell ref="S6:U7"/>
    <mergeCell ref="S8:U8"/>
    <mergeCell ref="Q8:R8"/>
    <mergeCell ref="Q10:R10"/>
    <mergeCell ref="S10:U10"/>
    <mergeCell ref="Q11:R11"/>
    <mergeCell ref="S11:U11"/>
    <mergeCell ref="S12:U12"/>
    <mergeCell ref="Q16:R16"/>
    <mergeCell ref="S16:U16"/>
    <mergeCell ref="Q17:R17"/>
    <mergeCell ref="S17:U17"/>
    <mergeCell ref="S13:U13"/>
    <mergeCell ref="Q13:R13"/>
    <mergeCell ref="S14:U14"/>
    <mergeCell ref="S15:U15"/>
  </mergeCells>
  <phoneticPr fontId="22"/>
  <conditionalFormatting sqref="D8:D17 H8:H17 K8:K17 N8:N17 Q8:Q17">
    <cfRule type="cellIs" dxfId="1" priority="1" operator="equal">
      <formula>""</formula>
    </cfRule>
  </conditionalFormatting>
  <conditionalFormatting sqref="S8:S17">
    <cfRule type="cellIs" dxfId="0" priority="20" operator="equal">
      <formula>""</formula>
    </cfRule>
  </conditionalFormatting>
  <pageMargins left="0.49" right="0.48" top="0.59055118110236227" bottom="0" header="0.31496062992125984" footer="0.31496062992125984"/>
  <pageSetup paperSize="9" scale="70" orientation="portrait" r:id="rId1"/>
  <headerFooter alignWithMargins="0"/>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
    <tabColor theme="9" tint="0.59999389629810485"/>
    <pageSetUpPr fitToPage="1"/>
  </sheetPr>
  <dimension ref="A1:E1295"/>
  <sheetViews>
    <sheetView workbookViewId="0">
      <selection activeCell="G4" sqref="G4"/>
    </sheetView>
  </sheetViews>
  <sheetFormatPr defaultColWidth="9" defaultRowHeight="13"/>
  <cols>
    <col min="1" max="1" width="9" style="419"/>
    <col min="2" max="2" width="28.453125" style="419" customWidth="1"/>
    <col min="3" max="3" width="27.90625" style="426" customWidth="1"/>
    <col min="4" max="5" width="16.453125" style="419" customWidth="1"/>
    <col min="6" max="16384" width="9" style="374"/>
  </cols>
  <sheetData>
    <row r="1" spans="1:5">
      <c r="B1" s="419" t="s">
        <v>2719</v>
      </c>
      <c r="C1" s="420"/>
    </row>
    <row r="2" spans="1:5" ht="13.5" thickBot="1">
      <c r="B2" s="417" t="s">
        <v>820</v>
      </c>
      <c r="C2" s="418" t="s">
        <v>821</v>
      </c>
      <c r="D2" s="417" t="s">
        <v>822</v>
      </c>
      <c r="E2" s="417" t="s">
        <v>823</v>
      </c>
    </row>
    <row r="3" spans="1:5" s="375" customFormat="1" ht="18" customHeight="1" thickTop="1">
      <c r="A3" s="421"/>
      <c r="B3" s="422" t="s">
        <v>2720</v>
      </c>
      <c r="C3" s="423" t="s">
        <v>2720</v>
      </c>
      <c r="D3" s="422">
        <v>0.42199999999999999</v>
      </c>
      <c r="E3" s="422">
        <v>0.42199999999999999</v>
      </c>
    </row>
    <row r="4" spans="1:5" s="375" customFormat="1" ht="18" customHeight="1">
      <c r="A4" s="421"/>
      <c r="B4" s="424" t="s">
        <v>2721</v>
      </c>
      <c r="C4" s="425" t="s">
        <v>2721</v>
      </c>
      <c r="D4" s="424">
        <v>0</v>
      </c>
      <c r="E4" s="424">
        <v>0</v>
      </c>
    </row>
    <row r="5" spans="1:5" s="375" customFormat="1" ht="18" customHeight="1">
      <c r="A5" s="421"/>
      <c r="B5" s="424" t="s">
        <v>2722</v>
      </c>
      <c r="C5" s="425" t="s">
        <v>2723</v>
      </c>
      <c r="D5" s="424">
        <v>0</v>
      </c>
      <c r="E5" s="424">
        <v>0</v>
      </c>
    </row>
    <row r="6" spans="1:5" s="375" customFormat="1" ht="18" customHeight="1">
      <c r="A6" s="421"/>
      <c r="B6" s="424" t="s">
        <v>2722</v>
      </c>
      <c r="C6" s="425" t="s">
        <v>2724</v>
      </c>
      <c r="D6" s="424">
        <v>0</v>
      </c>
      <c r="E6" s="424">
        <v>0</v>
      </c>
    </row>
    <row r="7" spans="1:5" s="375" customFormat="1" ht="18" customHeight="1">
      <c r="A7" s="421"/>
      <c r="B7" s="424" t="s">
        <v>2725</v>
      </c>
      <c r="C7" s="425" t="s">
        <v>2726</v>
      </c>
      <c r="D7" s="424">
        <v>0</v>
      </c>
      <c r="E7" s="424">
        <v>0</v>
      </c>
    </row>
    <row r="8" spans="1:5" s="375" customFormat="1" ht="18" customHeight="1">
      <c r="A8" s="421"/>
      <c r="B8" s="424" t="s">
        <v>2725</v>
      </c>
      <c r="C8" s="425" t="s">
        <v>2727</v>
      </c>
      <c r="D8" s="424">
        <v>0.374</v>
      </c>
      <c r="E8" s="424">
        <v>0.374</v>
      </c>
    </row>
    <row r="9" spans="1:5" s="375" customFormat="1" ht="18" customHeight="1">
      <c r="A9" s="421"/>
      <c r="B9" s="424" t="s">
        <v>2725</v>
      </c>
      <c r="C9" s="425" t="s">
        <v>2728</v>
      </c>
      <c r="D9" s="424">
        <v>0.308</v>
      </c>
      <c r="E9" s="424">
        <v>0.308</v>
      </c>
    </row>
    <row r="10" spans="1:5" s="375" customFormat="1" ht="18" customHeight="1">
      <c r="A10" s="421"/>
      <c r="B10" s="424" t="s">
        <v>2729</v>
      </c>
      <c r="C10" s="425" t="s">
        <v>2729</v>
      </c>
      <c r="D10" s="424">
        <v>0.41100000000000003</v>
      </c>
      <c r="E10" s="424">
        <v>0.41100000000000003</v>
      </c>
    </row>
    <row r="11" spans="1:5" s="375" customFormat="1" ht="18" customHeight="1">
      <c r="A11" s="421"/>
      <c r="B11" s="424" t="s">
        <v>2730</v>
      </c>
      <c r="C11" s="425" t="s">
        <v>2731</v>
      </c>
      <c r="D11" s="424">
        <v>0</v>
      </c>
      <c r="E11" s="424">
        <v>0</v>
      </c>
    </row>
    <row r="12" spans="1:5" s="375" customFormat="1" ht="18" customHeight="1">
      <c r="A12" s="421"/>
      <c r="B12" s="424" t="s">
        <v>2730</v>
      </c>
      <c r="C12" s="425" t="s">
        <v>2732</v>
      </c>
      <c r="D12" s="424">
        <v>0.33900000000000002</v>
      </c>
      <c r="E12" s="424">
        <v>0.33900000000000002</v>
      </c>
    </row>
    <row r="13" spans="1:5" s="375" customFormat="1" ht="18" customHeight="1">
      <c r="A13" s="421"/>
      <c r="B13" s="424" t="s">
        <v>2730</v>
      </c>
      <c r="C13" s="425" t="s">
        <v>2733</v>
      </c>
      <c r="D13" s="424">
        <v>0.3</v>
      </c>
      <c r="E13" s="424">
        <v>0.3</v>
      </c>
    </row>
    <row r="14" spans="1:5" s="375" customFormat="1" ht="18" customHeight="1">
      <c r="A14" s="421"/>
      <c r="B14" s="424" t="s">
        <v>2734</v>
      </c>
      <c r="C14" s="425" t="s">
        <v>2735</v>
      </c>
      <c r="D14" s="424">
        <v>0</v>
      </c>
      <c r="E14" s="424">
        <v>0</v>
      </c>
    </row>
    <row r="15" spans="1:5" s="375" customFormat="1" ht="18" customHeight="1">
      <c r="A15" s="421"/>
      <c r="B15" s="424" t="s">
        <v>2734</v>
      </c>
      <c r="C15" s="425" t="s">
        <v>2736</v>
      </c>
      <c r="D15" s="424">
        <v>0</v>
      </c>
      <c r="E15" s="424">
        <v>0</v>
      </c>
    </row>
    <row r="16" spans="1:5" s="375" customFormat="1" ht="18" customHeight="1">
      <c r="A16" s="421"/>
      <c r="B16" s="424" t="s">
        <v>2734</v>
      </c>
      <c r="C16" s="425" t="s">
        <v>2737</v>
      </c>
      <c r="D16" s="424">
        <v>0.3</v>
      </c>
      <c r="E16" s="424">
        <v>0.3</v>
      </c>
    </row>
    <row r="17" spans="1:5" s="375" customFormat="1" ht="18" customHeight="1">
      <c r="A17" s="421"/>
      <c r="B17" s="424" t="s">
        <v>2734</v>
      </c>
      <c r="C17" s="425" t="s">
        <v>2738</v>
      </c>
      <c r="D17" s="424">
        <v>0.34900000000000003</v>
      </c>
      <c r="E17" s="424">
        <v>0.34900000000000003</v>
      </c>
    </row>
    <row r="18" spans="1:5" s="375" customFormat="1" ht="18" customHeight="1">
      <c r="A18" s="421"/>
      <c r="B18" s="424" t="s">
        <v>2734</v>
      </c>
      <c r="C18" s="425" t="s">
        <v>2739</v>
      </c>
      <c r="D18" s="424">
        <v>0.4</v>
      </c>
      <c r="E18" s="424">
        <v>0.4</v>
      </c>
    </row>
    <row r="19" spans="1:5" s="375" customFormat="1" ht="18" customHeight="1">
      <c r="A19" s="421"/>
      <c r="B19" s="424" t="s">
        <v>2734</v>
      </c>
      <c r="C19" s="425" t="s">
        <v>2740</v>
      </c>
      <c r="D19" s="424">
        <v>0.54699999999999993</v>
      </c>
      <c r="E19" s="424">
        <v>0.54699999999999993</v>
      </c>
    </row>
    <row r="20" spans="1:5" s="375" customFormat="1" ht="18" customHeight="1">
      <c r="A20" s="421"/>
      <c r="B20" s="424" t="s">
        <v>2734</v>
      </c>
      <c r="C20" s="425" t="s">
        <v>2741</v>
      </c>
      <c r="D20" s="424">
        <v>0.41399999999999998</v>
      </c>
      <c r="E20" s="424">
        <v>0.41399999999999998</v>
      </c>
    </row>
    <row r="21" spans="1:5" s="375" customFormat="1" ht="18" customHeight="1">
      <c r="A21" s="421"/>
      <c r="B21" s="424" t="s">
        <v>2742</v>
      </c>
      <c r="C21" s="425" t="s">
        <v>2743</v>
      </c>
      <c r="D21" s="424">
        <v>0</v>
      </c>
      <c r="E21" s="424">
        <v>0</v>
      </c>
    </row>
    <row r="22" spans="1:5" s="375" customFormat="1" ht="18" customHeight="1">
      <c r="A22" s="421"/>
      <c r="B22" s="424" t="s">
        <v>2742</v>
      </c>
      <c r="C22" s="425" t="s">
        <v>2744</v>
      </c>
      <c r="D22" s="424">
        <v>0</v>
      </c>
      <c r="E22" s="424">
        <v>0</v>
      </c>
    </row>
    <row r="23" spans="1:5" s="375" customFormat="1" ht="18" customHeight="1">
      <c r="A23" s="421"/>
      <c r="B23" s="424" t="s">
        <v>2742</v>
      </c>
      <c r="C23" s="425" t="s">
        <v>2745</v>
      </c>
      <c r="D23" s="424">
        <v>0</v>
      </c>
      <c r="E23" s="424">
        <v>0</v>
      </c>
    </row>
    <row r="24" spans="1:5" s="375" customFormat="1" ht="18" customHeight="1">
      <c r="A24" s="421"/>
      <c r="B24" s="424" t="s">
        <v>2742</v>
      </c>
      <c r="C24" s="425" t="s">
        <v>2746</v>
      </c>
      <c r="D24" s="424">
        <v>0.495</v>
      </c>
      <c r="E24" s="424">
        <v>0.495</v>
      </c>
    </row>
    <row r="25" spans="1:5" s="375" customFormat="1" ht="18" customHeight="1">
      <c r="A25" s="421"/>
      <c r="B25" s="424" t="s">
        <v>2742</v>
      </c>
      <c r="C25" s="425" t="s">
        <v>2747</v>
      </c>
      <c r="D25" s="424">
        <v>0.44499999999999995</v>
      </c>
      <c r="E25" s="424">
        <v>0.44499999999999995</v>
      </c>
    </row>
    <row r="26" spans="1:5" s="375" customFormat="1" ht="18" customHeight="1">
      <c r="A26" s="421"/>
      <c r="B26" s="424" t="s">
        <v>2748</v>
      </c>
      <c r="C26" s="425" t="s">
        <v>2749</v>
      </c>
      <c r="D26" s="424">
        <v>0</v>
      </c>
      <c r="E26" s="424">
        <v>0</v>
      </c>
    </row>
    <row r="27" spans="1:5" s="375" customFormat="1" ht="18" customHeight="1">
      <c r="A27" s="421"/>
      <c r="B27" s="424" t="s">
        <v>2748</v>
      </c>
      <c r="C27" s="425" t="s">
        <v>2750</v>
      </c>
      <c r="D27" s="424">
        <v>0</v>
      </c>
      <c r="E27" s="424">
        <v>0</v>
      </c>
    </row>
    <row r="28" spans="1:5" s="375" customFormat="1" ht="18" customHeight="1">
      <c r="A28" s="421"/>
      <c r="B28" s="424" t="s">
        <v>2748</v>
      </c>
      <c r="C28" s="425" t="s">
        <v>2751</v>
      </c>
      <c r="D28" s="424">
        <v>0.2</v>
      </c>
      <c r="E28" s="424">
        <v>0.2</v>
      </c>
    </row>
    <row r="29" spans="1:5" s="375" customFormat="1" ht="18" customHeight="1">
      <c r="A29" s="421"/>
      <c r="B29" s="424" t="s">
        <v>2748</v>
      </c>
      <c r="C29" s="425" t="s">
        <v>2752</v>
      </c>
      <c r="D29" s="424">
        <v>0.53200000000000003</v>
      </c>
      <c r="E29" s="424">
        <v>0.53200000000000003</v>
      </c>
    </row>
    <row r="30" spans="1:5" s="375" customFormat="1" ht="18" customHeight="1">
      <c r="A30" s="421"/>
      <c r="B30" s="424" t="s">
        <v>2748</v>
      </c>
      <c r="C30" s="425" t="s">
        <v>2753</v>
      </c>
      <c r="D30" s="424">
        <v>0.41899999999999998</v>
      </c>
      <c r="E30" s="424">
        <v>0.41899999999999998</v>
      </c>
    </row>
    <row r="31" spans="1:5" s="375" customFormat="1" ht="18" customHeight="1">
      <c r="A31" s="421"/>
      <c r="B31" s="424" t="s">
        <v>2754</v>
      </c>
      <c r="C31" s="425" t="s">
        <v>2755</v>
      </c>
      <c r="D31" s="424">
        <v>0</v>
      </c>
      <c r="E31" s="424">
        <v>0</v>
      </c>
    </row>
    <row r="32" spans="1:5" s="375" customFormat="1" ht="18" customHeight="1">
      <c r="A32" s="421"/>
      <c r="B32" s="424" t="s">
        <v>2754</v>
      </c>
      <c r="C32" s="425" t="s">
        <v>2756</v>
      </c>
      <c r="D32" s="424">
        <v>0.33300000000000002</v>
      </c>
      <c r="E32" s="424">
        <v>0.33300000000000002</v>
      </c>
    </row>
    <row r="33" spans="1:5" s="375" customFormat="1" ht="18" customHeight="1">
      <c r="A33" s="421"/>
      <c r="B33" s="424" t="s">
        <v>2754</v>
      </c>
      <c r="C33" s="425" t="s">
        <v>2757</v>
      </c>
      <c r="D33" s="424">
        <v>0.33300000000000002</v>
      </c>
      <c r="E33" s="424">
        <v>0.33300000000000002</v>
      </c>
    </row>
    <row r="34" spans="1:5" s="375" customFormat="1" ht="18" customHeight="1">
      <c r="A34" s="421"/>
      <c r="B34" s="424" t="s">
        <v>2758</v>
      </c>
      <c r="C34" s="425" t="s">
        <v>2759</v>
      </c>
      <c r="D34" s="424">
        <v>0</v>
      </c>
      <c r="E34" s="424">
        <v>0</v>
      </c>
    </row>
    <row r="35" spans="1:5" s="375" customFormat="1" ht="18" customHeight="1">
      <c r="A35" s="421"/>
      <c r="B35" s="424" t="s">
        <v>2758</v>
      </c>
      <c r="C35" s="425" t="s">
        <v>2760</v>
      </c>
      <c r="D35" s="424">
        <v>0.66</v>
      </c>
      <c r="E35" s="424">
        <v>0.66</v>
      </c>
    </row>
    <row r="36" spans="1:5" s="375" customFormat="1" ht="18" customHeight="1">
      <c r="A36" s="421"/>
      <c r="B36" s="424" t="s">
        <v>2758</v>
      </c>
      <c r="C36" s="425" t="s">
        <v>2761</v>
      </c>
      <c r="D36" s="424">
        <v>0.28400000000000003</v>
      </c>
      <c r="E36" s="424">
        <v>0.28400000000000003</v>
      </c>
    </row>
    <row r="37" spans="1:5" s="375" customFormat="1" ht="18" customHeight="1">
      <c r="A37" s="421"/>
      <c r="B37" s="424" t="s">
        <v>2762</v>
      </c>
      <c r="C37" s="425" t="s">
        <v>2763</v>
      </c>
      <c r="D37" s="424">
        <v>0.40299999999999997</v>
      </c>
      <c r="E37" s="424">
        <v>0.40299999999999997</v>
      </c>
    </row>
    <row r="38" spans="1:5" s="375" customFormat="1" ht="18" customHeight="1">
      <c r="A38" s="421"/>
      <c r="B38" s="424" t="s">
        <v>2762</v>
      </c>
      <c r="C38" s="425" t="s">
        <v>2764</v>
      </c>
      <c r="D38" s="424">
        <v>0.379</v>
      </c>
      <c r="E38" s="424">
        <v>0.379</v>
      </c>
    </row>
    <row r="39" spans="1:5" s="375" customFormat="1" ht="18" customHeight="1">
      <c r="A39" s="421"/>
      <c r="B39" s="424" t="s">
        <v>2762</v>
      </c>
      <c r="C39" s="425" t="s">
        <v>2765</v>
      </c>
      <c r="D39" s="424">
        <v>0.379</v>
      </c>
      <c r="E39" s="424">
        <v>0.379</v>
      </c>
    </row>
    <row r="40" spans="1:5" s="375" customFormat="1" ht="18" customHeight="1">
      <c r="A40" s="421"/>
      <c r="B40" s="424" t="s">
        <v>2766</v>
      </c>
      <c r="C40" s="425" t="s">
        <v>2767</v>
      </c>
      <c r="D40" s="424">
        <v>0</v>
      </c>
      <c r="E40" s="424">
        <v>0</v>
      </c>
    </row>
    <row r="41" spans="1:5" s="375" customFormat="1" ht="18" customHeight="1">
      <c r="A41" s="421"/>
      <c r="B41" s="424" t="s">
        <v>2766</v>
      </c>
      <c r="C41" s="425" t="s">
        <v>2768</v>
      </c>
      <c r="D41" s="424">
        <v>0.2</v>
      </c>
      <c r="E41" s="424">
        <v>0.2</v>
      </c>
    </row>
    <row r="42" spans="1:5" s="375" customFormat="1" ht="18" customHeight="1">
      <c r="A42" s="421"/>
      <c r="B42" s="424" t="s">
        <v>2766</v>
      </c>
      <c r="C42" s="425" t="s">
        <v>2769</v>
      </c>
      <c r="D42" s="424">
        <v>0</v>
      </c>
      <c r="E42" s="424">
        <v>0</v>
      </c>
    </row>
    <row r="43" spans="1:5" s="375" customFormat="1" ht="18" customHeight="1">
      <c r="A43" s="421"/>
      <c r="B43" s="424" t="s">
        <v>2766</v>
      </c>
      <c r="C43" s="425" t="s">
        <v>2770</v>
      </c>
      <c r="D43" s="424">
        <v>0</v>
      </c>
      <c r="E43" s="424">
        <v>0</v>
      </c>
    </row>
    <row r="44" spans="1:5" s="375" customFormat="1" ht="18" customHeight="1">
      <c r="A44" s="421"/>
      <c r="B44" s="424" t="s">
        <v>2766</v>
      </c>
      <c r="C44" s="425" t="s">
        <v>2771</v>
      </c>
      <c r="D44" s="424">
        <v>0.25800000000000001</v>
      </c>
      <c r="E44" s="424">
        <v>0.25800000000000001</v>
      </c>
    </row>
    <row r="45" spans="1:5" s="375" customFormat="1" ht="18" customHeight="1">
      <c r="A45" s="421"/>
      <c r="B45" s="424" t="s">
        <v>2766</v>
      </c>
      <c r="C45" s="425" t="s">
        <v>2772</v>
      </c>
      <c r="D45" s="424">
        <v>0</v>
      </c>
      <c r="E45" s="424">
        <v>0</v>
      </c>
    </row>
    <row r="46" spans="1:5" s="375" customFormat="1" ht="18" customHeight="1">
      <c r="A46" s="421"/>
      <c r="B46" s="424" t="s">
        <v>2766</v>
      </c>
      <c r="C46" s="425" t="s">
        <v>2773</v>
      </c>
      <c r="D46" s="424">
        <v>0</v>
      </c>
      <c r="E46" s="424">
        <v>0</v>
      </c>
    </row>
    <row r="47" spans="1:5" s="375" customFormat="1" ht="18" customHeight="1">
      <c r="A47" s="421"/>
      <c r="B47" s="424" t="s">
        <v>2766</v>
      </c>
      <c r="C47" s="425" t="s">
        <v>2774</v>
      </c>
      <c r="D47" s="424">
        <v>0</v>
      </c>
      <c r="E47" s="424">
        <v>0</v>
      </c>
    </row>
    <row r="48" spans="1:5" s="375" customFormat="1" ht="18" customHeight="1">
      <c r="A48" s="421"/>
      <c r="B48" s="424" t="s">
        <v>2766</v>
      </c>
      <c r="C48" s="425" t="s">
        <v>2775</v>
      </c>
      <c r="D48" s="424">
        <v>0.25800000000000001</v>
      </c>
      <c r="E48" s="424">
        <v>0.25800000000000001</v>
      </c>
    </row>
    <row r="49" spans="1:5" s="375" customFormat="1" ht="18" customHeight="1">
      <c r="A49" s="421"/>
      <c r="B49" s="424" t="s">
        <v>2766</v>
      </c>
      <c r="C49" s="425" t="s">
        <v>2776</v>
      </c>
      <c r="D49" s="424">
        <v>0.17300000000000001</v>
      </c>
      <c r="E49" s="424">
        <v>0.17300000000000001</v>
      </c>
    </row>
    <row r="50" spans="1:5" s="375" customFormat="1" ht="18" customHeight="1">
      <c r="A50" s="421"/>
      <c r="B50" s="424" t="s">
        <v>2766</v>
      </c>
      <c r="C50" s="425" t="s">
        <v>2777</v>
      </c>
      <c r="D50" s="424">
        <v>0.43600000000000005</v>
      </c>
      <c r="E50" s="424">
        <v>0.43600000000000005</v>
      </c>
    </row>
    <row r="51" spans="1:5" s="375" customFormat="1" ht="18" customHeight="1">
      <c r="A51" s="421"/>
      <c r="B51" s="424" t="s">
        <v>2766</v>
      </c>
      <c r="C51" s="425" t="s">
        <v>2778</v>
      </c>
      <c r="D51" s="424">
        <v>0.38699999999999996</v>
      </c>
      <c r="E51" s="424">
        <v>0.38699999999999996</v>
      </c>
    </row>
    <row r="52" spans="1:5" s="375" customFormat="1" ht="18" customHeight="1">
      <c r="A52" s="421"/>
      <c r="B52" s="424" t="s">
        <v>2779</v>
      </c>
      <c r="C52" s="425" t="s">
        <v>2780</v>
      </c>
      <c r="D52" s="424">
        <v>0</v>
      </c>
      <c r="E52" s="424">
        <v>0</v>
      </c>
    </row>
    <row r="53" spans="1:5" s="375" customFormat="1" ht="18" customHeight="1">
      <c r="A53" s="421"/>
      <c r="B53" s="424" t="s">
        <v>2779</v>
      </c>
      <c r="C53" s="425" t="s">
        <v>2781</v>
      </c>
      <c r="D53" s="424">
        <v>0</v>
      </c>
      <c r="E53" s="424">
        <v>0</v>
      </c>
    </row>
    <row r="54" spans="1:5" s="375" customFormat="1" ht="18" customHeight="1">
      <c r="A54" s="421"/>
      <c r="B54" s="424" t="s">
        <v>2779</v>
      </c>
      <c r="C54" s="425" t="s">
        <v>2782</v>
      </c>
      <c r="D54" s="424">
        <v>0.59199999999999997</v>
      </c>
      <c r="E54" s="424">
        <v>0.59199999999999997</v>
      </c>
    </row>
    <row r="55" spans="1:5" s="375" customFormat="1" ht="18" customHeight="1">
      <c r="A55" s="421"/>
      <c r="B55" s="424" t="s">
        <v>2779</v>
      </c>
      <c r="C55" s="425" t="s">
        <v>2783</v>
      </c>
      <c r="D55" s="424">
        <v>0.28499999999999998</v>
      </c>
      <c r="E55" s="424">
        <v>0.28499999999999998</v>
      </c>
    </row>
    <row r="56" spans="1:5" s="375" customFormat="1" ht="18" customHeight="1">
      <c r="A56" s="421"/>
      <c r="B56" s="424" t="s">
        <v>2784</v>
      </c>
      <c r="C56" s="425" t="s">
        <v>2785</v>
      </c>
      <c r="D56" s="424">
        <v>0</v>
      </c>
      <c r="E56" s="424">
        <v>0</v>
      </c>
    </row>
    <row r="57" spans="1:5" s="375" customFormat="1" ht="18" customHeight="1">
      <c r="A57" s="421"/>
      <c r="B57" s="424" t="s">
        <v>2784</v>
      </c>
      <c r="C57" s="425" t="s">
        <v>2786</v>
      </c>
      <c r="D57" s="424">
        <v>0.245</v>
      </c>
      <c r="E57" s="424">
        <v>0.245</v>
      </c>
    </row>
    <row r="58" spans="1:5" s="375" customFormat="1" ht="18" customHeight="1">
      <c r="A58" s="421"/>
      <c r="B58" s="424" t="s">
        <v>2784</v>
      </c>
      <c r="C58" s="425" t="s">
        <v>2787</v>
      </c>
      <c r="D58" s="424">
        <v>0.47800000000000004</v>
      </c>
      <c r="E58" s="424">
        <v>0.47800000000000004</v>
      </c>
    </row>
    <row r="59" spans="1:5" s="375" customFormat="1" ht="18" customHeight="1">
      <c r="A59" s="421"/>
      <c r="B59" s="424" t="s">
        <v>2784</v>
      </c>
      <c r="C59" s="425" t="s">
        <v>2788</v>
      </c>
      <c r="D59" s="424">
        <v>0.47499999999999998</v>
      </c>
      <c r="E59" s="424">
        <v>0.47499999999999998</v>
      </c>
    </row>
    <row r="60" spans="1:5" s="375" customFormat="1" ht="18" customHeight="1">
      <c r="A60" s="421"/>
      <c r="B60" s="424" t="s">
        <v>2789</v>
      </c>
      <c r="C60" s="425" t="s">
        <v>2790</v>
      </c>
      <c r="D60" s="424">
        <v>0</v>
      </c>
      <c r="E60" s="424">
        <v>0</v>
      </c>
    </row>
    <row r="61" spans="1:5" s="375" customFormat="1" ht="18" customHeight="1">
      <c r="A61" s="421"/>
      <c r="B61" s="424" t="s">
        <v>2789</v>
      </c>
      <c r="C61" s="425" t="s">
        <v>2791</v>
      </c>
      <c r="D61" s="424">
        <v>0.42000000000000004</v>
      </c>
      <c r="E61" s="424">
        <v>0.42000000000000004</v>
      </c>
    </row>
    <row r="62" spans="1:5" s="375" customFormat="1" ht="18" customHeight="1">
      <c r="A62" s="421"/>
      <c r="B62" s="424" t="s">
        <v>2789</v>
      </c>
      <c r="C62" s="425" t="s">
        <v>2792</v>
      </c>
      <c r="D62" s="424">
        <v>0.24000000000000002</v>
      </c>
      <c r="E62" s="424">
        <v>0.24000000000000002</v>
      </c>
    </row>
    <row r="63" spans="1:5" s="375" customFormat="1" ht="18" customHeight="1">
      <c r="A63" s="421"/>
      <c r="B63" s="424" t="s">
        <v>2793</v>
      </c>
      <c r="C63" s="425" t="s">
        <v>2794</v>
      </c>
      <c r="D63" s="424">
        <v>0</v>
      </c>
      <c r="E63" s="424">
        <v>0</v>
      </c>
    </row>
    <row r="64" spans="1:5" s="375" customFormat="1" ht="18" customHeight="1">
      <c r="A64" s="421"/>
      <c r="B64" s="424" t="s">
        <v>2793</v>
      </c>
      <c r="C64" s="425" t="s">
        <v>2795</v>
      </c>
      <c r="D64" s="424">
        <v>0</v>
      </c>
      <c r="E64" s="424">
        <v>0</v>
      </c>
    </row>
    <row r="65" spans="1:5" s="375" customFormat="1" ht="18" customHeight="1">
      <c r="A65" s="421"/>
      <c r="B65" s="424" t="s">
        <v>2793</v>
      </c>
      <c r="C65" s="425" t="s">
        <v>2796</v>
      </c>
      <c r="D65" s="424">
        <v>0</v>
      </c>
      <c r="E65" s="424">
        <v>0</v>
      </c>
    </row>
    <row r="66" spans="1:5" s="375" customFormat="1" ht="18" customHeight="1">
      <c r="A66" s="421"/>
      <c r="B66" s="424" t="s">
        <v>2793</v>
      </c>
      <c r="C66" s="425" t="s">
        <v>2797</v>
      </c>
      <c r="D66" s="424">
        <v>0.65100000000000002</v>
      </c>
      <c r="E66" s="424">
        <v>0.65100000000000002</v>
      </c>
    </row>
    <row r="67" spans="1:5" s="375" customFormat="1" ht="18" customHeight="1">
      <c r="A67" s="421"/>
      <c r="B67" s="424" t="s">
        <v>2793</v>
      </c>
      <c r="C67" s="425" t="s">
        <v>2798</v>
      </c>
      <c r="D67" s="424">
        <v>0.29799999999999999</v>
      </c>
      <c r="E67" s="424">
        <v>0.29799999999999999</v>
      </c>
    </row>
    <row r="68" spans="1:5" s="375" customFormat="1" ht="18" customHeight="1">
      <c r="A68" s="421"/>
      <c r="B68" s="424" t="s">
        <v>2799</v>
      </c>
      <c r="C68" s="425" t="s">
        <v>2800</v>
      </c>
      <c r="D68" s="424">
        <v>0</v>
      </c>
      <c r="E68" s="424">
        <v>0</v>
      </c>
    </row>
    <row r="69" spans="1:5" s="375" customFormat="1" ht="18" customHeight="1">
      <c r="A69" s="421"/>
      <c r="B69" s="424" t="s">
        <v>2799</v>
      </c>
      <c r="C69" s="425" t="s">
        <v>2801</v>
      </c>
      <c r="D69" s="424">
        <v>0.17300000000000001</v>
      </c>
      <c r="E69" s="424">
        <v>0.17300000000000001</v>
      </c>
    </row>
    <row r="70" spans="1:5" s="375" customFormat="1" ht="18" customHeight="1">
      <c r="A70" s="421"/>
      <c r="B70" s="424" t="s">
        <v>2799</v>
      </c>
      <c r="C70" s="425" t="s">
        <v>2802</v>
      </c>
      <c r="D70" s="424">
        <v>0.59599999999999997</v>
      </c>
      <c r="E70" s="424">
        <v>0.59599999999999997</v>
      </c>
    </row>
    <row r="71" spans="1:5" s="375" customFormat="1" ht="18" customHeight="1">
      <c r="A71" s="421"/>
      <c r="B71" s="424" t="s">
        <v>2799</v>
      </c>
      <c r="C71" s="425" t="s">
        <v>2803</v>
      </c>
      <c r="D71" s="424">
        <v>0.58699999999999997</v>
      </c>
      <c r="E71" s="424">
        <v>0.58699999999999997</v>
      </c>
    </row>
    <row r="72" spans="1:5" s="375" customFormat="1" ht="18" customHeight="1">
      <c r="A72" s="421"/>
      <c r="B72" s="424" t="s">
        <v>2804</v>
      </c>
      <c r="C72" s="425" t="s">
        <v>2804</v>
      </c>
      <c r="D72" s="424">
        <v>0.65300000000000002</v>
      </c>
      <c r="E72" s="424">
        <v>0.65300000000000002</v>
      </c>
    </row>
    <row r="73" spans="1:5" s="375" customFormat="1" ht="18" customHeight="1">
      <c r="A73" s="421"/>
      <c r="B73" s="424" t="s">
        <v>2805</v>
      </c>
      <c r="C73" s="425" t="s">
        <v>2806</v>
      </c>
      <c r="D73" s="424">
        <v>0.314</v>
      </c>
      <c r="E73" s="424">
        <v>0.314</v>
      </c>
    </row>
    <row r="74" spans="1:5" s="375" customFormat="1" ht="18" customHeight="1">
      <c r="A74" s="421"/>
      <c r="B74" s="424" t="s">
        <v>2805</v>
      </c>
      <c r="C74" s="425" t="s">
        <v>2807</v>
      </c>
      <c r="D74" s="424">
        <v>0</v>
      </c>
      <c r="E74" s="424">
        <v>0</v>
      </c>
    </row>
    <row r="75" spans="1:5" s="375" customFormat="1" ht="18" customHeight="1">
      <c r="A75" s="421"/>
      <c r="B75" s="424" t="s">
        <v>2805</v>
      </c>
      <c r="C75" s="425" t="s">
        <v>2808</v>
      </c>
      <c r="D75" s="424">
        <v>0.35499999999999998</v>
      </c>
      <c r="E75" s="424">
        <v>0.35499999999999998</v>
      </c>
    </row>
    <row r="76" spans="1:5" s="375" customFormat="1" ht="18" customHeight="1">
      <c r="A76" s="421"/>
      <c r="B76" s="424" t="s">
        <v>2805</v>
      </c>
      <c r="C76" s="425" t="s">
        <v>2809</v>
      </c>
      <c r="D76" s="424">
        <v>0</v>
      </c>
      <c r="E76" s="424">
        <v>0</v>
      </c>
    </row>
    <row r="77" spans="1:5" s="375" customFormat="1" ht="18" customHeight="1">
      <c r="A77" s="421"/>
      <c r="B77" s="424" t="s">
        <v>2805</v>
      </c>
      <c r="C77" s="425" t="s">
        <v>2810</v>
      </c>
      <c r="D77" s="424">
        <v>0.33200000000000002</v>
      </c>
      <c r="E77" s="424">
        <v>0.33200000000000002</v>
      </c>
    </row>
    <row r="78" spans="1:5" s="375" customFormat="1" ht="18" customHeight="1">
      <c r="A78" s="421"/>
      <c r="B78" s="424" t="s">
        <v>2805</v>
      </c>
      <c r="C78" s="425" t="s">
        <v>2811</v>
      </c>
      <c r="D78" s="424">
        <v>0.48899999999999993</v>
      </c>
      <c r="E78" s="424">
        <v>0.48899999999999993</v>
      </c>
    </row>
    <row r="79" spans="1:5" s="375" customFormat="1" ht="18" customHeight="1">
      <c r="A79" s="421"/>
      <c r="B79" s="424" t="s">
        <v>2805</v>
      </c>
      <c r="C79" s="425" t="s">
        <v>2812</v>
      </c>
      <c r="D79" s="424">
        <v>0.45899999999999996</v>
      </c>
      <c r="E79" s="424">
        <v>0.45899999999999996</v>
      </c>
    </row>
    <row r="80" spans="1:5" s="375" customFormat="1" ht="18" customHeight="1">
      <c r="A80" s="421"/>
      <c r="B80" s="424" t="s">
        <v>2813</v>
      </c>
      <c r="C80" s="425" t="s">
        <v>2814</v>
      </c>
      <c r="D80" s="424">
        <v>0</v>
      </c>
      <c r="E80" s="424">
        <v>0</v>
      </c>
    </row>
    <row r="81" spans="1:5" s="375" customFormat="1" ht="18" customHeight="1">
      <c r="A81" s="421"/>
      <c r="B81" s="424" t="s">
        <v>2813</v>
      </c>
      <c r="C81" s="425" t="s">
        <v>2815</v>
      </c>
      <c r="D81" s="424">
        <v>0</v>
      </c>
      <c r="E81" s="424">
        <v>0</v>
      </c>
    </row>
    <row r="82" spans="1:5" s="375" customFormat="1" ht="18" customHeight="1">
      <c r="A82" s="421"/>
      <c r="B82" s="424" t="s">
        <v>2813</v>
      </c>
      <c r="C82" s="425" t="s">
        <v>2816</v>
      </c>
      <c r="D82" s="424">
        <v>0.13600000000000001</v>
      </c>
      <c r="E82" s="424">
        <v>0.13600000000000001</v>
      </c>
    </row>
    <row r="83" spans="1:5" s="375" customFormat="1" ht="18" customHeight="1">
      <c r="A83" s="421"/>
      <c r="B83" s="424" t="s">
        <v>2813</v>
      </c>
      <c r="C83" s="425" t="s">
        <v>2817</v>
      </c>
      <c r="D83" s="424">
        <v>0.27599999999999997</v>
      </c>
      <c r="E83" s="424">
        <v>0.27599999999999997</v>
      </c>
    </row>
    <row r="84" spans="1:5" s="375" customFormat="1" ht="18" customHeight="1">
      <c r="A84" s="421"/>
      <c r="B84" s="424" t="s">
        <v>2813</v>
      </c>
      <c r="C84" s="425" t="s">
        <v>2818</v>
      </c>
      <c r="D84" s="424">
        <v>0.20599999999999999</v>
      </c>
      <c r="E84" s="424">
        <v>0.20599999999999999</v>
      </c>
    </row>
    <row r="85" spans="1:5" s="375" customFormat="1" ht="18" customHeight="1">
      <c r="A85" s="421"/>
      <c r="B85" s="424" t="s">
        <v>2813</v>
      </c>
      <c r="C85" s="425" t="s">
        <v>2819</v>
      </c>
      <c r="D85" s="424">
        <v>0.27599999999999997</v>
      </c>
      <c r="E85" s="424">
        <v>0.27599999999999997</v>
      </c>
    </row>
    <row r="86" spans="1:5" s="375" customFormat="1" ht="18" customHeight="1">
      <c r="A86" s="421"/>
      <c r="B86" s="424" t="s">
        <v>2813</v>
      </c>
      <c r="C86" s="425" t="s">
        <v>2820</v>
      </c>
      <c r="D86" s="424">
        <v>0.34699999999999998</v>
      </c>
      <c r="E86" s="424">
        <v>0.34699999999999998</v>
      </c>
    </row>
    <row r="87" spans="1:5" s="375" customFormat="1" ht="18" customHeight="1">
      <c r="A87" s="421"/>
      <c r="B87" s="424" t="s">
        <v>2813</v>
      </c>
      <c r="C87" s="425" t="s">
        <v>2821</v>
      </c>
      <c r="D87" s="424">
        <v>0.36499999999999999</v>
      </c>
      <c r="E87" s="424">
        <v>0.36499999999999999</v>
      </c>
    </row>
    <row r="88" spans="1:5" s="375" customFormat="1" ht="18" customHeight="1">
      <c r="A88" s="421"/>
      <c r="B88" s="424" t="s">
        <v>2813</v>
      </c>
      <c r="C88" s="425" t="s">
        <v>2822</v>
      </c>
      <c r="D88" s="424">
        <v>0.25</v>
      </c>
      <c r="E88" s="424">
        <v>0.25</v>
      </c>
    </row>
    <row r="89" spans="1:5" s="375" customFormat="1" ht="18" customHeight="1">
      <c r="A89" s="421"/>
      <c r="B89" s="424" t="s">
        <v>2813</v>
      </c>
      <c r="C89" s="425" t="s">
        <v>2823</v>
      </c>
      <c r="D89" s="424">
        <v>0.3</v>
      </c>
      <c r="E89" s="424">
        <v>0.3</v>
      </c>
    </row>
    <row r="90" spans="1:5" s="375" customFormat="1" ht="18" customHeight="1">
      <c r="A90" s="421"/>
      <c r="B90" s="424" t="s">
        <v>2813</v>
      </c>
      <c r="C90" s="425" t="s">
        <v>2824</v>
      </c>
      <c r="D90" s="424">
        <v>0.16200000000000001</v>
      </c>
      <c r="E90" s="424">
        <v>0.16200000000000001</v>
      </c>
    </row>
    <row r="91" spans="1:5" s="375" customFormat="1" ht="18" customHeight="1">
      <c r="A91" s="421"/>
      <c r="B91" s="424" t="s">
        <v>2813</v>
      </c>
      <c r="C91" s="425" t="s">
        <v>2825</v>
      </c>
      <c r="D91" s="424">
        <v>0.42199999999999999</v>
      </c>
      <c r="E91" s="424">
        <v>0.42199999999999999</v>
      </c>
    </row>
    <row r="92" spans="1:5" s="375" customFormat="1" ht="18" customHeight="1">
      <c r="A92" s="421"/>
      <c r="B92" s="424" t="s">
        <v>2813</v>
      </c>
      <c r="C92" s="425" t="s">
        <v>2826</v>
      </c>
      <c r="D92" s="424">
        <v>0.36499999999999999</v>
      </c>
      <c r="E92" s="424">
        <v>0.36499999999999999</v>
      </c>
    </row>
    <row r="93" spans="1:5" s="375" customFormat="1" ht="18" customHeight="1">
      <c r="A93" s="421"/>
      <c r="B93" s="424" t="s">
        <v>2813</v>
      </c>
      <c r="C93" s="425" t="s">
        <v>2827</v>
      </c>
      <c r="D93" s="424">
        <v>4.7E-2</v>
      </c>
      <c r="E93" s="424">
        <v>4.7E-2</v>
      </c>
    </row>
    <row r="94" spans="1:5" s="375" customFormat="1" ht="18" customHeight="1">
      <c r="A94" s="421"/>
      <c r="B94" s="424" t="s">
        <v>2813</v>
      </c>
      <c r="C94" s="425" t="s">
        <v>2828</v>
      </c>
      <c r="D94" s="424">
        <v>0.19</v>
      </c>
      <c r="E94" s="424">
        <v>0.19</v>
      </c>
    </row>
    <row r="95" spans="1:5" s="375" customFormat="1" ht="18" customHeight="1">
      <c r="A95" s="421"/>
      <c r="B95" s="424" t="s">
        <v>2813</v>
      </c>
      <c r="C95" s="425" t="s">
        <v>2829</v>
      </c>
      <c r="D95" s="424">
        <v>0.20399999999999999</v>
      </c>
      <c r="E95" s="424">
        <v>0.20399999999999999</v>
      </c>
    </row>
    <row r="96" spans="1:5" s="375" customFormat="1" ht="18" customHeight="1">
      <c r="A96" s="421"/>
      <c r="B96" s="424" t="s">
        <v>2813</v>
      </c>
      <c r="C96" s="425" t="s">
        <v>2830</v>
      </c>
      <c r="D96" s="424">
        <v>0</v>
      </c>
      <c r="E96" s="424">
        <v>0</v>
      </c>
    </row>
    <row r="97" spans="1:5" s="375" customFormat="1" ht="18" customHeight="1">
      <c r="A97" s="421"/>
      <c r="B97" s="424" t="s">
        <v>2813</v>
      </c>
      <c r="C97" s="425" t="s">
        <v>2831</v>
      </c>
      <c r="D97" s="424">
        <v>0.26200000000000001</v>
      </c>
      <c r="E97" s="424">
        <v>0.26200000000000001</v>
      </c>
    </row>
    <row r="98" spans="1:5" s="375" customFormat="1" ht="18" customHeight="1">
      <c r="A98" s="421"/>
      <c r="B98" s="424" t="s">
        <v>2813</v>
      </c>
      <c r="C98" s="425" t="s">
        <v>2832</v>
      </c>
      <c r="D98" s="424">
        <v>0.24899999999999997</v>
      </c>
      <c r="E98" s="424">
        <v>0.24899999999999997</v>
      </c>
    </row>
    <row r="99" spans="1:5" s="375" customFormat="1" ht="18" customHeight="1">
      <c r="A99" s="421"/>
      <c r="B99" s="424" t="s">
        <v>2833</v>
      </c>
      <c r="C99" s="425" t="s">
        <v>2834</v>
      </c>
      <c r="D99" s="424">
        <v>0</v>
      </c>
      <c r="E99" s="424">
        <v>0</v>
      </c>
    </row>
    <row r="100" spans="1:5" s="375" customFormat="1" ht="18" customHeight="1">
      <c r="A100" s="421"/>
      <c r="B100" s="424" t="s">
        <v>2833</v>
      </c>
      <c r="C100" s="425" t="s">
        <v>2835</v>
      </c>
      <c r="D100" s="424">
        <v>5.8000000000000003E-2</v>
      </c>
      <c r="E100" s="424">
        <v>5.8000000000000003E-2</v>
      </c>
    </row>
    <row r="101" spans="1:5" s="375" customFormat="1" ht="18" customHeight="1">
      <c r="A101" s="421"/>
      <c r="B101" s="424" t="s">
        <v>2833</v>
      </c>
      <c r="C101" s="425" t="s">
        <v>2836</v>
      </c>
      <c r="D101" s="424">
        <v>4.9000000000000002E-2</v>
      </c>
      <c r="E101" s="424">
        <v>4.9000000000000002E-2</v>
      </c>
    </row>
    <row r="102" spans="1:5" s="375" customFormat="1" ht="18" customHeight="1">
      <c r="A102" s="421"/>
      <c r="B102" s="424" t="s">
        <v>2837</v>
      </c>
      <c r="C102" s="425" t="s">
        <v>2838</v>
      </c>
      <c r="D102" s="424">
        <v>0</v>
      </c>
      <c r="E102" s="424">
        <v>0</v>
      </c>
    </row>
    <row r="103" spans="1:5" s="375" customFormat="1" ht="18" customHeight="1">
      <c r="A103" s="421"/>
      <c r="B103" s="424" t="s">
        <v>2837</v>
      </c>
      <c r="C103" s="425" t="s">
        <v>2839</v>
      </c>
      <c r="D103" s="424">
        <v>0.11799999999999999</v>
      </c>
      <c r="E103" s="424">
        <v>0.11799999999999999</v>
      </c>
    </row>
    <row r="104" spans="1:5" s="375" customFormat="1" ht="18" customHeight="1">
      <c r="A104" s="421"/>
      <c r="B104" s="424" t="s">
        <v>2837</v>
      </c>
      <c r="C104" s="425" t="s">
        <v>2840</v>
      </c>
      <c r="D104" s="424">
        <v>0.26899999999999996</v>
      </c>
      <c r="E104" s="424">
        <v>0.26899999999999996</v>
      </c>
    </row>
    <row r="105" spans="1:5" s="375" customFormat="1" ht="18" customHeight="1">
      <c r="A105" s="421"/>
      <c r="B105" s="424" t="s">
        <v>2837</v>
      </c>
      <c r="C105" s="425" t="s">
        <v>2841</v>
      </c>
      <c r="D105" s="424">
        <v>0.38400000000000001</v>
      </c>
      <c r="E105" s="424">
        <v>0.38400000000000001</v>
      </c>
    </row>
    <row r="106" spans="1:5" s="375" customFormat="1" ht="18" customHeight="1">
      <c r="A106" s="421"/>
      <c r="B106" s="424" t="s">
        <v>2837</v>
      </c>
      <c r="C106" s="425" t="s">
        <v>2842</v>
      </c>
      <c r="D106" s="424">
        <v>1.006</v>
      </c>
      <c r="E106" s="424">
        <v>1.006</v>
      </c>
    </row>
    <row r="107" spans="1:5" s="375" customFormat="1" ht="18" customHeight="1">
      <c r="A107" s="421"/>
      <c r="B107" s="424" t="s">
        <v>2843</v>
      </c>
      <c r="C107" s="425" t="s">
        <v>2844</v>
      </c>
      <c r="D107" s="424">
        <v>0</v>
      </c>
      <c r="E107" s="424">
        <v>0</v>
      </c>
    </row>
    <row r="108" spans="1:5" s="375" customFormat="1" ht="18" customHeight="1">
      <c r="A108" s="421"/>
      <c r="B108" s="424" t="s">
        <v>2843</v>
      </c>
      <c r="C108" s="425" t="s">
        <v>2845</v>
      </c>
      <c r="D108" s="424">
        <v>0</v>
      </c>
      <c r="E108" s="424">
        <v>0</v>
      </c>
    </row>
    <row r="109" spans="1:5" s="375" customFormat="1" ht="18" customHeight="1">
      <c r="A109" s="421"/>
      <c r="B109" s="424" t="s">
        <v>2843</v>
      </c>
      <c r="C109" s="425" t="s">
        <v>2846</v>
      </c>
      <c r="D109" s="424">
        <v>0</v>
      </c>
      <c r="E109" s="424">
        <v>0</v>
      </c>
    </row>
    <row r="110" spans="1:5" s="375" customFormat="1" ht="18" customHeight="1">
      <c r="A110" s="421"/>
      <c r="B110" s="424" t="s">
        <v>2843</v>
      </c>
      <c r="C110" s="425" t="s">
        <v>2847</v>
      </c>
      <c r="D110" s="424">
        <v>0.314</v>
      </c>
      <c r="E110" s="424">
        <v>0.314</v>
      </c>
    </row>
    <row r="111" spans="1:5" s="375" customFormat="1" ht="18" customHeight="1">
      <c r="A111" s="421"/>
      <c r="B111" s="424" t="s">
        <v>2843</v>
      </c>
      <c r="C111" s="425" t="s">
        <v>2848</v>
      </c>
      <c r="D111" s="424">
        <v>0.25900000000000001</v>
      </c>
      <c r="E111" s="424">
        <v>0.25900000000000001</v>
      </c>
    </row>
    <row r="112" spans="1:5" s="375" customFormat="1" ht="18" customHeight="1">
      <c r="A112" s="421"/>
      <c r="B112" s="424" t="s">
        <v>2843</v>
      </c>
      <c r="C112" s="425" t="s">
        <v>2849</v>
      </c>
      <c r="D112" s="424">
        <v>0</v>
      </c>
      <c r="E112" s="424">
        <v>0</v>
      </c>
    </row>
    <row r="113" spans="1:5" s="375" customFormat="1" ht="18" customHeight="1">
      <c r="A113" s="421"/>
      <c r="B113" s="424" t="s">
        <v>2843</v>
      </c>
      <c r="C113" s="425" t="s">
        <v>2850</v>
      </c>
      <c r="D113" s="424">
        <v>0</v>
      </c>
      <c r="E113" s="424">
        <v>0</v>
      </c>
    </row>
    <row r="114" spans="1:5" s="375" customFormat="1" ht="18" customHeight="1">
      <c r="A114" s="421"/>
      <c r="B114" s="424" t="s">
        <v>2843</v>
      </c>
      <c r="C114" s="425" t="s">
        <v>2851</v>
      </c>
      <c r="D114" s="424">
        <v>0</v>
      </c>
      <c r="E114" s="424">
        <v>0</v>
      </c>
    </row>
    <row r="115" spans="1:5" s="375" customFormat="1" ht="18" customHeight="1">
      <c r="A115" s="421"/>
      <c r="B115" s="424" t="s">
        <v>2843</v>
      </c>
      <c r="C115" s="425" t="s">
        <v>2852</v>
      </c>
      <c r="D115" s="424">
        <v>0</v>
      </c>
      <c r="E115" s="424">
        <v>0</v>
      </c>
    </row>
    <row r="116" spans="1:5" s="375" customFormat="1" ht="18" customHeight="1">
      <c r="A116" s="421"/>
      <c r="B116" s="424" t="s">
        <v>2843</v>
      </c>
      <c r="C116" s="425" t="s">
        <v>2853</v>
      </c>
      <c r="D116" s="424">
        <v>0</v>
      </c>
      <c r="E116" s="424">
        <v>0</v>
      </c>
    </row>
    <row r="117" spans="1:5" s="375" customFormat="1" ht="18" customHeight="1">
      <c r="A117" s="421"/>
      <c r="B117" s="424" t="s">
        <v>2843</v>
      </c>
      <c r="C117" s="425" t="s">
        <v>2854</v>
      </c>
      <c r="D117" s="424">
        <v>0.51999999999999991</v>
      </c>
      <c r="E117" s="424">
        <v>0.51999999999999991</v>
      </c>
    </row>
    <row r="118" spans="1:5" s="375" customFormat="1" ht="18" customHeight="1">
      <c r="A118" s="421"/>
      <c r="B118" s="424" t="s">
        <v>2843</v>
      </c>
      <c r="C118" s="425" t="s">
        <v>2855</v>
      </c>
      <c r="D118" s="424">
        <v>0.433</v>
      </c>
      <c r="E118" s="424">
        <v>0.433</v>
      </c>
    </row>
    <row r="119" spans="1:5" s="375" customFormat="1" ht="18" customHeight="1">
      <c r="A119" s="421"/>
      <c r="B119" s="424" t="s">
        <v>2856</v>
      </c>
      <c r="C119" s="425" t="s">
        <v>2856</v>
      </c>
      <c r="D119" s="424">
        <v>0.34900000000000003</v>
      </c>
      <c r="E119" s="424">
        <v>0.34900000000000003</v>
      </c>
    </row>
    <row r="120" spans="1:5" s="375" customFormat="1" ht="18" customHeight="1">
      <c r="A120" s="421"/>
      <c r="B120" s="424" t="s">
        <v>2857</v>
      </c>
      <c r="C120" s="425" t="s">
        <v>2857</v>
      </c>
      <c r="D120" s="424">
        <v>0.46400000000000002</v>
      </c>
      <c r="E120" s="424">
        <v>0.46400000000000002</v>
      </c>
    </row>
    <row r="121" spans="1:5" s="375" customFormat="1" ht="18" customHeight="1">
      <c r="A121" s="421"/>
      <c r="B121" s="424" t="s">
        <v>2858</v>
      </c>
      <c r="C121" s="425" t="s">
        <v>2859</v>
      </c>
      <c r="D121" s="424">
        <v>0</v>
      </c>
      <c r="E121" s="424">
        <v>0</v>
      </c>
    </row>
    <row r="122" spans="1:5" s="375" customFormat="1" ht="18" customHeight="1">
      <c r="A122" s="421"/>
      <c r="B122" s="424" t="s">
        <v>2858</v>
      </c>
      <c r="C122" s="425" t="s">
        <v>2860</v>
      </c>
      <c r="D122" s="424">
        <v>4.0000000000000001E-3</v>
      </c>
      <c r="E122" s="424">
        <v>4.0000000000000001E-3</v>
      </c>
    </row>
    <row r="123" spans="1:5" s="375" customFormat="1" ht="18" customHeight="1">
      <c r="A123" s="421"/>
      <c r="B123" s="424" t="s">
        <v>2858</v>
      </c>
      <c r="C123" s="425" t="s">
        <v>2861</v>
      </c>
      <c r="D123" s="424">
        <v>9.0999999999999998E-2</v>
      </c>
      <c r="E123" s="424">
        <v>9.0999999999999998E-2</v>
      </c>
    </row>
    <row r="124" spans="1:5" s="375" customFormat="1" ht="18" customHeight="1">
      <c r="A124" s="421"/>
      <c r="B124" s="424" t="s">
        <v>2858</v>
      </c>
      <c r="C124" s="425" t="s">
        <v>2862</v>
      </c>
      <c r="D124" s="424">
        <v>0.112</v>
      </c>
      <c r="E124" s="424">
        <v>0.112</v>
      </c>
    </row>
    <row r="125" spans="1:5" s="375" customFormat="1" ht="18" customHeight="1">
      <c r="A125" s="421"/>
      <c r="B125" s="424" t="s">
        <v>2858</v>
      </c>
      <c r="C125" s="425" t="s">
        <v>2863</v>
      </c>
      <c r="D125" s="424">
        <v>0.92500000000000004</v>
      </c>
      <c r="E125" s="424">
        <v>0.92500000000000004</v>
      </c>
    </row>
    <row r="126" spans="1:5" s="375" customFormat="1" ht="18" customHeight="1">
      <c r="A126" s="421"/>
      <c r="B126" s="424" t="s">
        <v>2858</v>
      </c>
      <c r="C126" s="425" t="s">
        <v>2864</v>
      </c>
      <c r="D126" s="424">
        <v>0.34900000000000003</v>
      </c>
      <c r="E126" s="424">
        <v>0.34900000000000003</v>
      </c>
    </row>
    <row r="127" spans="1:5" s="375" customFormat="1" ht="18" customHeight="1">
      <c r="A127" s="421"/>
      <c r="B127" s="424" t="s">
        <v>2865</v>
      </c>
      <c r="C127" s="425" t="s">
        <v>2866</v>
      </c>
      <c r="D127" s="424">
        <v>0</v>
      </c>
      <c r="E127" s="424">
        <v>0</v>
      </c>
    </row>
    <row r="128" spans="1:5" s="375" customFormat="1" ht="18" customHeight="1">
      <c r="A128" s="421"/>
      <c r="B128" s="424" t="s">
        <v>2865</v>
      </c>
      <c r="C128" s="425" t="s">
        <v>2867</v>
      </c>
      <c r="D128" s="424">
        <v>0.43600000000000005</v>
      </c>
      <c r="E128" s="424">
        <v>0.43600000000000005</v>
      </c>
    </row>
    <row r="129" spans="1:5" s="375" customFormat="1" ht="18" customHeight="1">
      <c r="A129" s="421"/>
      <c r="B129" s="424" t="s">
        <v>2865</v>
      </c>
      <c r="C129" s="425" t="s">
        <v>2868</v>
      </c>
      <c r="D129" s="424">
        <v>0.28600000000000003</v>
      </c>
      <c r="E129" s="424">
        <v>0.28600000000000003</v>
      </c>
    </row>
    <row r="130" spans="1:5" s="375" customFormat="1" ht="18" customHeight="1">
      <c r="A130" s="421"/>
      <c r="B130" s="424" t="s">
        <v>2869</v>
      </c>
      <c r="C130" s="425" t="s">
        <v>2870</v>
      </c>
      <c r="D130" s="424">
        <v>0</v>
      </c>
      <c r="E130" s="424">
        <v>0</v>
      </c>
    </row>
    <row r="131" spans="1:5" s="375" customFormat="1" ht="18" customHeight="1">
      <c r="A131" s="421"/>
      <c r="B131" s="424" t="s">
        <v>2869</v>
      </c>
      <c r="C131" s="425" t="s">
        <v>2871</v>
      </c>
      <c r="D131" s="424">
        <v>0.56999999999999995</v>
      </c>
      <c r="E131" s="424">
        <v>0.56999999999999995</v>
      </c>
    </row>
    <row r="132" spans="1:5" s="375" customFormat="1" ht="18" customHeight="1">
      <c r="A132" s="421"/>
      <c r="B132" s="424" t="s">
        <v>2869</v>
      </c>
      <c r="C132" s="425" t="s">
        <v>2872</v>
      </c>
      <c r="D132" s="424">
        <v>0.47699999999999998</v>
      </c>
      <c r="E132" s="424">
        <v>0.47699999999999998</v>
      </c>
    </row>
    <row r="133" spans="1:5" s="375" customFormat="1" ht="18" customHeight="1">
      <c r="A133" s="421"/>
      <c r="B133" s="424" t="s">
        <v>2873</v>
      </c>
      <c r="C133" s="425" t="s">
        <v>2873</v>
      </c>
      <c r="D133" s="424">
        <v>0.495</v>
      </c>
      <c r="E133" s="424">
        <v>0.495</v>
      </c>
    </row>
    <row r="134" spans="1:5" s="375" customFormat="1" ht="18" customHeight="1">
      <c r="A134" s="421"/>
      <c r="B134" s="424" t="s">
        <v>2874</v>
      </c>
      <c r="C134" s="425" t="s">
        <v>2875</v>
      </c>
      <c r="D134" s="424">
        <v>0.55699999999999994</v>
      </c>
      <c r="E134" s="424">
        <v>0.55699999999999994</v>
      </c>
    </row>
    <row r="135" spans="1:5" s="375" customFormat="1" ht="18" customHeight="1">
      <c r="A135" s="421"/>
      <c r="B135" s="424" t="s">
        <v>2874</v>
      </c>
      <c r="C135" s="425" t="s">
        <v>2876</v>
      </c>
      <c r="D135" s="424">
        <v>0</v>
      </c>
      <c r="E135" s="424">
        <v>0</v>
      </c>
    </row>
    <row r="136" spans="1:5" s="375" customFormat="1" ht="18" customHeight="1">
      <c r="A136" s="421"/>
      <c r="B136" s="424" t="s">
        <v>2874</v>
      </c>
      <c r="C136" s="425" t="s">
        <v>2877</v>
      </c>
      <c r="D136" s="424">
        <v>0.54900000000000004</v>
      </c>
      <c r="E136" s="424">
        <v>0.54900000000000004</v>
      </c>
    </row>
    <row r="137" spans="1:5" s="375" customFormat="1" ht="18" customHeight="1">
      <c r="A137" s="421"/>
      <c r="B137" s="424" t="s">
        <v>2878</v>
      </c>
      <c r="C137" s="425" t="s">
        <v>2879</v>
      </c>
      <c r="D137" s="424">
        <v>0.253</v>
      </c>
      <c r="E137" s="424">
        <v>0.253</v>
      </c>
    </row>
    <row r="138" spans="1:5" s="375" customFormat="1" ht="18" customHeight="1">
      <c r="A138" s="421"/>
      <c r="B138" s="424" t="s">
        <v>2878</v>
      </c>
      <c r="C138" s="425" t="s">
        <v>2880</v>
      </c>
      <c r="D138" s="424">
        <v>0.42199999999999999</v>
      </c>
      <c r="E138" s="424">
        <v>0.42199999999999999</v>
      </c>
    </row>
    <row r="139" spans="1:5" s="375" customFormat="1" ht="18" customHeight="1">
      <c r="A139" s="421"/>
      <c r="B139" s="424" t="s">
        <v>2878</v>
      </c>
      <c r="C139" s="425" t="s">
        <v>2881</v>
      </c>
      <c r="D139" s="424">
        <v>0.42199999999999999</v>
      </c>
      <c r="E139" s="424">
        <v>0.42199999999999999</v>
      </c>
    </row>
    <row r="140" spans="1:5" s="375" customFormat="1" ht="18" customHeight="1">
      <c r="A140" s="421"/>
      <c r="B140" s="424" t="s">
        <v>2882</v>
      </c>
      <c r="C140" s="425" t="s">
        <v>2883</v>
      </c>
      <c r="D140" s="424">
        <v>0</v>
      </c>
      <c r="E140" s="424">
        <v>0</v>
      </c>
    </row>
    <row r="141" spans="1:5" s="375" customFormat="1" ht="18" customHeight="1">
      <c r="A141" s="421"/>
      <c r="B141" s="424" t="s">
        <v>2882</v>
      </c>
      <c r="C141" s="425" t="s">
        <v>2884</v>
      </c>
      <c r="D141" s="424">
        <v>0</v>
      </c>
      <c r="E141" s="424">
        <v>0</v>
      </c>
    </row>
    <row r="142" spans="1:5" s="375" customFormat="1" ht="18" customHeight="1">
      <c r="A142" s="421"/>
      <c r="B142" s="424" t="s">
        <v>2882</v>
      </c>
      <c r="C142" s="425" t="s">
        <v>2885</v>
      </c>
      <c r="D142" s="424">
        <v>0</v>
      </c>
      <c r="E142" s="424">
        <v>0</v>
      </c>
    </row>
    <row r="143" spans="1:5" s="375" customFormat="1" ht="18" customHeight="1">
      <c r="A143" s="421"/>
      <c r="B143" s="424" t="s">
        <v>2882</v>
      </c>
      <c r="C143" s="425" t="s">
        <v>2886</v>
      </c>
      <c r="D143" s="424">
        <v>0.53799999999999992</v>
      </c>
      <c r="E143" s="424">
        <v>0.48199999999999998</v>
      </c>
    </row>
    <row r="144" spans="1:5" s="375" customFormat="1" ht="18" customHeight="1">
      <c r="A144" s="421"/>
      <c r="B144" s="424" t="s">
        <v>2882</v>
      </c>
      <c r="C144" s="425" t="s">
        <v>2887</v>
      </c>
      <c r="D144" s="424">
        <v>0.499</v>
      </c>
      <c r="E144" s="424">
        <v>0.44700000000000001</v>
      </c>
    </row>
    <row r="145" spans="1:5" s="375" customFormat="1" ht="18" customHeight="1">
      <c r="A145" s="421"/>
      <c r="B145" s="424" t="s">
        <v>2888</v>
      </c>
      <c r="C145" s="425" t="s">
        <v>2888</v>
      </c>
      <c r="D145" s="424">
        <v>0.45800000000000002</v>
      </c>
      <c r="E145" s="424">
        <v>0.45800000000000002</v>
      </c>
    </row>
    <row r="146" spans="1:5" s="375" customFormat="1" ht="18" customHeight="1">
      <c r="A146" s="421"/>
      <c r="B146" s="424" t="s">
        <v>2889</v>
      </c>
      <c r="C146" s="425" t="s">
        <v>2890</v>
      </c>
      <c r="D146" s="424">
        <v>0</v>
      </c>
      <c r="E146" s="424">
        <v>0</v>
      </c>
    </row>
    <row r="147" spans="1:5" s="375" customFormat="1" ht="18" customHeight="1">
      <c r="A147" s="421"/>
      <c r="B147" s="424" t="s">
        <v>2889</v>
      </c>
      <c r="C147" s="425" t="s">
        <v>2891</v>
      </c>
      <c r="D147" s="424">
        <v>0</v>
      </c>
      <c r="E147" s="424">
        <v>0</v>
      </c>
    </row>
    <row r="148" spans="1:5" s="375" customFormat="1" ht="18" customHeight="1">
      <c r="A148" s="421"/>
      <c r="B148" s="424" t="s">
        <v>2889</v>
      </c>
      <c r="C148" s="425" t="s">
        <v>2892</v>
      </c>
      <c r="D148" s="424">
        <v>0.34799999999999998</v>
      </c>
      <c r="E148" s="424">
        <v>0.34799999999999998</v>
      </c>
    </row>
    <row r="149" spans="1:5" s="375" customFormat="1" ht="18" customHeight="1">
      <c r="A149" s="421"/>
      <c r="B149" s="424" t="s">
        <v>2889</v>
      </c>
      <c r="C149" s="425" t="s">
        <v>2893</v>
      </c>
      <c r="D149" s="424">
        <v>0.34900000000000003</v>
      </c>
      <c r="E149" s="424">
        <v>0.34900000000000003</v>
      </c>
    </row>
    <row r="150" spans="1:5" s="375" customFormat="1" ht="18" customHeight="1">
      <c r="A150" s="421"/>
      <c r="B150" s="424" t="s">
        <v>2889</v>
      </c>
      <c r="C150" s="425" t="s">
        <v>2894</v>
      </c>
      <c r="D150" s="424">
        <v>0.29500000000000004</v>
      </c>
      <c r="E150" s="424">
        <v>0.29500000000000004</v>
      </c>
    </row>
    <row r="151" spans="1:5" s="375" customFormat="1" ht="18" customHeight="1">
      <c r="A151" s="421"/>
      <c r="B151" s="424" t="s">
        <v>2889</v>
      </c>
      <c r="C151" s="425" t="s">
        <v>2895</v>
      </c>
      <c r="D151" s="424">
        <v>0</v>
      </c>
      <c r="E151" s="424">
        <v>0</v>
      </c>
    </row>
    <row r="152" spans="1:5" s="375" customFormat="1" ht="18" customHeight="1">
      <c r="A152" s="421"/>
      <c r="B152" s="424" t="s">
        <v>2889</v>
      </c>
      <c r="C152" s="425" t="s">
        <v>2896</v>
      </c>
      <c r="D152" s="424">
        <v>0.501</v>
      </c>
      <c r="E152" s="424">
        <v>0.501</v>
      </c>
    </row>
    <row r="153" spans="1:5" s="375" customFormat="1" ht="18" customHeight="1">
      <c r="A153" s="421"/>
      <c r="B153" s="424" t="s">
        <v>2889</v>
      </c>
      <c r="C153" s="425" t="s">
        <v>2897</v>
      </c>
      <c r="D153" s="424">
        <v>0.46500000000000002</v>
      </c>
      <c r="E153" s="424">
        <v>0.46500000000000002</v>
      </c>
    </row>
    <row r="154" spans="1:5" s="375" customFormat="1" ht="18" customHeight="1">
      <c r="A154" s="421"/>
      <c r="B154" s="424" t="s">
        <v>2898</v>
      </c>
      <c r="C154" s="425" t="s">
        <v>2899</v>
      </c>
      <c r="D154" s="424">
        <v>0.1</v>
      </c>
      <c r="E154" s="424">
        <v>0.1</v>
      </c>
    </row>
    <row r="155" spans="1:5" s="375" customFormat="1" ht="18" customHeight="1">
      <c r="A155" s="421"/>
      <c r="B155" s="424" t="s">
        <v>2898</v>
      </c>
      <c r="C155" s="425" t="s">
        <v>2900</v>
      </c>
      <c r="D155" s="424">
        <v>0</v>
      </c>
      <c r="E155" s="424">
        <v>0</v>
      </c>
    </row>
    <row r="156" spans="1:5" s="375" customFormat="1" ht="18" customHeight="1">
      <c r="A156" s="421"/>
      <c r="B156" s="424" t="s">
        <v>2898</v>
      </c>
      <c r="C156" s="425" t="s">
        <v>2901</v>
      </c>
      <c r="D156" s="424">
        <v>0.21299999999999999</v>
      </c>
      <c r="E156" s="424">
        <v>0.21299999999999999</v>
      </c>
    </row>
    <row r="157" spans="1:5" s="375" customFormat="1" ht="18" customHeight="1">
      <c r="A157" s="421"/>
      <c r="B157" s="424" t="s">
        <v>2898</v>
      </c>
      <c r="C157" s="425" t="s">
        <v>2902</v>
      </c>
      <c r="D157" s="424">
        <v>0.21099999999999999</v>
      </c>
      <c r="E157" s="424">
        <v>0.21099999999999999</v>
      </c>
    </row>
    <row r="158" spans="1:5" s="375" customFormat="1" ht="18" customHeight="1">
      <c r="A158" s="421"/>
      <c r="B158" s="424" t="s">
        <v>2903</v>
      </c>
      <c r="C158" s="425" t="s">
        <v>2904</v>
      </c>
      <c r="D158" s="424">
        <v>0</v>
      </c>
      <c r="E158" s="424">
        <v>0</v>
      </c>
    </row>
    <row r="159" spans="1:5" s="375" customFormat="1" ht="18" customHeight="1">
      <c r="A159" s="421"/>
      <c r="B159" s="424" t="s">
        <v>2903</v>
      </c>
      <c r="C159" s="425" t="s">
        <v>2905</v>
      </c>
      <c r="D159" s="424">
        <v>0</v>
      </c>
      <c r="E159" s="424">
        <v>0</v>
      </c>
    </row>
    <row r="160" spans="1:5" s="375" customFormat="1" ht="18" customHeight="1">
      <c r="A160" s="421"/>
      <c r="B160" s="424" t="s">
        <v>2903</v>
      </c>
      <c r="C160" s="425" t="s">
        <v>2906</v>
      </c>
      <c r="D160" s="424">
        <v>0</v>
      </c>
      <c r="E160" s="424">
        <v>0</v>
      </c>
    </row>
    <row r="161" spans="1:5" s="375" customFormat="1" ht="18" customHeight="1">
      <c r="A161" s="421"/>
      <c r="B161" s="424" t="s">
        <v>2903</v>
      </c>
      <c r="C161" s="425" t="s">
        <v>2907</v>
      </c>
      <c r="D161" s="424">
        <v>0</v>
      </c>
      <c r="E161" s="424">
        <v>0</v>
      </c>
    </row>
    <row r="162" spans="1:5" s="375" customFormat="1" ht="18" customHeight="1">
      <c r="A162" s="421"/>
      <c r="B162" s="424" t="s">
        <v>2903</v>
      </c>
      <c r="C162" s="425" t="s">
        <v>2908</v>
      </c>
      <c r="D162" s="424">
        <v>0</v>
      </c>
      <c r="E162" s="424">
        <v>0</v>
      </c>
    </row>
    <row r="163" spans="1:5" s="375" customFormat="1" ht="18" customHeight="1">
      <c r="A163" s="421"/>
      <c r="B163" s="424" t="s">
        <v>2903</v>
      </c>
      <c r="C163" s="425" t="s">
        <v>2909</v>
      </c>
      <c r="D163" s="424">
        <v>0.50800000000000001</v>
      </c>
      <c r="E163" s="424">
        <v>0.50800000000000001</v>
      </c>
    </row>
    <row r="164" spans="1:5" s="375" customFormat="1" ht="18" customHeight="1">
      <c r="A164" s="421"/>
      <c r="B164" s="424" t="s">
        <v>2903</v>
      </c>
      <c r="C164" s="425" t="s">
        <v>2910</v>
      </c>
      <c r="D164" s="424">
        <v>0.48199999999999998</v>
      </c>
      <c r="E164" s="424">
        <v>0.48199999999999998</v>
      </c>
    </row>
    <row r="165" spans="1:5" s="375" customFormat="1" ht="18" customHeight="1">
      <c r="A165" s="421"/>
      <c r="B165" s="424" t="s">
        <v>2911</v>
      </c>
      <c r="C165" s="425" t="s">
        <v>2911</v>
      </c>
      <c r="D165" s="424">
        <v>0.39800000000000002</v>
      </c>
      <c r="E165" s="424">
        <v>0.39800000000000002</v>
      </c>
    </row>
    <row r="166" spans="1:5" s="375" customFormat="1" ht="18" customHeight="1">
      <c r="A166" s="421"/>
      <c r="B166" s="424" t="s">
        <v>2912</v>
      </c>
      <c r="C166" s="425" t="s">
        <v>2913</v>
      </c>
      <c r="D166" s="424">
        <v>0</v>
      </c>
      <c r="E166" s="424">
        <v>0</v>
      </c>
    </row>
    <row r="167" spans="1:5" s="375" customFormat="1" ht="18" customHeight="1">
      <c r="A167" s="421"/>
      <c r="B167" s="424" t="s">
        <v>2912</v>
      </c>
      <c r="C167" s="425" t="s">
        <v>2914</v>
      </c>
      <c r="D167" s="424">
        <v>0</v>
      </c>
      <c r="E167" s="424">
        <v>0</v>
      </c>
    </row>
    <row r="168" spans="1:5" s="375" customFormat="1" ht="18" customHeight="1">
      <c r="A168" s="421"/>
      <c r="B168" s="424" t="s">
        <v>2912</v>
      </c>
      <c r="C168" s="425" t="s">
        <v>2915</v>
      </c>
      <c r="D168" s="424">
        <v>0.42399999999999999</v>
      </c>
      <c r="E168" s="424">
        <v>0.42399999999999999</v>
      </c>
    </row>
    <row r="169" spans="1:5" s="375" customFormat="1" ht="18" customHeight="1">
      <c r="A169" s="421"/>
      <c r="B169" s="424" t="s">
        <v>2912</v>
      </c>
      <c r="C169" s="425" t="s">
        <v>2916</v>
      </c>
      <c r="D169" s="424">
        <v>1.2589999999999999</v>
      </c>
      <c r="E169" s="424">
        <v>1.2589999999999999</v>
      </c>
    </row>
    <row r="170" spans="1:5" s="375" customFormat="1" ht="18" customHeight="1">
      <c r="A170" s="421"/>
      <c r="B170" s="424" t="s">
        <v>2912</v>
      </c>
      <c r="C170" s="425" t="s">
        <v>2917</v>
      </c>
      <c r="D170" s="424">
        <v>0.82200000000000006</v>
      </c>
      <c r="E170" s="424">
        <v>0.82200000000000006</v>
      </c>
    </row>
    <row r="171" spans="1:5" s="375" customFormat="1" ht="18" customHeight="1">
      <c r="A171" s="421"/>
      <c r="B171" s="424" t="s">
        <v>2918</v>
      </c>
      <c r="C171" s="425" t="s">
        <v>2919</v>
      </c>
      <c r="D171" s="424">
        <v>0.39900000000000002</v>
      </c>
      <c r="E171" s="424">
        <v>0.39900000000000002</v>
      </c>
    </row>
    <row r="172" spans="1:5" s="375" customFormat="1" ht="18" customHeight="1">
      <c r="A172" s="421"/>
      <c r="B172" s="424" t="s">
        <v>2918</v>
      </c>
      <c r="C172" s="425" t="s">
        <v>2920</v>
      </c>
      <c r="D172" s="424">
        <v>0.29899999999999999</v>
      </c>
      <c r="E172" s="424">
        <v>0.29899999999999999</v>
      </c>
    </row>
    <row r="173" spans="1:5" s="375" customFormat="1" ht="18" customHeight="1">
      <c r="A173" s="421"/>
      <c r="B173" s="424" t="s">
        <v>2918</v>
      </c>
      <c r="C173" s="425" t="s">
        <v>2921</v>
      </c>
      <c r="D173" s="424">
        <v>0.19900000000000001</v>
      </c>
      <c r="E173" s="424">
        <v>0.19900000000000001</v>
      </c>
    </row>
    <row r="174" spans="1:5" s="375" customFormat="1" ht="18" customHeight="1">
      <c r="A174" s="421"/>
      <c r="B174" s="424" t="s">
        <v>2918</v>
      </c>
      <c r="C174" s="425" t="s">
        <v>2922</v>
      </c>
      <c r="D174" s="424">
        <v>0</v>
      </c>
      <c r="E174" s="424">
        <v>0</v>
      </c>
    </row>
    <row r="175" spans="1:5" s="375" customFormat="1" ht="18" customHeight="1">
      <c r="A175" s="421"/>
      <c r="B175" s="424" t="s">
        <v>2918</v>
      </c>
      <c r="C175" s="425" t="s">
        <v>2923</v>
      </c>
      <c r="D175" s="424">
        <v>0.45</v>
      </c>
      <c r="E175" s="424">
        <v>0.45</v>
      </c>
    </row>
    <row r="176" spans="1:5" s="375" customFormat="1" ht="18" customHeight="1">
      <c r="A176" s="421"/>
      <c r="B176" s="424" t="s">
        <v>2918</v>
      </c>
      <c r="C176" s="425" t="s">
        <v>2924</v>
      </c>
      <c r="D176" s="424">
        <v>0.315</v>
      </c>
      <c r="E176" s="424">
        <v>0.315</v>
      </c>
    </row>
    <row r="177" spans="1:5" s="375" customFormat="1" ht="18" customHeight="1">
      <c r="A177" s="421"/>
      <c r="B177" s="424" t="s">
        <v>2918</v>
      </c>
      <c r="C177" s="425" t="s">
        <v>2925</v>
      </c>
      <c r="D177" s="424">
        <v>0.23499999999999999</v>
      </c>
      <c r="E177" s="424">
        <v>0.23499999999999999</v>
      </c>
    </row>
    <row r="178" spans="1:5" s="375" customFormat="1" ht="18" customHeight="1">
      <c r="A178" s="421"/>
      <c r="B178" s="424" t="s">
        <v>2918</v>
      </c>
      <c r="C178" s="425" t="s">
        <v>2926</v>
      </c>
      <c r="D178" s="424">
        <v>0.42199999999999999</v>
      </c>
      <c r="E178" s="424">
        <v>0.42199999999999999</v>
      </c>
    </row>
    <row r="179" spans="1:5" s="375" customFormat="1" ht="18" customHeight="1">
      <c r="A179" s="421"/>
      <c r="B179" s="424" t="s">
        <v>2918</v>
      </c>
      <c r="C179" s="425" t="s">
        <v>2927</v>
      </c>
      <c r="D179" s="424">
        <v>1.0959999999999999</v>
      </c>
      <c r="E179" s="424">
        <v>1.0959999999999999</v>
      </c>
    </row>
    <row r="180" spans="1:5" s="375" customFormat="1" ht="18" customHeight="1">
      <c r="A180" s="421"/>
      <c r="B180" s="424" t="s">
        <v>2928</v>
      </c>
      <c r="C180" s="425" t="s">
        <v>2928</v>
      </c>
      <c r="D180" s="424">
        <v>0.33799999999999997</v>
      </c>
      <c r="E180" s="424">
        <v>0.33799999999999997</v>
      </c>
    </row>
    <row r="181" spans="1:5" s="375" customFormat="1" ht="18" customHeight="1">
      <c r="A181" s="421"/>
      <c r="B181" s="424" t="s">
        <v>2929</v>
      </c>
      <c r="C181" s="425" t="s">
        <v>2930</v>
      </c>
      <c r="D181" s="424">
        <v>0</v>
      </c>
      <c r="E181" s="424">
        <v>0</v>
      </c>
    </row>
    <row r="182" spans="1:5" s="375" customFormat="1" ht="18" customHeight="1">
      <c r="A182" s="421"/>
      <c r="B182" s="424" t="s">
        <v>2929</v>
      </c>
      <c r="C182" s="425" t="s">
        <v>2931</v>
      </c>
      <c r="D182" s="424">
        <v>0.40499999999999997</v>
      </c>
      <c r="E182" s="424">
        <v>0.40499999999999997</v>
      </c>
    </row>
    <row r="183" spans="1:5" s="375" customFormat="1" ht="18" customHeight="1">
      <c r="A183" s="421"/>
      <c r="B183" s="424" t="s">
        <v>2929</v>
      </c>
      <c r="C183" s="425" t="s">
        <v>2932</v>
      </c>
      <c r="D183" s="424">
        <v>3.7999999999999999E-2</v>
      </c>
      <c r="E183" s="424">
        <v>3.7999999999999999E-2</v>
      </c>
    </row>
    <row r="184" spans="1:5" s="375" customFormat="1" ht="18" customHeight="1">
      <c r="A184" s="421"/>
      <c r="B184" s="424" t="s">
        <v>2933</v>
      </c>
      <c r="C184" s="425" t="s">
        <v>2934</v>
      </c>
      <c r="D184" s="424">
        <v>0.42399999999999999</v>
      </c>
      <c r="E184" s="424">
        <v>0.42399999999999999</v>
      </c>
    </row>
    <row r="185" spans="1:5" s="375" customFormat="1" ht="18" customHeight="1">
      <c r="A185" s="421"/>
      <c r="B185" s="424" t="s">
        <v>2933</v>
      </c>
      <c r="C185" s="425" t="s">
        <v>2935</v>
      </c>
      <c r="D185" s="424">
        <v>0</v>
      </c>
      <c r="E185" s="424">
        <v>0</v>
      </c>
    </row>
    <row r="186" spans="1:5" s="375" customFormat="1" ht="18" customHeight="1">
      <c r="A186" s="421"/>
      <c r="B186" s="424" t="s">
        <v>2933</v>
      </c>
      <c r="C186" s="425" t="s">
        <v>2936</v>
      </c>
      <c r="D186" s="424">
        <v>0.309</v>
      </c>
      <c r="E186" s="424">
        <v>0.309</v>
      </c>
    </row>
    <row r="187" spans="1:5" s="375" customFormat="1" ht="18" customHeight="1">
      <c r="A187" s="421"/>
      <c r="B187" s="424" t="s">
        <v>2933</v>
      </c>
      <c r="C187" s="425" t="s">
        <v>2937</v>
      </c>
      <c r="D187" s="424">
        <v>0</v>
      </c>
      <c r="E187" s="424">
        <v>0</v>
      </c>
    </row>
    <row r="188" spans="1:5" s="375" customFormat="1" ht="18" customHeight="1">
      <c r="A188" s="421"/>
      <c r="B188" s="424" t="s">
        <v>2933</v>
      </c>
      <c r="C188" s="425" t="s">
        <v>2938</v>
      </c>
      <c r="D188" s="424">
        <v>0.59599999999999997</v>
      </c>
      <c r="E188" s="424">
        <v>0.59599999999999997</v>
      </c>
    </row>
    <row r="189" spans="1:5" s="375" customFormat="1" ht="18" customHeight="1">
      <c r="A189" s="421"/>
      <c r="B189" s="424" t="s">
        <v>2933</v>
      </c>
      <c r="C189" s="425" t="s">
        <v>2939</v>
      </c>
      <c r="D189" s="424">
        <v>0.53799999999999992</v>
      </c>
      <c r="E189" s="424">
        <v>0.53799999999999992</v>
      </c>
    </row>
    <row r="190" spans="1:5" s="375" customFormat="1" ht="18" customHeight="1">
      <c r="A190" s="421"/>
      <c r="B190" s="424" t="s">
        <v>2940</v>
      </c>
      <c r="C190" s="425" t="s">
        <v>2941</v>
      </c>
      <c r="D190" s="424">
        <v>0</v>
      </c>
      <c r="E190" s="424">
        <v>0</v>
      </c>
    </row>
    <row r="191" spans="1:5" s="375" customFormat="1" ht="18" customHeight="1">
      <c r="A191" s="421"/>
      <c r="B191" s="424" t="s">
        <v>2940</v>
      </c>
      <c r="C191" s="425" t="s">
        <v>2942</v>
      </c>
      <c r="D191" s="424">
        <v>0</v>
      </c>
      <c r="E191" s="424">
        <v>0</v>
      </c>
    </row>
    <row r="192" spans="1:5" s="375" customFormat="1" ht="18" customHeight="1">
      <c r="A192" s="421"/>
      <c r="B192" s="424" t="s">
        <v>2940</v>
      </c>
      <c r="C192" s="425" t="s">
        <v>2943</v>
      </c>
      <c r="D192" s="424">
        <v>0.29899999999999999</v>
      </c>
      <c r="E192" s="424">
        <v>0.29899999999999999</v>
      </c>
    </row>
    <row r="193" spans="1:5" s="375" customFormat="1" ht="18" customHeight="1">
      <c r="A193" s="421"/>
      <c r="B193" s="424" t="s">
        <v>2940</v>
      </c>
      <c r="C193" s="425" t="s">
        <v>2944</v>
      </c>
      <c r="D193" s="424">
        <v>0.27200000000000002</v>
      </c>
      <c r="E193" s="424">
        <v>0.27200000000000002</v>
      </c>
    </row>
    <row r="194" spans="1:5" s="375" customFormat="1" ht="18" customHeight="1">
      <c r="A194" s="421"/>
      <c r="B194" s="424" t="s">
        <v>2940</v>
      </c>
      <c r="C194" s="425" t="s">
        <v>2945</v>
      </c>
      <c r="D194" s="424">
        <v>0.48399999999999999</v>
      </c>
      <c r="E194" s="424">
        <v>0.48399999999999999</v>
      </c>
    </row>
    <row r="195" spans="1:5" s="375" customFormat="1" ht="18" customHeight="1">
      <c r="A195" s="421"/>
      <c r="B195" s="424" t="s">
        <v>2940</v>
      </c>
      <c r="C195" s="425" t="s">
        <v>2946</v>
      </c>
      <c r="D195" s="424">
        <v>0.47800000000000004</v>
      </c>
      <c r="E195" s="424">
        <v>0.47800000000000004</v>
      </c>
    </row>
    <row r="196" spans="1:5" s="375" customFormat="1" ht="18" customHeight="1">
      <c r="A196" s="421"/>
      <c r="B196" s="424" t="s">
        <v>2947</v>
      </c>
      <c r="C196" s="425" t="s">
        <v>2948</v>
      </c>
      <c r="D196" s="424">
        <v>0</v>
      </c>
      <c r="E196" s="424">
        <v>0</v>
      </c>
    </row>
    <row r="197" spans="1:5" s="375" customFormat="1" ht="18" customHeight="1">
      <c r="A197" s="421"/>
      <c r="B197" s="424" t="s">
        <v>2947</v>
      </c>
      <c r="C197" s="425" t="s">
        <v>2949</v>
      </c>
      <c r="D197" s="424">
        <v>0.755</v>
      </c>
      <c r="E197" s="424">
        <v>0.755</v>
      </c>
    </row>
    <row r="198" spans="1:5" s="375" customFormat="1" ht="18" customHeight="1">
      <c r="A198" s="421"/>
      <c r="B198" s="424" t="s">
        <v>2947</v>
      </c>
      <c r="C198" s="425" t="s">
        <v>2950</v>
      </c>
      <c r="D198" s="424">
        <v>0.17399999999999999</v>
      </c>
      <c r="E198" s="424">
        <v>0.17399999999999999</v>
      </c>
    </row>
    <row r="199" spans="1:5" s="375" customFormat="1" ht="18" customHeight="1">
      <c r="A199" s="421"/>
      <c r="B199" s="424" t="s">
        <v>2951</v>
      </c>
      <c r="C199" s="425" t="s">
        <v>2952</v>
      </c>
      <c r="D199" s="424">
        <v>0</v>
      </c>
      <c r="E199" s="424">
        <v>0</v>
      </c>
    </row>
    <row r="200" spans="1:5" s="375" customFormat="1" ht="18" customHeight="1">
      <c r="A200" s="421"/>
      <c r="B200" s="424" t="s">
        <v>2951</v>
      </c>
      <c r="C200" s="425" t="s">
        <v>2953</v>
      </c>
      <c r="D200" s="424">
        <v>0.56499999999999995</v>
      </c>
      <c r="E200" s="424">
        <v>0.56499999999999995</v>
      </c>
    </row>
    <row r="201" spans="1:5" s="375" customFormat="1" ht="18" customHeight="1">
      <c r="A201" s="421"/>
      <c r="B201" s="424" t="s">
        <v>2951</v>
      </c>
      <c r="C201" s="425" t="s">
        <v>2954</v>
      </c>
      <c r="D201" s="424">
        <v>0.46799999999999997</v>
      </c>
      <c r="E201" s="424">
        <v>0.46799999999999997</v>
      </c>
    </row>
    <row r="202" spans="1:5" s="375" customFormat="1" ht="18" customHeight="1">
      <c r="A202" s="421"/>
      <c r="B202" s="424" t="s">
        <v>2955</v>
      </c>
      <c r="C202" s="425" t="s">
        <v>2956</v>
      </c>
      <c r="D202" s="424">
        <v>0</v>
      </c>
      <c r="E202" s="424">
        <v>0</v>
      </c>
    </row>
    <row r="203" spans="1:5" s="375" customFormat="1" ht="18" customHeight="1">
      <c r="A203" s="421"/>
      <c r="B203" s="424" t="s">
        <v>2955</v>
      </c>
      <c r="C203" s="425" t="s">
        <v>2957</v>
      </c>
      <c r="D203" s="424">
        <v>0.52400000000000002</v>
      </c>
      <c r="E203" s="424">
        <v>0.52400000000000002</v>
      </c>
    </row>
    <row r="204" spans="1:5" s="375" customFormat="1" ht="18" customHeight="1">
      <c r="A204" s="421"/>
      <c r="B204" s="424" t="s">
        <v>2955</v>
      </c>
      <c r="C204" s="425" t="s">
        <v>2958</v>
      </c>
      <c r="D204" s="424">
        <v>0.42000000000000004</v>
      </c>
      <c r="E204" s="424">
        <v>0.42000000000000004</v>
      </c>
    </row>
    <row r="205" spans="1:5" s="375" customFormat="1" ht="18" customHeight="1">
      <c r="A205" s="421"/>
      <c r="B205" s="424" t="s">
        <v>2959</v>
      </c>
      <c r="C205" s="425" t="s">
        <v>2960</v>
      </c>
      <c r="D205" s="424">
        <v>0</v>
      </c>
      <c r="E205" s="424">
        <v>0</v>
      </c>
    </row>
    <row r="206" spans="1:5" s="375" customFormat="1" ht="18" customHeight="1">
      <c r="A206" s="421"/>
      <c r="B206" s="424" t="s">
        <v>2959</v>
      </c>
      <c r="C206" s="425" t="s">
        <v>2961</v>
      </c>
      <c r="D206" s="424">
        <v>0</v>
      </c>
      <c r="E206" s="424">
        <v>0</v>
      </c>
    </row>
    <row r="207" spans="1:5" s="375" customFormat="1" ht="18" customHeight="1">
      <c r="A207" s="421"/>
      <c r="B207" s="424" t="s">
        <v>2959</v>
      </c>
      <c r="C207" s="425" t="s">
        <v>2962</v>
      </c>
      <c r="D207" s="424">
        <v>0.307</v>
      </c>
      <c r="E207" s="424">
        <v>0.307</v>
      </c>
    </row>
    <row r="208" spans="1:5" s="375" customFormat="1" ht="18" customHeight="1">
      <c r="A208" s="421"/>
      <c r="B208" s="424" t="s">
        <v>2959</v>
      </c>
      <c r="C208" s="425" t="s">
        <v>2963</v>
      </c>
      <c r="D208" s="424">
        <v>0</v>
      </c>
      <c r="E208" s="424">
        <v>0</v>
      </c>
    </row>
    <row r="209" spans="1:5" s="375" customFormat="1" ht="18" customHeight="1">
      <c r="A209" s="421"/>
      <c r="B209" s="424" t="s">
        <v>2959</v>
      </c>
      <c r="C209" s="425" t="s">
        <v>2964</v>
      </c>
      <c r="D209" s="424">
        <v>0.37</v>
      </c>
      <c r="E209" s="424">
        <v>0.37</v>
      </c>
    </row>
    <row r="210" spans="1:5" s="375" customFormat="1" ht="18" customHeight="1">
      <c r="A210" s="421"/>
      <c r="B210" s="424" t="s">
        <v>2959</v>
      </c>
      <c r="C210" s="425" t="s">
        <v>2965</v>
      </c>
      <c r="D210" s="424">
        <v>0.53500000000000003</v>
      </c>
      <c r="E210" s="424">
        <v>0.53500000000000003</v>
      </c>
    </row>
    <row r="211" spans="1:5" s="375" customFormat="1" ht="18" customHeight="1">
      <c r="A211" s="421"/>
      <c r="B211" s="424" t="s">
        <v>2959</v>
      </c>
      <c r="C211" s="425" t="s">
        <v>2966</v>
      </c>
      <c r="D211" s="424">
        <v>0.47699999999999998</v>
      </c>
      <c r="E211" s="424">
        <v>0.47699999999999998</v>
      </c>
    </row>
    <row r="212" spans="1:5" s="375" customFormat="1" ht="18" customHeight="1">
      <c r="A212" s="421"/>
      <c r="B212" s="424" t="s">
        <v>2967</v>
      </c>
      <c r="C212" s="425" t="s">
        <v>2968</v>
      </c>
      <c r="D212" s="424">
        <v>0</v>
      </c>
      <c r="E212" s="424">
        <v>0</v>
      </c>
    </row>
    <row r="213" spans="1:5" s="375" customFormat="1" ht="18" customHeight="1">
      <c r="A213" s="421"/>
      <c r="B213" s="424" t="s">
        <v>2967</v>
      </c>
      <c r="C213" s="425" t="s">
        <v>2969</v>
      </c>
      <c r="D213" s="424">
        <v>0.55000000000000004</v>
      </c>
      <c r="E213" s="424">
        <v>0.55000000000000004</v>
      </c>
    </row>
    <row r="214" spans="1:5" s="375" customFormat="1" ht="18" customHeight="1">
      <c r="A214" s="421"/>
      <c r="B214" s="424" t="s">
        <v>2967</v>
      </c>
      <c r="C214" s="425" t="s">
        <v>2970</v>
      </c>
      <c r="D214" s="424">
        <v>0.52700000000000002</v>
      </c>
      <c r="E214" s="424">
        <v>0.52700000000000002</v>
      </c>
    </row>
    <row r="215" spans="1:5" s="375" customFormat="1" ht="18" customHeight="1">
      <c r="A215" s="421"/>
      <c r="B215" s="424" t="s">
        <v>2971</v>
      </c>
      <c r="C215" s="425" t="s">
        <v>2972</v>
      </c>
      <c r="D215" s="424">
        <v>0</v>
      </c>
      <c r="E215" s="424">
        <v>0</v>
      </c>
    </row>
    <row r="216" spans="1:5" s="375" customFormat="1" ht="18" customHeight="1">
      <c r="A216" s="421"/>
      <c r="B216" s="424" t="s">
        <v>2971</v>
      </c>
      <c r="C216" s="425" t="s">
        <v>2973</v>
      </c>
      <c r="D216" s="424">
        <v>0</v>
      </c>
      <c r="E216" s="424">
        <v>0</v>
      </c>
    </row>
    <row r="217" spans="1:5" s="375" customFormat="1" ht="18" customHeight="1">
      <c r="A217" s="421"/>
      <c r="B217" s="424" t="s">
        <v>2971</v>
      </c>
      <c r="C217" s="425" t="s">
        <v>2974</v>
      </c>
      <c r="D217" s="424">
        <v>0</v>
      </c>
      <c r="E217" s="424">
        <v>0</v>
      </c>
    </row>
    <row r="218" spans="1:5" s="375" customFormat="1" ht="18" customHeight="1">
      <c r="A218" s="421"/>
      <c r="B218" s="424" t="s">
        <v>2971</v>
      </c>
      <c r="C218" s="425" t="s">
        <v>2975</v>
      </c>
      <c r="D218" s="424">
        <v>0</v>
      </c>
      <c r="E218" s="424">
        <v>0</v>
      </c>
    </row>
    <row r="219" spans="1:5" s="375" customFormat="1" ht="18" customHeight="1">
      <c r="A219" s="421"/>
      <c r="B219" s="424" t="s">
        <v>2971</v>
      </c>
      <c r="C219" s="425" t="s">
        <v>2976</v>
      </c>
      <c r="D219" s="424">
        <v>0</v>
      </c>
      <c r="E219" s="424">
        <v>0</v>
      </c>
    </row>
    <row r="220" spans="1:5" s="375" customFormat="1" ht="18" customHeight="1">
      <c r="A220" s="421"/>
      <c r="B220" s="424" t="s">
        <v>2971</v>
      </c>
      <c r="C220" s="425" t="s">
        <v>2977</v>
      </c>
      <c r="D220" s="424">
        <v>0.36799999999999999</v>
      </c>
      <c r="E220" s="424">
        <v>0.36799999999999999</v>
      </c>
    </row>
    <row r="221" spans="1:5" s="375" customFormat="1" ht="18" customHeight="1">
      <c r="A221" s="421"/>
      <c r="B221" s="424" t="s">
        <v>2971</v>
      </c>
      <c r="C221" s="425" t="s">
        <v>2978</v>
      </c>
      <c r="D221" s="424">
        <v>0.35399999999999998</v>
      </c>
      <c r="E221" s="424">
        <v>0.35399999999999998</v>
      </c>
    </row>
    <row r="222" spans="1:5" s="375" customFormat="1" ht="18" customHeight="1">
      <c r="A222" s="421"/>
      <c r="B222" s="424" t="s">
        <v>2979</v>
      </c>
      <c r="C222" s="425" t="s">
        <v>2980</v>
      </c>
      <c r="D222" s="424">
        <v>0</v>
      </c>
      <c r="E222" s="424">
        <v>0</v>
      </c>
    </row>
    <row r="223" spans="1:5" s="375" customFormat="1" ht="18" customHeight="1">
      <c r="A223" s="421"/>
      <c r="B223" s="424" t="s">
        <v>2979</v>
      </c>
      <c r="C223" s="425" t="s">
        <v>2981</v>
      </c>
      <c r="D223" s="424">
        <v>0</v>
      </c>
      <c r="E223" s="424">
        <v>0</v>
      </c>
    </row>
    <row r="224" spans="1:5" s="375" customFormat="1" ht="18" customHeight="1">
      <c r="A224" s="421"/>
      <c r="B224" s="424" t="s">
        <v>2979</v>
      </c>
      <c r="C224" s="425" t="s">
        <v>2982</v>
      </c>
      <c r="D224" s="424">
        <v>0.42799999999999999</v>
      </c>
      <c r="E224" s="424">
        <v>0.42799999999999999</v>
      </c>
    </row>
    <row r="225" spans="1:5" s="375" customFormat="1" ht="18" customHeight="1">
      <c r="A225" s="421"/>
      <c r="B225" s="424" t="s">
        <v>2979</v>
      </c>
      <c r="C225" s="425" t="s">
        <v>2983</v>
      </c>
      <c r="D225" s="424">
        <v>0.41100000000000003</v>
      </c>
      <c r="E225" s="424">
        <v>0.41100000000000003</v>
      </c>
    </row>
    <row r="226" spans="1:5" s="375" customFormat="1" ht="18" customHeight="1">
      <c r="A226" s="421"/>
      <c r="B226" s="424" t="s">
        <v>2984</v>
      </c>
      <c r="C226" s="425" t="s">
        <v>2985</v>
      </c>
      <c r="D226" s="424">
        <v>0</v>
      </c>
      <c r="E226" s="424">
        <v>0</v>
      </c>
    </row>
    <row r="227" spans="1:5" s="375" customFormat="1" ht="18" customHeight="1">
      <c r="A227" s="421"/>
      <c r="B227" s="424" t="s">
        <v>2984</v>
      </c>
      <c r="C227" s="425" t="s">
        <v>2986</v>
      </c>
      <c r="D227" s="424">
        <v>0.42000000000000004</v>
      </c>
      <c r="E227" s="424">
        <v>0.42000000000000004</v>
      </c>
    </row>
    <row r="228" spans="1:5" s="375" customFormat="1" ht="18" customHeight="1">
      <c r="A228" s="421"/>
      <c r="B228" s="424" t="s">
        <v>2984</v>
      </c>
      <c r="C228" s="425" t="s">
        <v>2987</v>
      </c>
      <c r="D228" s="424">
        <v>0.41800000000000004</v>
      </c>
      <c r="E228" s="424">
        <v>0.41800000000000004</v>
      </c>
    </row>
    <row r="229" spans="1:5" s="375" customFormat="1" ht="18" customHeight="1">
      <c r="A229" s="421"/>
      <c r="B229" s="424" t="s">
        <v>2988</v>
      </c>
      <c r="C229" s="425" t="s">
        <v>2989</v>
      </c>
      <c r="D229" s="424">
        <v>0.39399999999999996</v>
      </c>
      <c r="E229" s="424">
        <v>0</v>
      </c>
    </row>
    <row r="230" spans="1:5" s="375" customFormat="1" ht="18" customHeight="1">
      <c r="A230" s="421"/>
      <c r="B230" s="424" t="s">
        <v>2988</v>
      </c>
      <c r="C230" s="425" t="s">
        <v>2990</v>
      </c>
      <c r="D230" s="424">
        <v>0</v>
      </c>
      <c r="E230" s="424">
        <v>0</v>
      </c>
    </row>
    <row r="231" spans="1:5" s="375" customFormat="1" ht="18" customHeight="1">
      <c r="A231" s="421"/>
      <c r="B231" s="424" t="s">
        <v>2988</v>
      </c>
      <c r="C231" s="425" t="s">
        <v>2991</v>
      </c>
      <c r="D231" s="424">
        <v>0</v>
      </c>
      <c r="E231" s="424">
        <v>0</v>
      </c>
    </row>
    <row r="232" spans="1:5" s="375" customFormat="1" ht="18" customHeight="1">
      <c r="A232" s="421"/>
      <c r="B232" s="424" t="s">
        <v>2988</v>
      </c>
      <c r="C232" s="425" t="s">
        <v>2992</v>
      </c>
      <c r="D232" s="424">
        <v>0</v>
      </c>
      <c r="E232" s="424">
        <v>0</v>
      </c>
    </row>
    <row r="233" spans="1:5" s="375" customFormat="1" ht="18" customHeight="1">
      <c r="A233" s="421"/>
      <c r="B233" s="424" t="s">
        <v>2988</v>
      </c>
      <c r="C233" s="425" t="s">
        <v>2993</v>
      </c>
      <c r="D233" s="424">
        <v>0.63900000000000001</v>
      </c>
      <c r="E233" s="424">
        <v>0.63900000000000001</v>
      </c>
    </row>
    <row r="234" spans="1:5" s="375" customFormat="1" ht="18" customHeight="1">
      <c r="A234" s="421"/>
      <c r="B234" s="424" t="s">
        <v>2988</v>
      </c>
      <c r="C234" s="425" t="s">
        <v>2994</v>
      </c>
      <c r="D234" s="424">
        <v>0.52400000000000002</v>
      </c>
      <c r="E234" s="424">
        <v>0.52300000000000002</v>
      </c>
    </row>
    <row r="235" spans="1:5" s="375" customFormat="1" ht="18" customHeight="1">
      <c r="A235" s="421"/>
      <c r="B235" s="424" t="s">
        <v>2995</v>
      </c>
      <c r="C235" s="425" t="s">
        <v>2995</v>
      </c>
      <c r="D235" s="424">
        <v>0.39800000000000002</v>
      </c>
      <c r="E235" s="424">
        <v>0.39800000000000002</v>
      </c>
    </row>
    <row r="236" spans="1:5" s="375" customFormat="1" ht="18" customHeight="1">
      <c r="A236" s="421"/>
      <c r="B236" s="424" t="s">
        <v>2996</v>
      </c>
      <c r="C236" s="425" t="s">
        <v>2997</v>
      </c>
      <c r="D236" s="424">
        <v>0</v>
      </c>
      <c r="E236" s="424">
        <v>0</v>
      </c>
    </row>
    <row r="237" spans="1:5" s="375" customFormat="1" ht="18" customHeight="1">
      <c r="A237" s="421"/>
      <c r="B237" s="424" t="s">
        <v>2996</v>
      </c>
      <c r="C237" s="425" t="s">
        <v>2998</v>
      </c>
      <c r="D237" s="424">
        <v>0</v>
      </c>
      <c r="E237" s="424">
        <v>0</v>
      </c>
    </row>
    <row r="238" spans="1:5" s="375" customFormat="1" ht="18" customHeight="1">
      <c r="A238" s="421"/>
      <c r="B238" s="424" t="s">
        <v>2996</v>
      </c>
      <c r="C238" s="425" t="s">
        <v>2999</v>
      </c>
      <c r="D238" s="424">
        <v>0</v>
      </c>
      <c r="E238" s="424">
        <v>0</v>
      </c>
    </row>
    <row r="239" spans="1:5" s="375" customFormat="1" ht="18" customHeight="1">
      <c r="A239" s="421"/>
      <c r="B239" s="424" t="s">
        <v>2996</v>
      </c>
      <c r="C239" s="425" t="s">
        <v>3000</v>
      </c>
      <c r="D239" s="424">
        <v>0</v>
      </c>
      <c r="E239" s="424">
        <v>0</v>
      </c>
    </row>
    <row r="240" spans="1:5" s="375" customFormat="1" ht="18" customHeight="1">
      <c r="A240" s="421"/>
      <c r="B240" s="424" t="s">
        <v>2996</v>
      </c>
      <c r="C240" s="425" t="s">
        <v>3001</v>
      </c>
      <c r="D240" s="424">
        <v>0</v>
      </c>
      <c r="E240" s="424">
        <v>0</v>
      </c>
    </row>
    <row r="241" spans="1:5" s="375" customFormat="1" ht="18" customHeight="1">
      <c r="A241" s="421"/>
      <c r="B241" s="424" t="s">
        <v>2996</v>
      </c>
      <c r="C241" s="425" t="s">
        <v>3002</v>
      </c>
      <c r="D241" s="424">
        <v>0</v>
      </c>
      <c r="E241" s="424">
        <v>0</v>
      </c>
    </row>
    <row r="242" spans="1:5" s="375" customFormat="1" ht="18" customHeight="1">
      <c r="A242" s="421"/>
      <c r="B242" s="424" t="s">
        <v>2996</v>
      </c>
      <c r="C242" s="425" t="s">
        <v>3003</v>
      </c>
      <c r="D242" s="424">
        <v>0.61899999999999999</v>
      </c>
      <c r="E242" s="424">
        <v>0.61899999999999999</v>
      </c>
    </row>
    <row r="243" spans="1:5" s="375" customFormat="1" ht="18" customHeight="1">
      <c r="A243" s="421"/>
      <c r="B243" s="424" t="s">
        <v>2996</v>
      </c>
      <c r="C243" s="425" t="s">
        <v>3004</v>
      </c>
      <c r="D243" s="424">
        <v>0.13300000000000001</v>
      </c>
      <c r="E243" s="424">
        <v>0.13300000000000001</v>
      </c>
    </row>
    <row r="244" spans="1:5" s="375" customFormat="1" ht="18" customHeight="1">
      <c r="A244" s="421"/>
      <c r="B244" s="424" t="s">
        <v>3005</v>
      </c>
      <c r="C244" s="425" t="s">
        <v>3006</v>
      </c>
      <c r="D244" s="424">
        <v>0</v>
      </c>
      <c r="E244" s="424">
        <v>0</v>
      </c>
    </row>
    <row r="245" spans="1:5" s="375" customFormat="1" ht="18" customHeight="1">
      <c r="A245" s="421"/>
      <c r="B245" s="424" t="s">
        <v>3005</v>
      </c>
      <c r="C245" s="425" t="s">
        <v>3007</v>
      </c>
      <c r="D245" s="424">
        <v>0.12999999999999998</v>
      </c>
      <c r="E245" s="424">
        <v>0.12999999999999998</v>
      </c>
    </row>
    <row r="246" spans="1:5" s="375" customFormat="1" ht="18" customHeight="1">
      <c r="A246" s="421"/>
      <c r="B246" s="424" t="s">
        <v>3005</v>
      </c>
      <c r="C246" s="425" t="s">
        <v>3008</v>
      </c>
      <c r="D246" s="424">
        <v>0.23699999999999999</v>
      </c>
      <c r="E246" s="424">
        <v>0.23699999999999999</v>
      </c>
    </row>
    <row r="247" spans="1:5" s="375" customFormat="1" ht="18" customHeight="1">
      <c r="A247" s="421"/>
      <c r="B247" s="424" t="s">
        <v>3005</v>
      </c>
      <c r="C247" s="425" t="s">
        <v>3009</v>
      </c>
      <c r="D247" s="424">
        <v>0.25900000000000001</v>
      </c>
      <c r="E247" s="424">
        <v>0.25900000000000001</v>
      </c>
    </row>
    <row r="248" spans="1:5" s="375" customFormat="1" ht="18" customHeight="1">
      <c r="A248" s="421"/>
      <c r="B248" s="424" t="s">
        <v>3005</v>
      </c>
      <c r="C248" s="425" t="s">
        <v>3010</v>
      </c>
      <c r="D248" s="424">
        <v>0.30099999999999999</v>
      </c>
      <c r="E248" s="424">
        <v>0.30099999999999999</v>
      </c>
    </row>
    <row r="249" spans="1:5" s="375" customFormat="1" ht="18" customHeight="1">
      <c r="A249" s="421"/>
      <c r="B249" s="424" t="s">
        <v>3005</v>
      </c>
      <c r="C249" s="425" t="s">
        <v>3011</v>
      </c>
      <c r="D249" s="424">
        <v>0.32600000000000001</v>
      </c>
      <c r="E249" s="424">
        <v>0.32600000000000001</v>
      </c>
    </row>
    <row r="250" spans="1:5" s="375" customFormat="1" ht="18" customHeight="1">
      <c r="A250" s="421"/>
      <c r="B250" s="424" t="s">
        <v>3005</v>
      </c>
      <c r="C250" s="425" t="s">
        <v>3012</v>
      </c>
      <c r="D250" s="424">
        <v>0.42199999999999999</v>
      </c>
      <c r="E250" s="424">
        <v>0.42199999999999999</v>
      </c>
    </row>
    <row r="251" spans="1:5" s="375" customFormat="1" ht="18" customHeight="1">
      <c r="A251" s="421"/>
      <c r="B251" s="424" t="s">
        <v>3005</v>
      </c>
      <c r="C251" s="425" t="s">
        <v>3013</v>
      </c>
      <c r="D251" s="424">
        <v>0.214</v>
      </c>
      <c r="E251" s="424">
        <v>0.214</v>
      </c>
    </row>
    <row r="252" spans="1:5" s="375" customFormat="1" ht="18" customHeight="1">
      <c r="A252" s="421"/>
      <c r="B252" s="424" t="s">
        <v>3014</v>
      </c>
      <c r="C252" s="425" t="s">
        <v>3015</v>
      </c>
      <c r="D252" s="424">
        <v>0</v>
      </c>
      <c r="E252" s="424">
        <v>0</v>
      </c>
    </row>
    <row r="253" spans="1:5" s="375" customFormat="1" ht="18" customHeight="1">
      <c r="A253" s="421"/>
      <c r="B253" s="424" t="s">
        <v>3014</v>
      </c>
      <c r="C253" s="425" t="s">
        <v>3016</v>
      </c>
      <c r="D253" s="424">
        <v>0</v>
      </c>
      <c r="E253" s="424">
        <v>0</v>
      </c>
    </row>
    <row r="254" spans="1:5" s="375" customFormat="1" ht="18" customHeight="1">
      <c r="A254" s="421"/>
      <c r="B254" s="424" t="s">
        <v>3014</v>
      </c>
      <c r="C254" s="425" t="s">
        <v>3017</v>
      </c>
      <c r="D254" s="424">
        <v>0.42199999999999999</v>
      </c>
      <c r="E254" s="424">
        <v>0.42199999999999999</v>
      </c>
    </row>
    <row r="255" spans="1:5" s="375" customFormat="1" ht="18" customHeight="1">
      <c r="A255" s="421"/>
      <c r="B255" s="424" t="s">
        <v>3014</v>
      </c>
      <c r="C255" s="425" t="s">
        <v>3018</v>
      </c>
      <c r="D255" s="424">
        <v>0.42199999999999999</v>
      </c>
      <c r="E255" s="424">
        <v>0.42199999999999999</v>
      </c>
    </row>
    <row r="256" spans="1:5" s="375" customFormat="1" ht="18" customHeight="1">
      <c r="A256" s="421"/>
      <c r="B256" s="424" t="s">
        <v>3019</v>
      </c>
      <c r="C256" s="425" t="s">
        <v>3020</v>
      </c>
      <c r="D256" s="424">
        <v>0</v>
      </c>
      <c r="E256" s="424">
        <v>0</v>
      </c>
    </row>
    <row r="257" spans="1:5" s="375" customFormat="1" ht="18" customHeight="1">
      <c r="A257" s="421"/>
      <c r="B257" s="424" t="s">
        <v>3019</v>
      </c>
      <c r="C257" s="425" t="s">
        <v>3021</v>
      </c>
      <c r="D257" s="424">
        <v>0</v>
      </c>
      <c r="E257" s="424">
        <v>0</v>
      </c>
    </row>
    <row r="258" spans="1:5" s="375" customFormat="1" ht="18" customHeight="1">
      <c r="A258" s="421"/>
      <c r="B258" s="424" t="s">
        <v>3019</v>
      </c>
      <c r="C258" s="425" t="s">
        <v>3022</v>
      </c>
      <c r="D258" s="424">
        <v>0.437</v>
      </c>
      <c r="E258" s="424">
        <v>0.437</v>
      </c>
    </row>
    <row r="259" spans="1:5" s="375" customFormat="1" ht="18" customHeight="1">
      <c r="A259" s="421"/>
      <c r="B259" s="424" t="s">
        <v>3019</v>
      </c>
      <c r="C259" s="425" t="s">
        <v>3023</v>
      </c>
      <c r="D259" s="424">
        <v>0.38100000000000001</v>
      </c>
      <c r="E259" s="424">
        <v>0.38100000000000001</v>
      </c>
    </row>
    <row r="260" spans="1:5" s="375" customFormat="1" ht="18" customHeight="1">
      <c r="A260" s="421"/>
      <c r="B260" s="424" t="s">
        <v>3024</v>
      </c>
      <c r="C260" s="425" t="s">
        <v>3024</v>
      </c>
      <c r="D260" s="424">
        <v>0.41899999999999998</v>
      </c>
      <c r="E260" s="424">
        <v>0.41899999999999998</v>
      </c>
    </row>
    <row r="261" spans="1:5" s="375" customFormat="1" ht="18" customHeight="1">
      <c r="A261" s="421"/>
      <c r="B261" s="424" t="s">
        <v>3025</v>
      </c>
      <c r="C261" s="425" t="s">
        <v>3025</v>
      </c>
      <c r="D261" s="424">
        <v>0.52899999999999991</v>
      </c>
      <c r="E261" s="424">
        <v>0.52899999999999991</v>
      </c>
    </row>
    <row r="262" spans="1:5" s="375" customFormat="1" ht="18" customHeight="1">
      <c r="A262" s="421"/>
      <c r="B262" s="424" t="s">
        <v>3026</v>
      </c>
      <c r="C262" s="425" t="s">
        <v>3027</v>
      </c>
      <c r="D262" s="424">
        <v>0</v>
      </c>
      <c r="E262" s="424">
        <v>0</v>
      </c>
    </row>
    <row r="263" spans="1:5" s="375" customFormat="1" ht="18" customHeight="1">
      <c r="A263" s="421"/>
      <c r="B263" s="424" t="s">
        <v>3026</v>
      </c>
      <c r="C263" s="425" t="s">
        <v>3028</v>
      </c>
      <c r="D263" s="424">
        <v>0</v>
      </c>
      <c r="E263" s="424">
        <v>0</v>
      </c>
    </row>
    <row r="264" spans="1:5" s="375" customFormat="1" ht="18" customHeight="1">
      <c r="A264" s="421"/>
      <c r="B264" s="424" t="s">
        <v>3026</v>
      </c>
      <c r="C264" s="425" t="s">
        <v>3029</v>
      </c>
      <c r="D264" s="424">
        <v>0.1</v>
      </c>
      <c r="E264" s="424">
        <v>0.1</v>
      </c>
    </row>
    <row r="265" spans="1:5" s="375" customFormat="1" ht="18" customHeight="1">
      <c r="A265" s="421"/>
      <c r="B265" s="424" t="s">
        <v>3026</v>
      </c>
      <c r="C265" s="425" t="s">
        <v>3030</v>
      </c>
      <c r="D265" s="424">
        <v>0.25</v>
      </c>
      <c r="E265" s="424">
        <v>0.25</v>
      </c>
    </row>
    <row r="266" spans="1:5" s="375" customFormat="1" ht="18" customHeight="1">
      <c r="A266" s="421"/>
      <c r="B266" s="424" t="s">
        <v>3026</v>
      </c>
      <c r="C266" s="425" t="s">
        <v>3031</v>
      </c>
      <c r="D266" s="424">
        <v>0.69200000000000006</v>
      </c>
      <c r="E266" s="424">
        <v>0.69200000000000006</v>
      </c>
    </row>
    <row r="267" spans="1:5" s="375" customFormat="1" ht="18" customHeight="1">
      <c r="A267" s="421"/>
      <c r="B267" s="424" t="s">
        <v>3026</v>
      </c>
      <c r="C267" s="425" t="s">
        <v>3032</v>
      </c>
      <c r="D267" s="424">
        <v>0.54400000000000004</v>
      </c>
      <c r="E267" s="424">
        <v>0.54400000000000004</v>
      </c>
    </row>
    <row r="268" spans="1:5" s="375" customFormat="1" ht="18" customHeight="1">
      <c r="A268" s="421"/>
      <c r="B268" s="424" t="s">
        <v>3033</v>
      </c>
      <c r="C268" s="425" t="s">
        <v>3034</v>
      </c>
      <c r="D268" s="424">
        <v>0</v>
      </c>
      <c r="E268" s="424">
        <v>0</v>
      </c>
    </row>
    <row r="269" spans="1:5" s="375" customFormat="1" ht="18" customHeight="1">
      <c r="A269" s="421"/>
      <c r="B269" s="424" t="s">
        <v>3033</v>
      </c>
      <c r="C269" s="425" t="s">
        <v>3035</v>
      </c>
      <c r="D269" s="424">
        <v>0</v>
      </c>
      <c r="E269" s="424">
        <v>0</v>
      </c>
    </row>
    <row r="270" spans="1:5" s="375" customFormat="1" ht="18" customHeight="1">
      <c r="A270" s="421"/>
      <c r="B270" s="424" t="s">
        <v>3033</v>
      </c>
      <c r="C270" s="425" t="s">
        <v>3036</v>
      </c>
      <c r="D270" s="424">
        <v>0.42499999999999999</v>
      </c>
      <c r="E270" s="424">
        <v>0.42499999999999999</v>
      </c>
    </row>
    <row r="271" spans="1:5" s="375" customFormat="1" ht="18" customHeight="1">
      <c r="A271" s="421"/>
      <c r="B271" s="424" t="s">
        <v>3033</v>
      </c>
      <c r="C271" s="425" t="s">
        <v>3037</v>
      </c>
      <c r="D271" s="424">
        <v>0.40200000000000002</v>
      </c>
      <c r="E271" s="424">
        <v>0.40200000000000002</v>
      </c>
    </row>
    <row r="272" spans="1:5" s="375" customFormat="1" ht="18" customHeight="1">
      <c r="A272" s="421"/>
      <c r="B272" s="424" t="s">
        <v>3038</v>
      </c>
      <c r="C272" s="425" t="s">
        <v>3038</v>
      </c>
      <c r="D272" s="424">
        <v>0.58799999999999997</v>
      </c>
      <c r="E272" s="424">
        <v>0.58799999999999997</v>
      </c>
    </row>
    <row r="273" spans="1:5" s="375" customFormat="1" ht="18" customHeight="1">
      <c r="A273" s="421"/>
      <c r="B273" s="424" t="s">
        <v>3039</v>
      </c>
      <c r="C273" s="425" t="s">
        <v>3039</v>
      </c>
      <c r="D273" s="424">
        <v>0.56099999999999994</v>
      </c>
      <c r="E273" s="424">
        <v>0.56099999999999994</v>
      </c>
    </row>
    <row r="274" spans="1:5" s="375" customFormat="1" ht="18" customHeight="1">
      <c r="A274" s="421"/>
      <c r="B274" s="424" t="s">
        <v>3040</v>
      </c>
      <c r="C274" s="425" t="s">
        <v>3041</v>
      </c>
      <c r="D274" s="424">
        <v>0</v>
      </c>
      <c r="E274" s="424">
        <v>0</v>
      </c>
    </row>
    <row r="275" spans="1:5" s="375" customFormat="1" ht="18" customHeight="1">
      <c r="A275" s="421"/>
      <c r="B275" s="424" t="s">
        <v>3040</v>
      </c>
      <c r="C275" s="425" t="s">
        <v>3042</v>
      </c>
      <c r="D275" s="424">
        <v>0.38699999999999996</v>
      </c>
      <c r="E275" s="424">
        <v>0.38699999999999996</v>
      </c>
    </row>
    <row r="276" spans="1:5" s="375" customFormat="1" ht="18" customHeight="1">
      <c r="A276" s="421"/>
      <c r="B276" s="424" t="s">
        <v>3040</v>
      </c>
      <c r="C276" s="425" t="s">
        <v>3043</v>
      </c>
      <c r="D276" s="424">
        <v>0.42000000000000004</v>
      </c>
      <c r="E276" s="424">
        <v>0.42000000000000004</v>
      </c>
    </row>
    <row r="277" spans="1:5" s="375" customFormat="1" ht="18" customHeight="1">
      <c r="A277" s="421"/>
      <c r="B277" s="424" t="s">
        <v>3040</v>
      </c>
      <c r="C277" s="425" t="s">
        <v>3044</v>
      </c>
      <c r="D277" s="424">
        <v>0.41300000000000003</v>
      </c>
      <c r="E277" s="424">
        <v>0.41300000000000003</v>
      </c>
    </row>
    <row r="278" spans="1:5" s="375" customFormat="1" ht="18" customHeight="1">
      <c r="A278" s="421"/>
      <c r="B278" s="424" t="s">
        <v>3045</v>
      </c>
      <c r="C278" s="425" t="s">
        <v>3046</v>
      </c>
      <c r="D278" s="424">
        <v>0</v>
      </c>
      <c r="E278" s="424">
        <v>0</v>
      </c>
    </row>
    <row r="279" spans="1:5" s="375" customFormat="1" ht="18" customHeight="1">
      <c r="A279" s="421"/>
      <c r="B279" s="424" t="s">
        <v>3045</v>
      </c>
      <c r="C279" s="425" t="s">
        <v>3047</v>
      </c>
      <c r="D279" s="424">
        <v>0.372</v>
      </c>
      <c r="E279" s="424">
        <v>0.372</v>
      </c>
    </row>
    <row r="280" spans="1:5" s="375" customFormat="1" ht="18" customHeight="1">
      <c r="A280" s="421"/>
      <c r="B280" s="424" t="s">
        <v>3045</v>
      </c>
      <c r="C280" s="425" t="s">
        <v>3048</v>
      </c>
      <c r="D280" s="424">
        <v>0.33599999999999997</v>
      </c>
      <c r="E280" s="424">
        <v>0.33599999999999997</v>
      </c>
    </row>
    <row r="281" spans="1:5" s="375" customFormat="1" ht="18" customHeight="1">
      <c r="A281" s="421"/>
      <c r="B281" s="424" t="s">
        <v>3049</v>
      </c>
      <c r="C281" s="425" t="s">
        <v>3050</v>
      </c>
      <c r="D281" s="424">
        <v>0</v>
      </c>
      <c r="E281" s="424">
        <v>0</v>
      </c>
    </row>
    <row r="282" spans="1:5" s="375" customFormat="1" ht="18" customHeight="1">
      <c r="A282" s="421"/>
      <c r="B282" s="424" t="s">
        <v>3049</v>
      </c>
      <c r="C282" s="425" t="s">
        <v>3051</v>
      </c>
      <c r="D282" s="424">
        <v>0.45399999999999996</v>
      </c>
      <c r="E282" s="424">
        <v>0.45399999999999996</v>
      </c>
    </row>
    <row r="283" spans="1:5" s="375" customFormat="1" ht="18" customHeight="1">
      <c r="A283" s="421"/>
      <c r="B283" s="424" t="s">
        <v>3049</v>
      </c>
      <c r="C283" s="425" t="s">
        <v>3052</v>
      </c>
      <c r="D283" s="424">
        <v>0.41399999999999998</v>
      </c>
      <c r="E283" s="424">
        <v>0.41399999999999998</v>
      </c>
    </row>
    <row r="284" spans="1:5" s="375" customFormat="1" ht="18" customHeight="1">
      <c r="A284" s="421"/>
      <c r="B284" s="424" t="s">
        <v>3053</v>
      </c>
      <c r="C284" s="425" t="s">
        <v>3054</v>
      </c>
      <c r="D284" s="424">
        <v>0.32</v>
      </c>
      <c r="E284" s="424">
        <v>0.32</v>
      </c>
    </row>
    <row r="285" spans="1:5" s="375" customFormat="1" ht="18" customHeight="1">
      <c r="A285" s="421"/>
      <c r="B285" s="424" t="s">
        <v>3053</v>
      </c>
      <c r="C285" s="425" t="s">
        <v>3055</v>
      </c>
      <c r="D285" s="424">
        <v>0</v>
      </c>
      <c r="E285" s="424">
        <v>0</v>
      </c>
    </row>
    <row r="286" spans="1:5" s="375" customFormat="1" ht="18" customHeight="1">
      <c r="A286" s="421"/>
      <c r="B286" s="424" t="s">
        <v>3053</v>
      </c>
      <c r="C286" s="425" t="s">
        <v>3056</v>
      </c>
      <c r="D286" s="424">
        <v>0.54299999999999993</v>
      </c>
      <c r="E286" s="424">
        <v>0.54299999999999993</v>
      </c>
    </row>
    <row r="287" spans="1:5" s="375" customFormat="1" ht="18" customHeight="1">
      <c r="A287" s="421"/>
      <c r="B287" s="424" t="s">
        <v>3053</v>
      </c>
      <c r="C287" s="425" t="s">
        <v>3057</v>
      </c>
      <c r="D287" s="424">
        <v>0.51400000000000001</v>
      </c>
      <c r="E287" s="424">
        <v>0.51400000000000001</v>
      </c>
    </row>
    <row r="288" spans="1:5" s="375" customFormat="1" ht="18" customHeight="1">
      <c r="A288" s="421"/>
      <c r="B288" s="424" t="s">
        <v>3058</v>
      </c>
      <c r="C288" s="425" t="s">
        <v>3059</v>
      </c>
      <c r="D288" s="424">
        <v>0</v>
      </c>
      <c r="E288" s="424">
        <v>0</v>
      </c>
    </row>
    <row r="289" spans="1:5" s="375" customFormat="1" ht="18" customHeight="1">
      <c r="A289" s="421"/>
      <c r="B289" s="424" t="s">
        <v>3058</v>
      </c>
      <c r="C289" s="425" t="s">
        <v>3060</v>
      </c>
      <c r="D289" s="424">
        <v>0.125</v>
      </c>
      <c r="E289" s="424">
        <v>0.125</v>
      </c>
    </row>
    <row r="290" spans="1:5" s="375" customFormat="1" ht="18" customHeight="1">
      <c r="A290" s="421"/>
      <c r="B290" s="424" t="s">
        <v>3058</v>
      </c>
      <c r="C290" s="425" t="s">
        <v>3061</v>
      </c>
      <c r="D290" s="424">
        <v>0.17799999999999999</v>
      </c>
      <c r="E290" s="424">
        <v>0.17799999999999999</v>
      </c>
    </row>
    <row r="291" spans="1:5" s="375" customFormat="1" ht="18" customHeight="1">
      <c r="A291" s="421"/>
      <c r="B291" s="424" t="s">
        <v>3058</v>
      </c>
      <c r="C291" s="425" t="s">
        <v>3062</v>
      </c>
      <c r="D291" s="424">
        <v>0.247</v>
      </c>
      <c r="E291" s="424">
        <v>0.247</v>
      </c>
    </row>
    <row r="292" spans="1:5" s="375" customFormat="1" ht="18" customHeight="1">
      <c r="A292" s="421"/>
      <c r="B292" s="424" t="s">
        <v>3058</v>
      </c>
      <c r="C292" s="425" t="s">
        <v>3063</v>
      </c>
      <c r="D292" s="424">
        <v>0.38100000000000001</v>
      </c>
      <c r="E292" s="424">
        <v>0.38100000000000001</v>
      </c>
    </row>
    <row r="293" spans="1:5" s="375" customFormat="1" ht="18" customHeight="1">
      <c r="A293" s="421"/>
      <c r="B293" s="424" t="s">
        <v>3058</v>
      </c>
      <c r="C293" s="425" t="s">
        <v>3064</v>
      </c>
      <c r="D293" s="424">
        <v>0.28999999999999998</v>
      </c>
      <c r="E293" s="424">
        <v>0.28999999999999998</v>
      </c>
    </row>
    <row r="294" spans="1:5" s="375" customFormat="1" ht="18" customHeight="1">
      <c r="A294" s="421"/>
      <c r="B294" s="424" t="s">
        <v>3058</v>
      </c>
      <c r="C294" s="425" t="s">
        <v>3065</v>
      </c>
      <c r="D294" s="424">
        <v>0.39</v>
      </c>
      <c r="E294" s="424">
        <v>0.39</v>
      </c>
    </row>
    <row r="295" spans="1:5" s="375" customFormat="1" ht="18" customHeight="1">
      <c r="A295" s="421"/>
      <c r="B295" s="424" t="s">
        <v>3058</v>
      </c>
      <c r="C295" s="425" t="s">
        <v>3066</v>
      </c>
      <c r="D295" s="424">
        <v>0</v>
      </c>
      <c r="E295" s="424">
        <v>0</v>
      </c>
    </row>
    <row r="296" spans="1:5" s="375" customFormat="1" ht="18" customHeight="1">
      <c r="A296" s="421"/>
      <c r="B296" s="424" t="s">
        <v>3058</v>
      </c>
      <c r="C296" s="425" t="s">
        <v>3067</v>
      </c>
      <c r="D296" s="424">
        <v>1.5000000000000001E-2</v>
      </c>
      <c r="E296" s="424">
        <v>1.5000000000000001E-2</v>
      </c>
    </row>
    <row r="297" spans="1:5" s="375" customFormat="1" ht="18" customHeight="1">
      <c r="A297" s="421"/>
      <c r="B297" s="424" t="s">
        <v>3068</v>
      </c>
      <c r="C297" s="425" t="s">
        <v>3069</v>
      </c>
      <c r="D297" s="424">
        <v>0</v>
      </c>
      <c r="E297" s="424">
        <v>0</v>
      </c>
    </row>
    <row r="298" spans="1:5" s="375" customFormat="1" ht="18" customHeight="1">
      <c r="A298" s="421"/>
      <c r="B298" s="424" t="s">
        <v>3068</v>
      </c>
      <c r="C298" s="425" t="s">
        <v>3070</v>
      </c>
      <c r="D298" s="424">
        <v>0.3</v>
      </c>
      <c r="E298" s="424">
        <v>0.3</v>
      </c>
    </row>
    <row r="299" spans="1:5" s="375" customFormat="1" ht="18" customHeight="1">
      <c r="A299" s="421"/>
      <c r="B299" s="424" t="s">
        <v>3068</v>
      </c>
      <c r="C299" s="425" t="s">
        <v>3071</v>
      </c>
      <c r="D299" s="424">
        <v>0.53799999999999992</v>
      </c>
      <c r="E299" s="424">
        <v>0.53799999999999992</v>
      </c>
    </row>
    <row r="300" spans="1:5" s="375" customFormat="1" ht="18" customHeight="1">
      <c r="A300" s="421"/>
      <c r="B300" s="424" t="s">
        <v>3068</v>
      </c>
      <c r="C300" s="425" t="s">
        <v>3072</v>
      </c>
      <c r="D300" s="424">
        <v>0.39200000000000002</v>
      </c>
      <c r="E300" s="424">
        <v>0.39200000000000002</v>
      </c>
    </row>
    <row r="301" spans="1:5" s="375" customFormat="1" ht="18" customHeight="1">
      <c r="A301" s="421"/>
      <c r="B301" s="424" t="s">
        <v>3073</v>
      </c>
      <c r="C301" s="425" t="s">
        <v>3074</v>
      </c>
      <c r="D301" s="424">
        <v>0</v>
      </c>
      <c r="E301" s="424">
        <v>0</v>
      </c>
    </row>
    <row r="302" spans="1:5" s="375" customFormat="1" ht="18" customHeight="1">
      <c r="A302" s="421"/>
      <c r="B302" s="424" t="s">
        <v>3073</v>
      </c>
      <c r="C302" s="425" t="s">
        <v>3075</v>
      </c>
      <c r="D302" s="424">
        <v>0.45700000000000002</v>
      </c>
      <c r="E302" s="424">
        <v>0.45700000000000002</v>
      </c>
    </row>
    <row r="303" spans="1:5" s="375" customFormat="1" ht="18" customHeight="1">
      <c r="A303" s="421"/>
      <c r="B303" s="424" t="s">
        <v>3073</v>
      </c>
      <c r="C303" s="425" t="s">
        <v>3076</v>
      </c>
      <c r="D303" s="424">
        <v>0.51700000000000002</v>
      </c>
      <c r="E303" s="424">
        <v>0.51700000000000002</v>
      </c>
    </row>
    <row r="304" spans="1:5" s="375" customFormat="1" ht="18" customHeight="1">
      <c r="A304" s="421"/>
      <c r="B304" s="424" t="s">
        <v>3073</v>
      </c>
      <c r="C304" s="425" t="s">
        <v>3077</v>
      </c>
      <c r="D304" s="424">
        <v>0.51300000000000001</v>
      </c>
      <c r="E304" s="424">
        <v>0.51300000000000001</v>
      </c>
    </row>
    <row r="305" spans="1:5" s="375" customFormat="1" ht="18" customHeight="1">
      <c r="A305" s="421"/>
      <c r="B305" s="424" t="s">
        <v>3078</v>
      </c>
      <c r="C305" s="425" t="s">
        <v>3079</v>
      </c>
      <c r="D305" s="424">
        <v>0</v>
      </c>
      <c r="E305" s="424">
        <v>0</v>
      </c>
    </row>
    <row r="306" spans="1:5" s="375" customFormat="1" ht="18" customHeight="1">
      <c r="A306" s="421"/>
      <c r="B306" s="424" t="s">
        <v>3078</v>
      </c>
      <c r="C306" s="425" t="s">
        <v>3080</v>
      </c>
      <c r="D306" s="424">
        <v>0</v>
      </c>
      <c r="E306" s="424">
        <v>0</v>
      </c>
    </row>
    <row r="307" spans="1:5" s="375" customFormat="1" ht="18" customHeight="1">
      <c r="A307" s="421"/>
      <c r="B307" s="424" t="s">
        <v>3078</v>
      </c>
      <c r="C307" s="425" t="s">
        <v>3081</v>
      </c>
      <c r="D307" s="424">
        <v>0.4</v>
      </c>
      <c r="E307" s="424">
        <v>0.4</v>
      </c>
    </row>
    <row r="308" spans="1:5" s="375" customFormat="1" ht="18" customHeight="1">
      <c r="A308" s="421"/>
      <c r="B308" s="424" t="s">
        <v>3078</v>
      </c>
      <c r="C308" s="425" t="s">
        <v>3082</v>
      </c>
      <c r="D308" s="424">
        <v>0.53500000000000003</v>
      </c>
      <c r="E308" s="424">
        <v>0.53500000000000003</v>
      </c>
    </row>
    <row r="309" spans="1:5" s="375" customFormat="1" ht="18" customHeight="1">
      <c r="A309" s="421"/>
      <c r="B309" s="424" t="s">
        <v>3078</v>
      </c>
      <c r="C309" s="425" t="s">
        <v>3083</v>
      </c>
      <c r="D309" s="424">
        <v>0.53</v>
      </c>
      <c r="E309" s="424">
        <v>0.53</v>
      </c>
    </row>
    <row r="310" spans="1:5" s="375" customFormat="1" ht="18" customHeight="1">
      <c r="A310" s="421"/>
      <c r="B310" s="424" t="s">
        <v>3084</v>
      </c>
      <c r="C310" s="425" t="s">
        <v>3084</v>
      </c>
      <c r="D310" s="424">
        <v>0.74</v>
      </c>
      <c r="E310" s="424">
        <v>0.74</v>
      </c>
    </row>
    <row r="311" spans="1:5" s="375" customFormat="1" ht="18" customHeight="1">
      <c r="A311" s="421"/>
      <c r="B311" s="424" t="s">
        <v>3085</v>
      </c>
      <c r="C311" s="425" t="s">
        <v>3086</v>
      </c>
      <c r="D311" s="424">
        <v>0</v>
      </c>
      <c r="E311" s="424">
        <v>0</v>
      </c>
    </row>
    <row r="312" spans="1:5" s="375" customFormat="1" ht="18" customHeight="1">
      <c r="A312" s="421"/>
      <c r="B312" s="424" t="s">
        <v>3085</v>
      </c>
      <c r="C312" s="425" t="s">
        <v>3087</v>
      </c>
      <c r="D312" s="424">
        <v>0</v>
      </c>
      <c r="E312" s="424">
        <v>0</v>
      </c>
    </row>
    <row r="313" spans="1:5" s="375" customFormat="1" ht="18" customHeight="1">
      <c r="A313" s="421"/>
      <c r="B313" s="424" t="s">
        <v>3085</v>
      </c>
      <c r="C313" s="425" t="s">
        <v>3088</v>
      </c>
      <c r="D313" s="424">
        <v>0.40299999999999997</v>
      </c>
      <c r="E313" s="424">
        <v>0.40299999999999997</v>
      </c>
    </row>
    <row r="314" spans="1:5" s="375" customFormat="1" ht="18" customHeight="1">
      <c r="A314" s="421"/>
      <c r="B314" s="424" t="s">
        <v>3085</v>
      </c>
      <c r="C314" s="425" t="s">
        <v>3089</v>
      </c>
      <c r="D314" s="424">
        <v>0.16300000000000001</v>
      </c>
      <c r="E314" s="424">
        <v>0.16300000000000001</v>
      </c>
    </row>
    <row r="315" spans="1:5" s="375" customFormat="1" ht="18" customHeight="1">
      <c r="A315" s="421"/>
      <c r="B315" s="424" t="s">
        <v>3090</v>
      </c>
      <c r="C315" s="425" t="s">
        <v>3091</v>
      </c>
      <c r="D315" s="424">
        <v>0</v>
      </c>
      <c r="E315" s="424">
        <v>0</v>
      </c>
    </row>
    <row r="316" spans="1:5" s="375" customFormat="1" ht="18" customHeight="1">
      <c r="A316" s="421"/>
      <c r="B316" s="424" t="s">
        <v>3090</v>
      </c>
      <c r="C316" s="425" t="s">
        <v>3092</v>
      </c>
      <c r="D316" s="424">
        <v>0.54699999999999993</v>
      </c>
      <c r="E316" s="424">
        <v>0.54699999999999993</v>
      </c>
    </row>
    <row r="317" spans="1:5" s="375" customFormat="1" ht="18" customHeight="1">
      <c r="A317" s="421"/>
      <c r="B317" s="424" t="s">
        <v>3090</v>
      </c>
      <c r="C317" s="425" t="s">
        <v>3093</v>
      </c>
      <c r="D317" s="424">
        <v>0.53700000000000003</v>
      </c>
      <c r="E317" s="424">
        <v>0.53700000000000003</v>
      </c>
    </row>
    <row r="318" spans="1:5" s="375" customFormat="1" ht="18" customHeight="1">
      <c r="A318" s="421"/>
      <c r="B318" s="424" t="s">
        <v>3094</v>
      </c>
      <c r="C318" s="425" t="s">
        <v>3094</v>
      </c>
      <c r="D318" s="424">
        <v>0.40900000000000003</v>
      </c>
      <c r="E318" s="424">
        <v>0.40900000000000003</v>
      </c>
    </row>
    <row r="319" spans="1:5" s="375" customFormat="1" ht="18" customHeight="1">
      <c r="A319" s="421"/>
      <c r="B319" s="424" t="s">
        <v>3095</v>
      </c>
      <c r="C319" s="425" t="s">
        <v>3095</v>
      </c>
      <c r="D319" s="424">
        <v>0.42899999999999999</v>
      </c>
      <c r="E319" s="424">
        <v>0.42899999999999999</v>
      </c>
    </row>
    <row r="320" spans="1:5" s="375" customFormat="1" ht="18" customHeight="1">
      <c r="A320" s="421"/>
      <c r="B320" s="424" t="s">
        <v>3096</v>
      </c>
      <c r="C320" s="425" t="s">
        <v>3097</v>
      </c>
      <c r="D320" s="424">
        <v>0</v>
      </c>
      <c r="E320" s="424">
        <v>0</v>
      </c>
    </row>
    <row r="321" spans="1:5" s="375" customFormat="1" ht="18" customHeight="1">
      <c r="A321" s="421"/>
      <c r="B321" s="424" t="s">
        <v>3096</v>
      </c>
      <c r="C321" s="425" t="s">
        <v>3098</v>
      </c>
      <c r="D321" s="424">
        <v>0.28999999999999998</v>
      </c>
      <c r="E321" s="424">
        <v>0.28999999999999998</v>
      </c>
    </row>
    <row r="322" spans="1:5" s="375" customFormat="1" ht="18" customHeight="1">
      <c r="A322" s="421"/>
      <c r="B322" s="424" t="s">
        <v>3096</v>
      </c>
      <c r="C322" s="425" t="s">
        <v>3099</v>
      </c>
      <c r="D322" s="424">
        <v>0.316</v>
      </c>
      <c r="E322" s="424">
        <v>0.316</v>
      </c>
    </row>
    <row r="323" spans="1:5" s="375" customFormat="1" ht="18" customHeight="1">
      <c r="A323" s="421"/>
      <c r="B323" s="424" t="s">
        <v>3096</v>
      </c>
      <c r="C323" s="425" t="s">
        <v>3100</v>
      </c>
      <c r="D323" s="424">
        <v>0.255</v>
      </c>
      <c r="E323" s="424">
        <v>0.255</v>
      </c>
    </row>
    <row r="324" spans="1:5" s="375" customFormat="1" ht="18" customHeight="1">
      <c r="A324" s="421"/>
      <c r="B324" s="424" t="s">
        <v>3096</v>
      </c>
      <c r="C324" s="425" t="s">
        <v>3101</v>
      </c>
      <c r="D324" s="424">
        <v>0.373</v>
      </c>
      <c r="E324" s="424">
        <v>0.373</v>
      </c>
    </row>
    <row r="325" spans="1:5" s="375" customFormat="1" ht="18" customHeight="1">
      <c r="A325" s="421"/>
      <c r="B325" s="424" t="s">
        <v>3096</v>
      </c>
      <c r="C325" s="425" t="s">
        <v>3102</v>
      </c>
      <c r="D325" s="424">
        <v>0.36200000000000004</v>
      </c>
      <c r="E325" s="424">
        <v>0.36200000000000004</v>
      </c>
    </row>
    <row r="326" spans="1:5" s="375" customFormat="1" ht="18" customHeight="1">
      <c r="A326" s="421"/>
      <c r="B326" s="424" t="s">
        <v>3096</v>
      </c>
      <c r="C326" s="425" t="s">
        <v>3103</v>
      </c>
      <c r="D326" s="424">
        <v>0.38</v>
      </c>
      <c r="E326" s="424">
        <v>0.38</v>
      </c>
    </row>
    <row r="327" spans="1:5" s="375" customFormat="1" ht="18" customHeight="1">
      <c r="A327" s="421"/>
      <c r="B327" s="424" t="s">
        <v>3096</v>
      </c>
      <c r="C327" s="425" t="s">
        <v>3104</v>
      </c>
      <c r="D327" s="424">
        <v>0.16500000000000001</v>
      </c>
      <c r="E327" s="424">
        <v>0.16500000000000001</v>
      </c>
    </row>
    <row r="328" spans="1:5" s="375" customFormat="1" ht="18" customHeight="1">
      <c r="A328" s="421"/>
      <c r="B328" s="424" t="s">
        <v>3105</v>
      </c>
      <c r="C328" s="425" t="s">
        <v>3105</v>
      </c>
      <c r="D328" s="424">
        <v>1.202</v>
      </c>
      <c r="E328" s="424">
        <v>1.202</v>
      </c>
    </row>
    <row r="329" spans="1:5" s="375" customFormat="1" ht="18" customHeight="1">
      <c r="A329" s="421"/>
      <c r="B329" s="424" t="s">
        <v>826</v>
      </c>
      <c r="C329" s="425" t="s">
        <v>3106</v>
      </c>
      <c r="D329" s="424">
        <v>0</v>
      </c>
      <c r="E329" s="424">
        <v>0</v>
      </c>
    </row>
    <row r="330" spans="1:5" s="375" customFormat="1" ht="18" customHeight="1">
      <c r="A330" s="421"/>
      <c r="B330" s="424" t="s">
        <v>826</v>
      </c>
      <c r="C330" s="425" t="s">
        <v>3107</v>
      </c>
      <c r="D330" s="424">
        <v>0.61599999999999999</v>
      </c>
      <c r="E330" s="424">
        <v>0.61599999999999999</v>
      </c>
    </row>
    <row r="331" spans="1:5" s="375" customFormat="1" ht="18" customHeight="1">
      <c r="A331" s="421"/>
      <c r="B331" s="424" t="s">
        <v>826</v>
      </c>
      <c r="C331" s="425" t="s">
        <v>3108</v>
      </c>
      <c r="D331" s="424">
        <v>0.61599999999999999</v>
      </c>
      <c r="E331" s="424">
        <v>0.61599999999999999</v>
      </c>
    </row>
    <row r="332" spans="1:5" s="375" customFormat="1" ht="18" customHeight="1">
      <c r="A332" s="421"/>
      <c r="B332" s="424" t="s">
        <v>3109</v>
      </c>
      <c r="C332" s="425" t="s">
        <v>3110</v>
      </c>
      <c r="D332" s="424">
        <v>0</v>
      </c>
      <c r="E332" s="424">
        <v>0</v>
      </c>
    </row>
    <row r="333" spans="1:5" s="375" customFormat="1" ht="18" customHeight="1">
      <c r="A333" s="421"/>
      <c r="B333" s="424" t="s">
        <v>3109</v>
      </c>
      <c r="C333" s="425" t="s">
        <v>3111</v>
      </c>
      <c r="D333" s="424">
        <v>0</v>
      </c>
      <c r="E333" s="424">
        <v>0</v>
      </c>
    </row>
    <row r="334" spans="1:5" s="375" customFormat="1" ht="18" customHeight="1">
      <c r="A334" s="421"/>
      <c r="B334" s="424" t="s">
        <v>3109</v>
      </c>
      <c r="C334" s="425" t="s">
        <v>3112</v>
      </c>
      <c r="D334" s="424">
        <v>0</v>
      </c>
      <c r="E334" s="424">
        <v>0</v>
      </c>
    </row>
    <row r="335" spans="1:5" s="375" customFormat="1" ht="18" customHeight="1">
      <c r="A335" s="421"/>
      <c r="B335" s="424" t="s">
        <v>3109</v>
      </c>
      <c r="C335" s="425" t="s">
        <v>3113</v>
      </c>
      <c r="D335" s="424">
        <v>0</v>
      </c>
      <c r="E335" s="424">
        <v>0</v>
      </c>
    </row>
    <row r="336" spans="1:5" s="375" customFormat="1" ht="18" customHeight="1">
      <c r="A336" s="421"/>
      <c r="B336" s="424" t="s">
        <v>3109</v>
      </c>
      <c r="C336" s="425" t="s">
        <v>3114</v>
      </c>
      <c r="D336" s="424">
        <v>0</v>
      </c>
      <c r="E336" s="424">
        <v>0</v>
      </c>
    </row>
    <row r="337" spans="1:5" s="375" customFormat="1" ht="18" customHeight="1">
      <c r="A337" s="421"/>
      <c r="B337" s="424" t="s">
        <v>3109</v>
      </c>
      <c r="C337" s="425" t="s">
        <v>3115</v>
      </c>
      <c r="D337" s="424">
        <v>0</v>
      </c>
      <c r="E337" s="424">
        <v>0</v>
      </c>
    </row>
    <row r="338" spans="1:5" s="375" customFormat="1" ht="18" customHeight="1">
      <c r="A338" s="421"/>
      <c r="B338" s="424" t="s">
        <v>3109</v>
      </c>
      <c r="C338" s="425" t="s">
        <v>3116</v>
      </c>
      <c r="D338" s="424">
        <v>0</v>
      </c>
      <c r="E338" s="424">
        <v>0</v>
      </c>
    </row>
    <row r="339" spans="1:5" s="375" customFormat="1" ht="18" customHeight="1">
      <c r="A339" s="421"/>
      <c r="B339" s="424" t="s">
        <v>3109</v>
      </c>
      <c r="C339" s="425" t="s">
        <v>3117</v>
      </c>
      <c r="D339" s="424">
        <v>0</v>
      </c>
      <c r="E339" s="424">
        <v>0</v>
      </c>
    </row>
    <row r="340" spans="1:5" s="375" customFormat="1" ht="18" customHeight="1">
      <c r="A340" s="421"/>
      <c r="B340" s="424" t="s">
        <v>3109</v>
      </c>
      <c r="C340" s="425" t="s">
        <v>3118</v>
      </c>
      <c r="D340" s="424">
        <v>0</v>
      </c>
      <c r="E340" s="424">
        <v>0</v>
      </c>
    </row>
    <row r="341" spans="1:5" s="375" customFormat="1" ht="18" customHeight="1">
      <c r="A341" s="421"/>
      <c r="B341" s="424" t="s">
        <v>3109</v>
      </c>
      <c r="C341" s="425" t="s">
        <v>3119</v>
      </c>
      <c r="D341" s="424">
        <v>0.77300000000000002</v>
      </c>
      <c r="E341" s="424">
        <v>0.77300000000000002</v>
      </c>
    </row>
    <row r="342" spans="1:5" s="375" customFormat="1" ht="18" customHeight="1">
      <c r="A342" s="421"/>
      <c r="B342" s="424" t="s">
        <v>3109</v>
      </c>
      <c r="C342" s="425" t="s">
        <v>3120</v>
      </c>
      <c r="D342" s="424">
        <v>0.35199999999999998</v>
      </c>
      <c r="E342" s="424">
        <v>0.35199999999999998</v>
      </c>
    </row>
    <row r="343" spans="1:5" s="375" customFormat="1" ht="18" customHeight="1">
      <c r="A343" s="421"/>
      <c r="B343" s="424" t="s">
        <v>3121</v>
      </c>
      <c r="C343" s="425" t="s">
        <v>3122</v>
      </c>
      <c r="D343" s="424">
        <v>0</v>
      </c>
      <c r="E343" s="424">
        <v>0</v>
      </c>
    </row>
    <row r="344" spans="1:5" s="375" customFormat="1" ht="18" customHeight="1">
      <c r="A344" s="421"/>
      <c r="B344" s="424" t="s">
        <v>3121</v>
      </c>
      <c r="C344" s="425" t="s">
        <v>3123</v>
      </c>
      <c r="D344" s="424">
        <v>0.16699999999999998</v>
      </c>
      <c r="E344" s="424">
        <v>0.16699999999999998</v>
      </c>
    </row>
    <row r="345" spans="1:5" s="375" customFormat="1" ht="18" customHeight="1">
      <c r="A345" s="421"/>
      <c r="B345" s="424" t="s">
        <v>3121</v>
      </c>
      <c r="C345" s="425" t="s">
        <v>3124</v>
      </c>
      <c r="D345" s="424">
        <v>0.253</v>
      </c>
      <c r="E345" s="424">
        <v>0.253</v>
      </c>
    </row>
    <row r="346" spans="1:5" s="375" customFormat="1" ht="18" customHeight="1">
      <c r="A346" s="421"/>
      <c r="B346" s="424" t="s">
        <v>3121</v>
      </c>
      <c r="C346" s="425" t="s">
        <v>3125</v>
      </c>
      <c r="D346" s="424">
        <v>0.27399999999999997</v>
      </c>
      <c r="E346" s="424">
        <v>0.27399999999999997</v>
      </c>
    </row>
    <row r="347" spans="1:5" s="375" customFormat="1" ht="18" customHeight="1">
      <c r="A347" s="421"/>
      <c r="B347" s="424" t="s">
        <v>3121</v>
      </c>
      <c r="C347" s="425" t="s">
        <v>3126</v>
      </c>
      <c r="D347" s="424">
        <v>0.29500000000000004</v>
      </c>
      <c r="E347" s="424">
        <v>0.29500000000000004</v>
      </c>
    </row>
    <row r="348" spans="1:5" s="375" customFormat="1" ht="18" customHeight="1">
      <c r="A348" s="421"/>
      <c r="B348" s="424" t="s">
        <v>3121</v>
      </c>
      <c r="C348" s="425" t="s">
        <v>3127</v>
      </c>
      <c r="D348" s="424">
        <v>0.38699999999999996</v>
      </c>
      <c r="E348" s="424">
        <v>0.38699999999999996</v>
      </c>
    </row>
    <row r="349" spans="1:5" s="375" customFormat="1" ht="18" customHeight="1">
      <c r="A349" s="421"/>
      <c r="B349" s="424" t="s">
        <v>3121</v>
      </c>
      <c r="C349" s="425" t="s">
        <v>3128</v>
      </c>
      <c r="D349" s="424">
        <v>0</v>
      </c>
      <c r="E349" s="424">
        <v>0</v>
      </c>
    </row>
    <row r="350" spans="1:5" s="375" customFormat="1" ht="18" customHeight="1">
      <c r="A350" s="421"/>
      <c r="B350" s="424" t="s">
        <v>3121</v>
      </c>
      <c r="C350" s="425" t="s">
        <v>3129</v>
      </c>
      <c r="D350" s="424">
        <v>0</v>
      </c>
      <c r="E350" s="424">
        <v>0</v>
      </c>
    </row>
    <row r="351" spans="1:5" s="375" customFormat="1" ht="18" customHeight="1">
      <c r="A351" s="421"/>
      <c r="B351" s="424" t="s">
        <v>3121</v>
      </c>
      <c r="C351" s="425" t="s">
        <v>3130</v>
      </c>
      <c r="D351" s="424">
        <v>0.33</v>
      </c>
      <c r="E351" s="424">
        <v>0.33</v>
      </c>
    </row>
    <row r="352" spans="1:5" s="375" customFormat="1" ht="18" customHeight="1">
      <c r="A352" s="421"/>
      <c r="B352" s="424" t="s">
        <v>3121</v>
      </c>
      <c r="C352" s="425" t="s">
        <v>3131</v>
      </c>
      <c r="D352" s="424">
        <v>0</v>
      </c>
      <c r="E352" s="424">
        <v>0</v>
      </c>
    </row>
    <row r="353" spans="1:5" s="375" customFormat="1" ht="18" customHeight="1">
      <c r="A353" s="421"/>
      <c r="B353" s="424" t="s">
        <v>3121</v>
      </c>
      <c r="C353" s="425" t="s">
        <v>3132</v>
      </c>
      <c r="D353" s="424">
        <v>0.65700000000000003</v>
      </c>
      <c r="E353" s="424">
        <v>0.65700000000000003</v>
      </c>
    </row>
    <row r="354" spans="1:5" s="375" customFormat="1" ht="18" customHeight="1">
      <c r="A354" s="421"/>
      <c r="B354" s="424" t="s">
        <v>3121</v>
      </c>
      <c r="C354" s="425" t="s">
        <v>3133</v>
      </c>
      <c r="D354" s="424">
        <v>0.45399999999999996</v>
      </c>
      <c r="E354" s="424">
        <v>0.45399999999999996</v>
      </c>
    </row>
    <row r="355" spans="1:5" s="375" customFormat="1" ht="18" customHeight="1">
      <c r="A355" s="421"/>
      <c r="B355" s="424" t="s">
        <v>3134</v>
      </c>
      <c r="C355" s="425" t="s">
        <v>3134</v>
      </c>
      <c r="D355" s="424">
        <v>0.629</v>
      </c>
      <c r="E355" s="424">
        <v>0.629</v>
      </c>
    </row>
    <row r="356" spans="1:5" s="375" customFormat="1" ht="18" customHeight="1">
      <c r="A356" s="421"/>
      <c r="B356" s="424" t="s">
        <v>3135</v>
      </c>
      <c r="C356" s="425" t="s">
        <v>3136</v>
      </c>
      <c r="D356" s="424">
        <v>0</v>
      </c>
      <c r="E356" s="424">
        <v>0</v>
      </c>
    </row>
    <row r="357" spans="1:5" s="375" customFormat="1" ht="18" customHeight="1">
      <c r="A357" s="421"/>
      <c r="B357" s="424" t="s">
        <v>3135</v>
      </c>
      <c r="C357" s="425" t="s">
        <v>3137</v>
      </c>
      <c r="D357" s="424">
        <v>0</v>
      </c>
      <c r="E357" s="424">
        <v>0</v>
      </c>
    </row>
    <row r="358" spans="1:5" s="375" customFormat="1" ht="18" customHeight="1">
      <c r="A358" s="421"/>
      <c r="B358" s="424" t="s">
        <v>3135</v>
      </c>
      <c r="C358" s="425" t="s">
        <v>3138</v>
      </c>
      <c r="D358" s="424">
        <v>0.2</v>
      </c>
      <c r="E358" s="424">
        <v>0.2</v>
      </c>
    </row>
    <row r="359" spans="1:5" s="375" customFormat="1" ht="18" customHeight="1">
      <c r="A359" s="421"/>
      <c r="B359" s="424" t="s">
        <v>3135</v>
      </c>
      <c r="C359" s="425" t="s">
        <v>3139</v>
      </c>
      <c r="D359" s="424">
        <v>0.11799999999999999</v>
      </c>
      <c r="E359" s="424">
        <v>0.11799999999999999</v>
      </c>
    </row>
    <row r="360" spans="1:5" s="375" customFormat="1" ht="18" customHeight="1">
      <c r="A360" s="421"/>
      <c r="B360" s="424" t="s">
        <v>3140</v>
      </c>
      <c r="C360" s="425" t="s">
        <v>3141</v>
      </c>
      <c r="D360" s="424">
        <v>0</v>
      </c>
      <c r="E360" s="424">
        <v>0</v>
      </c>
    </row>
    <row r="361" spans="1:5" s="375" customFormat="1" ht="18" customHeight="1">
      <c r="A361" s="421"/>
      <c r="B361" s="424" t="s">
        <v>3140</v>
      </c>
      <c r="C361" s="425" t="s">
        <v>3142</v>
      </c>
      <c r="D361" s="424">
        <v>0.41699999999999998</v>
      </c>
      <c r="E361" s="424">
        <v>0.41699999999999998</v>
      </c>
    </row>
    <row r="362" spans="1:5" s="375" customFormat="1" ht="18" customHeight="1">
      <c r="A362" s="421"/>
      <c r="B362" s="424" t="s">
        <v>3140</v>
      </c>
      <c r="C362" s="425" t="s">
        <v>3143</v>
      </c>
      <c r="D362" s="424">
        <v>0.36900000000000005</v>
      </c>
      <c r="E362" s="424">
        <v>0.36900000000000005</v>
      </c>
    </row>
    <row r="363" spans="1:5" s="375" customFormat="1" ht="18" customHeight="1">
      <c r="A363" s="421"/>
      <c r="B363" s="424" t="s">
        <v>3144</v>
      </c>
      <c r="C363" s="425" t="s">
        <v>3145</v>
      </c>
      <c r="D363" s="424">
        <v>0</v>
      </c>
      <c r="E363" s="424">
        <v>0</v>
      </c>
    </row>
    <row r="364" spans="1:5" s="375" customFormat="1" ht="18" customHeight="1">
      <c r="A364" s="421"/>
      <c r="B364" s="424" t="s">
        <v>3144</v>
      </c>
      <c r="C364" s="425" t="s">
        <v>3146</v>
      </c>
      <c r="D364" s="424">
        <v>0</v>
      </c>
      <c r="E364" s="424">
        <v>0</v>
      </c>
    </row>
    <row r="365" spans="1:5" s="375" customFormat="1" ht="18" customHeight="1">
      <c r="A365" s="421"/>
      <c r="B365" s="424" t="s">
        <v>3144</v>
      </c>
      <c r="C365" s="425" t="s">
        <v>3147</v>
      </c>
      <c r="D365" s="424">
        <v>0.53900000000000003</v>
      </c>
      <c r="E365" s="424">
        <v>0.53900000000000003</v>
      </c>
    </row>
    <row r="366" spans="1:5" s="375" customFormat="1" ht="18" customHeight="1">
      <c r="A366" s="421"/>
      <c r="B366" s="424" t="s">
        <v>3144</v>
      </c>
      <c r="C366" s="425" t="s">
        <v>3148</v>
      </c>
      <c r="D366" s="424">
        <v>0.39100000000000001</v>
      </c>
      <c r="E366" s="424">
        <v>0.39100000000000001</v>
      </c>
    </row>
    <row r="367" spans="1:5" s="375" customFormat="1" ht="18" customHeight="1">
      <c r="A367" s="421"/>
      <c r="B367" s="424" t="s">
        <v>3149</v>
      </c>
      <c r="C367" s="425" t="s">
        <v>3149</v>
      </c>
      <c r="D367" s="424">
        <v>0.32300000000000001</v>
      </c>
      <c r="E367" s="424">
        <v>0.32300000000000001</v>
      </c>
    </row>
    <row r="368" spans="1:5" s="375" customFormat="1" ht="18" customHeight="1">
      <c r="A368" s="421"/>
      <c r="B368" s="424" t="s">
        <v>3150</v>
      </c>
      <c r="C368" s="425" t="s">
        <v>3151</v>
      </c>
      <c r="D368" s="424">
        <v>0</v>
      </c>
      <c r="E368" s="424">
        <v>0</v>
      </c>
    </row>
    <row r="369" spans="1:5" s="375" customFormat="1" ht="18" customHeight="1">
      <c r="A369" s="421"/>
      <c r="B369" s="424" t="s">
        <v>3150</v>
      </c>
      <c r="C369" s="425" t="s">
        <v>3152</v>
      </c>
      <c r="D369" s="424">
        <v>0.63800000000000001</v>
      </c>
      <c r="E369" s="424">
        <v>0.63800000000000001</v>
      </c>
    </row>
    <row r="370" spans="1:5" s="375" customFormat="1" ht="18" customHeight="1">
      <c r="A370" s="421"/>
      <c r="B370" s="424" t="s">
        <v>3150</v>
      </c>
      <c r="C370" s="425" t="s">
        <v>3153</v>
      </c>
      <c r="D370" s="424">
        <v>0.56800000000000006</v>
      </c>
      <c r="E370" s="424">
        <v>0.56800000000000006</v>
      </c>
    </row>
    <row r="371" spans="1:5" s="375" customFormat="1" ht="18" customHeight="1">
      <c r="A371" s="421"/>
      <c r="B371" s="424" t="s">
        <v>3154</v>
      </c>
      <c r="C371" s="425" t="s">
        <v>3155</v>
      </c>
      <c r="D371" s="424">
        <v>0</v>
      </c>
      <c r="E371" s="424">
        <v>0</v>
      </c>
    </row>
    <row r="372" spans="1:5" s="375" customFormat="1" ht="18" customHeight="1">
      <c r="A372" s="421"/>
      <c r="B372" s="424" t="s">
        <v>3154</v>
      </c>
      <c r="C372" s="425" t="s">
        <v>3156</v>
      </c>
      <c r="D372" s="424">
        <v>0</v>
      </c>
      <c r="E372" s="424">
        <v>0</v>
      </c>
    </row>
    <row r="373" spans="1:5" s="375" customFormat="1" ht="18" customHeight="1">
      <c r="A373" s="421"/>
      <c r="B373" s="424" t="s">
        <v>3154</v>
      </c>
      <c r="C373" s="425" t="s">
        <v>3157</v>
      </c>
      <c r="D373" s="424">
        <v>0.505</v>
      </c>
      <c r="E373" s="424">
        <v>0.505</v>
      </c>
    </row>
    <row r="374" spans="1:5" s="375" customFormat="1" ht="18" customHeight="1">
      <c r="A374" s="421"/>
      <c r="B374" s="424" t="s">
        <v>3154</v>
      </c>
      <c r="C374" s="425" t="s">
        <v>3158</v>
      </c>
      <c r="D374" s="424">
        <v>0.48700000000000004</v>
      </c>
      <c r="E374" s="424">
        <v>0.48700000000000004</v>
      </c>
    </row>
    <row r="375" spans="1:5" s="375" customFormat="1" ht="18" customHeight="1">
      <c r="A375" s="421"/>
      <c r="B375" s="424" t="s">
        <v>3159</v>
      </c>
      <c r="C375" s="425" t="s">
        <v>3160</v>
      </c>
      <c r="D375" s="424">
        <v>0</v>
      </c>
      <c r="E375" s="424">
        <v>0</v>
      </c>
    </row>
    <row r="376" spans="1:5" s="375" customFormat="1" ht="18" customHeight="1">
      <c r="A376" s="421"/>
      <c r="B376" s="424" t="s">
        <v>3159</v>
      </c>
      <c r="C376" s="425" t="s">
        <v>3161</v>
      </c>
      <c r="D376" s="424">
        <v>0</v>
      </c>
      <c r="E376" s="424">
        <v>0</v>
      </c>
    </row>
    <row r="377" spans="1:5" s="375" customFormat="1" ht="18" customHeight="1">
      <c r="A377" s="421"/>
      <c r="B377" s="424" t="s">
        <v>3159</v>
      </c>
      <c r="C377" s="425" t="s">
        <v>3162</v>
      </c>
      <c r="D377" s="424">
        <v>0.223</v>
      </c>
      <c r="E377" s="424">
        <v>0.223</v>
      </c>
    </row>
    <row r="378" spans="1:5" s="375" customFormat="1" ht="18" customHeight="1">
      <c r="A378" s="421"/>
      <c r="B378" s="424" t="s">
        <v>3159</v>
      </c>
      <c r="C378" s="425" t="s">
        <v>3163</v>
      </c>
      <c r="D378" s="424">
        <v>6.0000000000000005E-2</v>
      </c>
      <c r="E378" s="424">
        <v>6.0000000000000005E-2</v>
      </c>
    </row>
    <row r="379" spans="1:5" s="375" customFormat="1" ht="18" customHeight="1">
      <c r="A379" s="421"/>
      <c r="B379" s="424" t="s">
        <v>3164</v>
      </c>
      <c r="C379" s="425" t="s">
        <v>3165</v>
      </c>
      <c r="D379" s="424">
        <v>0</v>
      </c>
      <c r="E379" s="424">
        <v>0</v>
      </c>
    </row>
    <row r="380" spans="1:5" s="375" customFormat="1" ht="18" customHeight="1">
      <c r="A380" s="421"/>
      <c r="B380" s="424" t="s">
        <v>3164</v>
      </c>
      <c r="C380" s="425" t="s">
        <v>3166</v>
      </c>
      <c r="D380" s="424">
        <v>0.42000000000000004</v>
      </c>
      <c r="E380" s="424">
        <v>0.42000000000000004</v>
      </c>
    </row>
    <row r="381" spans="1:5" s="375" customFormat="1" ht="18" customHeight="1">
      <c r="A381" s="421"/>
      <c r="B381" s="424" t="s">
        <v>3164</v>
      </c>
      <c r="C381" s="425" t="s">
        <v>3167</v>
      </c>
      <c r="D381" s="424">
        <v>0.41599999999999998</v>
      </c>
      <c r="E381" s="424">
        <v>0.41599999999999998</v>
      </c>
    </row>
    <row r="382" spans="1:5" s="375" customFormat="1" ht="18" customHeight="1">
      <c r="A382" s="421"/>
      <c r="B382" s="424" t="s">
        <v>3168</v>
      </c>
      <c r="C382" s="425" t="s">
        <v>3169</v>
      </c>
      <c r="D382" s="424">
        <v>0</v>
      </c>
      <c r="E382" s="424">
        <v>0</v>
      </c>
    </row>
    <row r="383" spans="1:5" s="375" customFormat="1" ht="18" customHeight="1">
      <c r="A383" s="421"/>
      <c r="B383" s="424" t="s">
        <v>3168</v>
      </c>
      <c r="C383" s="425" t="s">
        <v>3170</v>
      </c>
      <c r="D383" s="424">
        <v>0</v>
      </c>
      <c r="E383" s="424">
        <v>0</v>
      </c>
    </row>
    <row r="384" spans="1:5" s="375" customFormat="1" ht="18" customHeight="1">
      <c r="A384" s="421"/>
      <c r="B384" s="424" t="s">
        <v>3171</v>
      </c>
      <c r="C384" s="425" t="s">
        <v>3171</v>
      </c>
      <c r="D384" s="424">
        <v>0.41899999999999998</v>
      </c>
      <c r="E384" s="424">
        <v>0.41899999999999998</v>
      </c>
    </row>
    <row r="385" spans="1:5" s="375" customFormat="1" ht="18" customHeight="1">
      <c r="A385" s="421"/>
      <c r="B385" s="424" t="s">
        <v>3172</v>
      </c>
      <c r="C385" s="425" t="s">
        <v>3173</v>
      </c>
      <c r="D385" s="424">
        <v>0.20599999999999999</v>
      </c>
      <c r="E385" s="424">
        <v>0.20599999999999999</v>
      </c>
    </row>
    <row r="386" spans="1:5" s="375" customFormat="1" ht="18" customHeight="1">
      <c r="A386" s="421"/>
      <c r="B386" s="424" t="s">
        <v>3172</v>
      </c>
      <c r="C386" s="425" t="s">
        <v>3174</v>
      </c>
      <c r="D386" s="424">
        <v>0.32500000000000001</v>
      </c>
      <c r="E386" s="424">
        <v>0.32500000000000001</v>
      </c>
    </row>
    <row r="387" spans="1:5" s="375" customFormat="1" ht="18" customHeight="1">
      <c r="A387" s="421"/>
      <c r="B387" s="424" t="s">
        <v>3172</v>
      </c>
      <c r="C387" s="425" t="s">
        <v>3175</v>
      </c>
      <c r="D387" s="424">
        <v>0.53</v>
      </c>
      <c r="E387" s="424">
        <v>0.53</v>
      </c>
    </row>
    <row r="388" spans="1:5" s="375" customFormat="1" ht="18" customHeight="1">
      <c r="A388" s="421"/>
      <c r="B388" s="424" t="s">
        <v>3172</v>
      </c>
      <c r="C388" s="425" t="s">
        <v>3176</v>
      </c>
      <c r="D388" s="424">
        <v>0.49</v>
      </c>
      <c r="E388" s="424">
        <v>0.49</v>
      </c>
    </row>
    <row r="389" spans="1:5" s="375" customFormat="1" ht="18" customHeight="1">
      <c r="A389" s="421"/>
      <c r="B389" s="424" t="s">
        <v>3177</v>
      </c>
      <c r="C389" s="425" t="s">
        <v>3178</v>
      </c>
      <c r="D389" s="424">
        <v>0</v>
      </c>
      <c r="E389" s="424">
        <v>0</v>
      </c>
    </row>
    <row r="390" spans="1:5" s="375" customFormat="1" ht="18" customHeight="1">
      <c r="A390" s="421"/>
      <c r="B390" s="424" t="s">
        <v>3177</v>
      </c>
      <c r="C390" s="425" t="s">
        <v>3179</v>
      </c>
      <c r="D390" s="424">
        <v>0</v>
      </c>
      <c r="E390" s="424">
        <v>0</v>
      </c>
    </row>
    <row r="391" spans="1:5" s="375" customFormat="1" ht="18" customHeight="1">
      <c r="A391" s="421"/>
      <c r="B391" s="424" t="s">
        <v>3177</v>
      </c>
      <c r="C391" s="425" t="s">
        <v>3180</v>
      </c>
      <c r="D391" s="424">
        <v>0.45199999999999996</v>
      </c>
      <c r="E391" s="424">
        <v>0.45199999999999996</v>
      </c>
    </row>
    <row r="392" spans="1:5" s="375" customFormat="1" ht="18" customHeight="1">
      <c r="A392" s="421"/>
      <c r="B392" s="424" t="s">
        <v>3177</v>
      </c>
      <c r="C392" s="425" t="s">
        <v>3181</v>
      </c>
      <c r="D392" s="424">
        <v>0.41899999999999998</v>
      </c>
      <c r="E392" s="424">
        <v>0.41899999999999998</v>
      </c>
    </row>
    <row r="393" spans="1:5" s="375" customFormat="1" ht="18" customHeight="1">
      <c r="A393" s="421"/>
      <c r="B393" s="424" t="s">
        <v>3182</v>
      </c>
      <c r="C393" s="425" t="s">
        <v>3183</v>
      </c>
      <c r="D393" s="424">
        <v>0</v>
      </c>
      <c r="E393" s="424">
        <v>0</v>
      </c>
    </row>
    <row r="394" spans="1:5" s="375" customFormat="1" ht="18" customHeight="1">
      <c r="A394" s="421"/>
      <c r="B394" s="424" t="s">
        <v>3182</v>
      </c>
      <c r="C394" s="425" t="s">
        <v>3184</v>
      </c>
      <c r="D394" s="424">
        <v>0.21800000000000003</v>
      </c>
      <c r="E394" s="424">
        <v>0.21800000000000003</v>
      </c>
    </row>
    <row r="395" spans="1:5" s="375" customFormat="1" ht="18" customHeight="1">
      <c r="A395" s="421"/>
      <c r="B395" s="424" t="s">
        <v>3182</v>
      </c>
      <c r="C395" s="425" t="s">
        <v>3185</v>
      </c>
      <c r="D395" s="424">
        <v>0.21299999999999999</v>
      </c>
      <c r="E395" s="424">
        <v>0.21299999999999999</v>
      </c>
    </row>
    <row r="396" spans="1:5" s="375" customFormat="1" ht="18" customHeight="1">
      <c r="A396" s="421"/>
      <c r="B396" s="424" t="s">
        <v>3186</v>
      </c>
      <c r="C396" s="425" t="s">
        <v>3187</v>
      </c>
      <c r="D396" s="424">
        <v>0</v>
      </c>
      <c r="E396" s="424">
        <v>0</v>
      </c>
    </row>
    <row r="397" spans="1:5" s="375" customFormat="1" ht="18" customHeight="1">
      <c r="A397" s="421"/>
      <c r="B397" s="424" t="s">
        <v>3186</v>
      </c>
      <c r="C397" s="425" t="s">
        <v>3188</v>
      </c>
      <c r="D397" s="424">
        <v>0.49</v>
      </c>
      <c r="E397" s="424">
        <v>0.49</v>
      </c>
    </row>
    <row r="398" spans="1:5" s="375" customFormat="1" ht="18" customHeight="1">
      <c r="A398" s="421"/>
      <c r="B398" s="424" t="s">
        <v>3186</v>
      </c>
      <c r="C398" s="425" t="s">
        <v>3189</v>
      </c>
      <c r="D398" s="424">
        <v>0.48299999999999998</v>
      </c>
      <c r="E398" s="424">
        <v>0.48299999999999998</v>
      </c>
    </row>
    <row r="399" spans="1:5" s="375" customFormat="1" ht="18" customHeight="1">
      <c r="A399" s="421"/>
      <c r="B399" s="424" t="s">
        <v>3190</v>
      </c>
      <c r="C399" s="425" t="s">
        <v>3191</v>
      </c>
      <c r="D399" s="424">
        <v>0</v>
      </c>
      <c r="E399" s="424">
        <v>0</v>
      </c>
    </row>
    <row r="400" spans="1:5" s="375" customFormat="1" ht="18" customHeight="1">
      <c r="A400" s="421"/>
      <c r="B400" s="424" t="s">
        <v>3190</v>
      </c>
      <c r="C400" s="425" t="s">
        <v>3192</v>
      </c>
      <c r="D400" s="424">
        <v>0</v>
      </c>
      <c r="E400" s="424">
        <v>0</v>
      </c>
    </row>
    <row r="401" spans="1:5" s="375" customFormat="1" ht="18" customHeight="1">
      <c r="A401" s="421"/>
      <c r="B401" s="424" t="s">
        <v>3190</v>
      </c>
      <c r="C401" s="425" t="s">
        <v>3193</v>
      </c>
      <c r="D401" s="424">
        <v>0.4</v>
      </c>
      <c r="E401" s="424">
        <v>0.4</v>
      </c>
    </row>
    <row r="402" spans="1:5" s="375" customFormat="1" ht="18" customHeight="1">
      <c r="A402" s="421"/>
      <c r="B402" s="424" t="s">
        <v>3190</v>
      </c>
      <c r="C402" s="425" t="s">
        <v>3194</v>
      </c>
      <c r="D402" s="424">
        <v>0</v>
      </c>
      <c r="E402" s="424">
        <v>0</v>
      </c>
    </row>
    <row r="403" spans="1:5" s="375" customFormat="1" ht="18" customHeight="1">
      <c r="A403" s="421"/>
      <c r="B403" s="424" t="s">
        <v>3190</v>
      </c>
      <c r="C403" s="425" t="s">
        <v>3195</v>
      </c>
      <c r="D403" s="424">
        <v>0.42199999999999999</v>
      </c>
      <c r="E403" s="424">
        <v>0.42199999999999999</v>
      </c>
    </row>
    <row r="404" spans="1:5" s="375" customFormat="1" ht="18" customHeight="1">
      <c r="A404" s="421"/>
      <c r="B404" s="424" t="s">
        <v>3190</v>
      </c>
      <c r="C404" s="425" t="s">
        <v>3196</v>
      </c>
      <c r="D404" s="424">
        <v>0.45700000000000002</v>
      </c>
      <c r="E404" s="424">
        <v>0.45700000000000002</v>
      </c>
    </row>
    <row r="405" spans="1:5" s="375" customFormat="1" ht="18" customHeight="1">
      <c r="A405" s="421"/>
      <c r="B405" s="424" t="s">
        <v>3197</v>
      </c>
      <c r="C405" s="425" t="s">
        <v>3197</v>
      </c>
      <c r="D405" s="424">
        <v>0.57700000000000007</v>
      </c>
      <c r="E405" s="424">
        <v>0.57700000000000007</v>
      </c>
    </row>
    <row r="406" spans="1:5" s="375" customFormat="1" ht="18" customHeight="1">
      <c r="A406" s="421"/>
      <c r="B406" s="424" t="s">
        <v>3198</v>
      </c>
      <c r="C406" s="425" t="s">
        <v>3199</v>
      </c>
      <c r="D406" s="424">
        <v>0</v>
      </c>
      <c r="E406" s="424">
        <v>0</v>
      </c>
    </row>
    <row r="407" spans="1:5" s="375" customFormat="1" ht="18" customHeight="1">
      <c r="A407" s="421"/>
      <c r="B407" s="424" t="s">
        <v>3198</v>
      </c>
      <c r="C407" s="425" t="s">
        <v>3200</v>
      </c>
      <c r="D407" s="424">
        <v>0.44499999999999995</v>
      </c>
      <c r="E407" s="424">
        <v>0.44499999999999995</v>
      </c>
    </row>
    <row r="408" spans="1:5" s="375" customFormat="1" ht="18" customHeight="1">
      <c r="A408" s="421"/>
      <c r="B408" s="424" t="s">
        <v>3198</v>
      </c>
      <c r="C408" s="425" t="s">
        <v>3201</v>
      </c>
      <c r="D408" s="424">
        <v>0.437</v>
      </c>
      <c r="E408" s="424">
        <v>0.437</v>
      </c>
    </row>
    <row r="409" spans="1:5" s="375" customFormat="1" ht="18" customHeight="1">
      <c r="A409" s="421"/>
      <c r="B409" s="424" t="s">
        <v>3202</v>
      </c>
      <c r="C409" s="425" t="s">
        <v>3202</v>
      </c>
      <c r="D409" s="424">
        <v>0.42199999999999999</v>
      </c>
      <c r="E409" s="424">
        <v>0.42199999999999999</v>
      </c>
    </row>
    <row r="410" spans="1:5" s="375" customFormat="1" ht="18" customHeight="1">
      <c r="A410" s="421"/>
      <c r="B410" s="424" t="s">
        <v>3203</v>
      </c>
      <c r="C410" s="425" t="s">
        <v>3204</v>
      </c>
      <c r="D410" s="424">
        <v>0.28299999999999997</v>
      </c>
      <c r="E410" s="424">
        <v>0.28299999999999997</v>
      </c>
    </row>
    <row r="411" spans="1:5" s="375" customFormat="1" ht="18" customHeight="1">
      <c r="A411" s="421"/>
      <c r="B411" s="424" t="s">
        <v>3203</v>
      </c>
      <c r="C411" s="425" t="s">
        <v>3205</v>
      </c>
      <c r="D411" s="424">
        <v>0</v>
      </c>
      <c r="E411" s="424">
        <v>0</v>
      </c>
    </row>
    <row r="412" spans="1:5" s="375" customFormat="1" ht="18" customHeight="1">
      <c r="A412" s="421"/>
      <c r="B412" s="424" t="s">
        <v>3203</v>
      </c>
      <c r="C412" s="425" t="s">
        <v>3206</v>
      </c>
      <c r="D412" s="424">
        <v>0.55500000000000005</v>
      </c>
      <c r="E412" s="424">
        <v>0.55500000000000005</v>
      </c>
    </row>
    <row r="413" spans="1:5" s="375" customFormat="1" ht="18" customHeight="1">
      <c r="A413" s="421"/>
      <c r="B413" s="424" t="s">
        <v>3203</v>
      </c>
      <c r="C413" s="425" t="s">
        <v>3207</v>
      </c>
      <c r="D413" s="424">
        <v>0.52100000000000002</v>
      </c>
      <c r="E413" s="424">
        <v>0.52100000000000002</v>
      </c>
    </row>
    <row r="414" spans="1:5" s="375" customFormat="1" ht="18" customHeight="1">
      <c r="A414" s="421"/>
      <c r="B414" s="424" t="s">
        <v>828</v>
      </c>
      <c r="C414" s="425" t="s">
        <v>3208</v>
      </c>
      <c r="D414" s="424">
        <v>0.38699999999999996</v>
      </c>
      <c r="E414" s="424">
        <v>0.38699999999999996</v>
      </c>
    </row>
    <row r="415" spans="1:5" s="375" customFormat="1" ht="18" customHeight="1">
      <c r="A415" s="421"/>
      <c r="B415" s="424" t="s">
        <v>828</v>
      </c>
      <c r="C415" s="425" t="s">
        <v>3209</v>
      </c>
      <c r="D415" s="424">
        <v>0.36299999999999999</v>
      </c>
      <c r="E415" s="424">
        <v>0.36299999999999999</v>
      </c>
    </row>
    <row r="416" spans="1:5" s="375" customFormat="1" ht="18" customHeight="1">
      <c r="A416" s="421"/>
      <c r="B416" s="424" t="s">
        <v>828</v>
      </c>
      <c r="C416" s="425" t="s">
        <v>3210</v>
      </c>
      <c r="D416" s="424">
        <v>0.39500000000000002</v>
      </c>
      <c r="E416" s="424">
        <v>0.39500000000000002</v>
      </c>
    </row>
    <row r="417" spans="1:5" s="375" customFormat="1" ht="18" customHeight="1">
      <c r="A417" s="421"/>
      <c r="B417" s="424" t="s">
        <v>828</v>
      </c>
      <c r="C417" s="425" t="s">
        <v>3211</v>
      </c>
      <c r="D417" s="424">
        <v>0.38699999999999996</v>
      </c>
      <c r="E417" s="424">
        <v>0.38699999999999996</v>
      </c>
    </row>
    <row r="418" spans="1:5" s="375" customFormat="1" ht="18" customHeight="1">
      <c r="A418" s="421"/>
      <c r="B418" s="424" t="s">
        <v>3212</v>
      </c>
      <c r="C418" s="425" t="s">
        <v>3212</v>
      </c>
      <c r="D418" s="424">
        <v>0.41899999999999998</v>
      </c>
      <c r="E418" s="424">
        <v>0.41899999999999998</v>
      </c>
    </row>
    <row r="419" spans="1:5" s="375" customFormat="1" ht="18" customHeight="1">
      <c r="A419" s="421"/>
      <c r="B419" s="424" t="s">
        <v>3213</v>
      </c>
      <c r="C419" s="425" t="s">
        <v>3213</v>
      </c>
      <c r="D419" s="424">
        <v>0.41899999999999998</v>
      </c>
      <c r="E419" s="424">
        <v>0.41899999999999998</v>
      </c>
    </row>
    <row r="420" spans="1:5" s="375" customFormat="1" ht="18" customHeight="1">
      <c r="A420" s="421"/>
      <c r="B420" s="424" t="s">
        <v>3214</v>
      </c>
      <c r="C420" s="425" t="s">
        <v>3215</v>
      </c>
      <c r="D420" s="424">
        <v>0</v>
      </c>
      <c r="E420" s="424">
        <v>0</v>
      </c>
    </row>
    <row r="421" spans="1:5" s="375" customFormat="1" ht="18" customHeight="1">
      <c r="A421" s="421"/>
      <c r="B421" s="424" t="s">
        <v>3214</v>
      </c>
      <c r="C421" s="425" t="s">
        <v>3216</v>
      </c>
      <c r="D421" s="424">
        <v>0.54600000000000004</v>
      </c>
      <c r="E421" s="424">
        <v>0.54600000000000004</v>
      </c>
    </row>
    <row r="422" spans="1:5" s="375" customFormat="1" ht="18" customHeight="1">
      <c r="A422" s="421"/>
      <c r="B422" s="424" t="s">
        <v>3214</v>
      </c>
      <c r="C422" s="425" t="s">
        <v>3217</v>
      </c>
      <c r="D422" s="424">
        <v>0.54100000000000004</v>
      </c>
      <c r="E422" s="424">
        <v>0.54100000000000004</v>
      </c>
    </row>
    <row r="423" spans="1:5" s="375" customFormat="1" ht="18" customHeight="1">
      <c r="A423" s="421"/>
      <c r="B423" s="424" t="s">
        <v>3218</v>
      </c>
      <c r="C423" s="425" t="s">
        <v>3219</v>
      </c>
      <c r="D423" s="424">
        <v>8.3999999999999991E-2</v>
      </c>
      <c r="E423" s="424">
        <v>8.3999999999999991E-2</v>
      </c>
    </row>
    <row r="424" spans="1:5" s="375" customFormat="1" ht="18" customHeight="1">
      <c r="A424" s="421"/>
      <c r="B424" s="424" t="s">
        <v>3218</v>
      </c>
      <c r="C424" s="425" t="s">
        <v>3220</v>
      </c>
      <c r="D424" s="424">
        <v>0.17200000000000001</v>
      </c>
      <c r="E424" s="424">
        <v>0.17200000000000001</v>
      </c>
    </row>
    <row r="425" spans="1:5" s="375" customFormat="1" ht="18" customHeight="1">
      <c r="A425" s="421"/>
      <c r="B425" s="424" t="s">
        <v>3218</v>
      </c>
      <c r="C425" s="425" t="s">
        <v>3221</v>
      </c>
      <c r="D425" s="424">
        <v>0.18000000000000002</v>
      </c>
      <c r="E425" s="424">
        <v>0.18000000000000002</v>
      </c>
    </row>
    <row r="426" spans="1:5" s="375" customFormat="1" ht="18" customHeight="1">
      <c r="A426" s="421"/>
      <c r="B426" s="424" t="s">
        <v>3218</v>
      </c>
      <c r="C426" s="425" t="s">
        <v>3222</v>
      </c>
      <c r="D426" s="424">
        <v>0.504</v>
      </c>
      <c r="E426" s="424">
        <v>0.504</v>
      </c>
    </row>
    <row r="427" spans="1:5" s="375" customFormat="1" ht="18" customHeight="1">
      <c r="A427" s="421"/>
      <c r="B427" s="424" t="s">
        <v>3218</v>
      </c>
      <c r="C427" s="425" t="s">
        <v>3223</v>
      </c>
      <c r="D427" s="424">
        <v>0.45399999999999996</v>
      </c>
      <c r="E427" s="424">
        <v>0.45399999999999996</v>
      </c>
    </row>
    <row r="428" spans="1:5" s="375" customFormat="1" ht="18" customHeight="1">
      <c r="A428" s="421"/>
      <c r="B428" s="424" t="s">
        <v>3224</v>
      </c>
      <c r="C428" s="425" t="s">
        <v>3225</v>
      </c>
      <c r="D428" s="424">
        <v>0</v>
      </c>
      <c r="E428" s="424">
        <v>0</v>
      </c>
    </row>
    <row r="429" spans="1:5" s="375" customFormat="1" ht="18" customHeight="1">
      <c r="A429" s="421"/>
      <c r="B429" s="424" t="s">
        <v>3224</v>
      </c>
      <c r="C429" s="425" t="s">
        <v>3226</v>
      </c>
      <c r="D429" s="424">
        <v>0.42000000000000004</v>
      </c>
      <c r="E429" s="424">
        <v>0.42000000000000004</v>
      </c>
    </row>
    <row r="430" spans="1:5" s="375" customFormat="1" ht="18" customHeight="1">
      <c r="A430" s="421"/>
      <c r="B430" s="424" t="s">
        <v>3224</v>
      </c>
      <c r="C430" s="425" t="s">
        <v>3227</v>
      </c>
      <c r="D430" s="424">
        <v>0.41300000000000003</v>
      </c>
      <c r="E430" s="424">
        <v>0.41300000000000003</v>
      </c>
    </row>
    <row r="431" spans="1:5" s="375" customFormat="1" ht="18" customHeight="1">
      <c r="A431" s="421"/>
      <c r="B431" s="424" t="s">
        <v>3228</v>
      </c>
      <c r="C431" s="425" t="s">
        <v>3228</v>
      </c>
      <c r="D431" s="424">
        <v>0.41899999999999998</v>
      </c>
      <c r="E431" s="424">
        <v>0.41899999999999998</v>
      </c>
    </row>
    <row r="432" spans="1:5" s="375" customFormat="1" ht="18" customHeight="1">
      <c r="A432" s="421"/>
      <c r="B432" s="424" t="s">
        <v>3229</v>
      </c>
      <c r="C432" s="425" t="s">
        <v>3230</v>
      </c>
      <c r="D432" s="424">
        <v>0</v>
      </c>
      <c r="E432" s="424">
        <v>0</v>
      </c>
    </row>
    <row r="433" spans="1:5" s="375" customFormat="1" ht="18" customHeight="1">
      <c r="A433" s="421"/>
      <c r="B433" s="424" t="s">
        <v>3229</v>
      </c>
      <c r="C433" s="425" t="s">
        <v>3231</v>
      </c>
      <c r="D433" s="424">
        <v>0.29599999999999999</v>
      </c>
      <c r="E433" s="424">
        <v>0.29599999999999999</v>
      </c>
    </row>
    <row r="434" spans="1:5" s="375" customFormat="1" ht="18" customHeight="1">
      <c r="A434" s="421"/>
      <c r="B434" s="424" t="s">
        <v>3229</v>
      </c>
      <c r="C434" s="425" t="s">
        <v>3232</v>
      </c>
      <c r="D434" s="424">
        <v>0.29100000000000004</v>
      </c>
      <c r="E434" s="424">
        <v>0.29100000000000004</v>
      </c>
    </row>
    <row r="435" spans="1:5" s="375" customFormat="1" ht="18" customHeight="1">
      <c r="A435" s="421"/>
      <c r="B435" s="424" t="s">
        <v>3233</v>
      </c>
      <c r="C435" s="425" t="s">
        <v>3233</v>
      </c>
      <c r="D435" s="424">
        <v>0.71599999999999997</v>
      </c>
      <c r="E435" s="424">
        <v>0.71599999999999997</v>
      </c>
    </row>
    <row r="436" spans="1:5" s="375" customFormat="1" ht="18" customHeight="1">
      <c r="A436" s="421"/>
      <c r="B436" s="424" t="s">
        <v>3234</v>
      </c>
      <c r="C436" s="425" t="s">
        <v>3235</v>
      </c>
      <c r="D436" s="424">
        <v>0</v>
      </c>
      <c r="E436" s="424">
        <v>0</v>
      </c>
    </row>
    <row r="437" spans="1:5" s="375" customFormat="1" ht="18" customHeight="1">
      <c r="A437" s="421"/>
      <c r="B437" s="424" t="s">
        <v>3234</v>
      </c>
      <c r="C437" s="425" t="s">
        <v>3236</v>
      </c>
      <c r="D437" s="424">
        <v>0.41</v>
      </c>
      <c r="E437" s="424">
        <v>0.41</v>
      </c>
    </row>
    <row r="438" spans="1:5" s="375" customFormat="1" ht="18" customHeight="1">
      <c r="A438" s="421"/>
      <c r="B438" s="424" t="s">
        <v>3234</v>
      </c>
      <c r="C438" s="425" t="s">
        <v>3237</v>
      </c>
      <c r="D438" s="424">
        <v>0.38300000000000001</v>
      </c>
      <c r="E438" s="424">
        <v>0.38300000000000001</v>
      </c>
    </row>
    <row r="439" spans="1:5" s="375" customFormat="1" ht="18" customHeight="1">
      <c r="A439" s="421"/>
      <c r="B439" s="424" t="s">
        <v>3238</v>
      </c>
      <c r="C439" s="425" t="s">
        <v>3238</v>
      </c>
      <c r="D439" s="424">
        <v>0.41899999999999998</v>
      </c>
      <c r="E439" s="424">
        <v>0.41899999999999998</v>
      </c>
    </row>
    <row r="440" spans="1:5" s="375" customFormat="1" ht="18" customHeight="1">
      <c r="A440" s="421"/>
      <c r="B440" s="424" t="s">
        <v>3239</v>
      </c>
      <c r="C440" s="425" t="s">
        <v>3240</v>
      </c>
      <c r="D440" s="424">
        <v>0</v>
      </c>
      <c r="E440" s="424">
        <v>0</v>
      </c>
    </row>
    <row r="441" spans="1:5" s="375" customFormat="1" ht="18" customHeight="1">
      <c r="A441" s="421"/>
      <c r="B441" s="424" t="s">
        <v>3239</v>
      </c>
      <c r="C441" s="425" t="s">
        <v>3241</v>
      </c>
      <c r="D441" s="424">
        <v>0.58399999999999996</v>
      </c>
      <c r="E441" s="424">
        <v>0.58399999999999996</v>
      </c>
    </row>
    <row r="442" spans="1:5" s="375" customFormat="1" ht="18" customHeight="1">
      <c r="A442" s="421"/>
      <c r="B442" s="424" t="s">
        <v>3239</v>
      </c>
      <c r="C442" s="425" t="s">
        <v>3242</v>
      </c>
      <c r="D442" s="424">
        <v>0</v>
      </c>
      <c r="E442" s="424">
        <v>0</v>
      </c>
    </row>
    <row r="443" spans="1:5" s="375" customFormat="1" ht="18" customHeight="1">
      <c r="A443" s="421"/>
      <c r="B443" s="424" t="s">
        <v>3243</v>
      </c>
      <c r="C443" s="425" t="s">
        <v>3244</v>
      </c>
      <c r="D443" s="424">
        <v>0</v>
      </c>
      <c r="E443" s="424">
        <v>0</v>
      </c>
    </row>
    <row r="444" spans="1:5" s="375" customFormat="1" ht="18" customHeight="1">
      <c r="A444" s="421"/>
      <c r="B444" s="424" t="s">
        <v>3243</v>
      </c>
      <c r="C444" s="425" t="s">
        <v>3245</v>
      </c>
      <c r="D444" s="424">
        <v>0</v>
      </c>
      <c r="E444" s="424">
        <v>0</v>
      </c>
    </row>
    <row r="445" spans="1:5" s="375" customFormat="1" ht="18" customHeight="1">
      <c r="A445" s="421"/>
      <c r="B445" s="424" t="s">
        <v>3243</v>
      </c>
      <c r="C445" s="425" t="s">
        <v>3246</v>
      </c>
      <c r="D445" s="424">
        <v>7.9000000000000001E-2</v>
      </c>
      <c r="E445" s="424">
        <v>7.9000000000000001E-2</v>
      </c>
    </row>
    <row r="446" spans="1:5" s="375" customFormat="1" ht="18" customHeight="1">
      <c r="A446" s="421"/>
      <c r="B446" s="424" t="s">
        <v>3243</v>
      </c>
      <c r="C446" s="425" t="s">
        <v>3247</v>
      </c>
      <c r="D446" s="424">
        <v>0.255</v>
      </c>
      <c r="E446" s="424">
        <v>0.255</v>
      </c>
    </row>
    <row r="447" spans="1:5" s="375" customFormat="1" ht="18" customHeight="1">
      <c r="A447" s="421"/>
      <c r="B447" s="424" t="s">
        <v>3243</v>
      </c>
      <c r="C447" s="425" t="s">
        <v>3248</v>
      </c>
      <c r="D447" s="424">
        <v>0.27500000000000002</v>
      </c>
      <c r="E447" s="424">
        <v>0.27500000000000002</v>
      </c>
    </row>
    <row r="448" spans="1:5" s="375" customFormat="1" ht="18" customHeight="1">
      <c r="A448" s="421"/>
      <c r="B448" s="424" t="s">
        <v>3243</v>
      </c>
      <c r="C448" s="425" t="s">
        <v>3249</v>
      </c>
      <c r="D448" s="424">
        <v>0.378</v>
      </c>
      <c r="E448" s="424">
        <v>0.378</v>
      </c>
    </row>
    <row r="449" spans="1:5" s="375" customFormat="1" ht="18" customHeight="1">
      <c r="A449" s="421"/>
      <c r="B449" s="424" t="s">
        <v>3243</v>
      </c>
      <c r="C449" s="425" t="s">
        <v>3250</v>
      </c>
      <c r="D449" s="424">
        <v>0.32500000000000001</v>
      </c>
      <c r="E449" s="424">
        <v>0.32500000000000001</v>
      </c>
    </row>
    <row r="450" spans="1:5" s="375" customFormat="1" ht="18" customHeight="1">
      <c r="A450" s="421"/>
      <c r="B450" s="424" t="s">
        <v>3251</v>
      </c>
      <c r="C450" s="425" t="s">
        <v>3252</v>
      </c>
      <c r="D450" s="424">
        <v>0</v>
      </c>
      <c r="E450" s="424">
        <v>0</v>
      </c>
    </row>
    <row r="451" spans="1:5" s="375" customFormat="1" ht="18" customHeight="1">
      <c r="A451" s="421"/>
      <c r="B451" s="424" t="s">
        <v>3251</v>
      </c>
      <c r="C451" s="425" t="s">
        <v>3253</v>
      </c>
      <c r="D451" s="424">
        <v>0.39599999999999996</v>
      </c>
      <c r="E451" s="424">
        <v>0.39599999999999996</v>
      </c>
    </row>
    <row r="452" spans="1:5" s="375" customFormat="1" ht="18" customHeight="1">
      <c r="A452" s="421"/>
      <c r="B452" s="424" t="s">
        <v>3251</v>
      </c>
      <c r="C452" s="425" t="s">
        <v>3254</v>
      </c>
      <c r="D452" s="424">
        <v>0.36299999999999999</v>
      </c>
      <c r="E452" s="424">
        <v>0.36299999999999999</v>
      </c>
    </row>
    <row r="453" spans="1:5" s="375" customFormat="1" ht="18" customHeight="1">
      <c r="A453" s="421"/>
      <c r="B453" s="424" t="s">
        <v>3255</v>
      </c>
      <c r="C453" s="425" t="s">
        <v>3255</v>
      </c>
      <c r="D453" s="424">
        <v>0.61599999999999999</v>
      </c>
      <c r="E453" s="424">
        <v>0.61599999999999999</v>
      </c>
    </row>
    <row r="454" spans="1:5" s="375" customFormat="1" ht="18" customHeight="1">
      <c r="A454" s="421"/>
      <c r="B454" s="424" t="s">
        <v>3256</v>
      </c>
      <c r="C454" s="425" t="s">
        <v>3256</v>
      </c>
      <c r="D454" s="424">
        <v>0.64800000000000002</v>
      </c>
      <c r="E454" s="424">
        <v>0.64800000000000002</v>
      </c>
    </row>
    <row r="455" spans="1:5" s="375" customFormat="1" ht="18" customHeight="1">
      <c r="A455" s="421"/>
      <c r="B455" s="424" t="s">
        <v>3257</v>
      </c>
      <c r="C455" s="425" t="s">
        <v>3258</v>
      </c>
      <c r="D455" s="424">
        <v>0</v>
      </c>
      <c r="E455" s="424">
        <v>0</v>
      </c>
    </row>
    <row r="456" spans="1:5" s="375" customFormat="1" ht="18" customHeight="1">
      <c r="A456" s="421"/>
      <c r="B456" s="424" t="s">
        <v>3257</v>
      </c>
      <c r="C456" s="425" t="s">
        <v>3259</v>
      </c>
      <c r="D456" s="424">
        <v>0.54699999999999993</v>
      </c>
      <c r="E456" s="424">
        <v>0.54699999999999993</v>
      </c>
    </row>
    <row r="457" spans="1:5" s="375" customFormat="1" ht="18" customHeight="1">
      <c r="A457" s="421"/>
      <c r="B457" s="424" t="s">
        <v>3257</v>
      </c>
      <c r="C457" s="425" t="s">
        <v>3260</v>
      </c>
      <c r="D457" s="424">
        <v>0.50600000000000001</v>
      </c>
      <c r="E457" s="424">
        <v>0.50600000000000001</v>
      </c>
    </row>
    <row r="458" spans="1:5" s="375" customFormat="1" ht="18" customHeight="1">
      <c r="A458" s="421"/>
      <c r="B458" s="424" t="s">
        <v>3261</v>
      </c>
      <c r="C458" s="425" t="s">
        <v>3261</v>
      </c>
      <c r="D458" s="424">
        <v>0.57600000000000007</v>
      </c>
      <c r="E458" s="424">
        <v>0.57600000000000007</v>
      </c>
    </row>
    <row r="459" spans="1:5" s="375" customFormat="1" ht="18" customHeight="1">
      <c r="A459" s="421"/>
      <c r="B459" s="424" t="s">
        <v>3262</v>
      </c>
      <c r="C459" s="425" t="s">
        <v>3263</v>
      </c>
      <c r="D459" s="424">
        <v>0</v>
      </c>
      <c r="E459" s="424">
        <v>0</v>
      </c>
    </row>
    <row r="460" spans="1:5" s="375" customFormat="1" ht="18" customHeight="1">
      <c r="A460" s="421"/>
      <c r="B460" s="424" t="s">
        <v>3262</v>
      </c>
      <c r="C460" s="425" t="s">
        <v>3264</v>
      </c>
      <c r="D460" s="424">
        <v>0.42099999999999999</v>
      </c>
      <c r="E460" s="424">
        <v>0.42099999999999999</v>
      </c>
    </row>
    <row r="461" spans="1:5" s="375" customFormat="1" ht="18" customHeight="1">
      <c r="A461" s="421"/>
      <c r="B461" s="424" t="s">
        <v>3262</v>
      </c>
      <c r="C461" s="425" t="s">
        <v>3265</v>
      </c>
      <c r="D461" s="424">
        <v>0.39200000000000002</v>
      </c>
      <c r="E461" s="424">
        <v>0.39200000000000002</v>
      </c>
    </row>
    <row r="462" spans="1:5" s="375" customFormat="1" ht="18" customHeight="1">
      <c r="A462" s="421"/>
      <c r="B462" s="424" t="s">
        <v>3266</v>
      </c>
      <c r="C462" s="425" t="s">
        <v>3267</v>
      </c>
      <c r="D462" s="424">
        <v>0.42499999999999999</v>
      </c>
      <c r="E462" s="424">
        <v>0.42499999999999999</v>
      </c>
    </row>
    <row r="463" spans="1:5" s="375" customFormat="1" ht="18" customHeight="1">
      <c r="A463" s="421"/>
      <c r="B463" s="424" t="s">
        <v>3266</v>
      </c>
      <c r="C463" s="425" t="s">
        <v>3268</v>
      </c>
      <c r="D463" s="424">
        <v>0.42199999999999999</v>
      </c>
      <c r="E463" s="424">
        <v>0.42199999999999999</v>
      </c>
    </row>
    <row r="464" spans="1:5" s="375" customFormat="1" ht="18" customHeight="1">
      <c r="A464" s="421"/>
      <c r="B464" s="424" t="s">
        <v>3266</v>
      </c>
      <c r="C464" s="425" t="s">
        <v>3269</v>
      </c>
      <c r="D464" s="424">
        <v>0.42199999999999999</v>
      </c>
      <c r="E464" s="424">
        <v>0.42199999999999999</v>
      </c>
    </row>
    <row r="465" spans="1:5" s="375" customFormat="1" ht="18" customHeight="1">
      <c r="A465" s="421"/>
      <c r="B465" s="424" t="s">
        <v>3270</v>
      </c>
      <c r="C465" s="425" t="s">
        <v>3271</v>
      </c>
      <c r="D465" s="424">
        <v>0.29599999999999999</v>
      </c>
      <c r="E465" s="424">
        <v>0.29599999999999999</v>
      </c>
    </row>
    <row r="466" spans="1:5" s="375" customFormat="1" ht="18" customHeight="1">
      <c r="A466" s="421"/>
      <c r="B466" s="424" t="s">
        <v>3270</v>
      </c>
      <c r="C466" s="425" t="s">
        <v>3272</v>
      </c>
      <c r="D466" s="424">
        <v>0</v>
      </c>
      <c r="E466" s="424">
        <v>0</v>
      </c>
    </row>
    <row r="467" spans="1:5" s="375" customFormat="1" ht="18" customHeight="1">
      <c r="A467" s="421"/>
      <c r="B467" s="424" t="s">
        <v>3270</v>
      </c>
      <c r="C467" s="425" t="s">
        <v>3273</v>
      </c>
      <c r="D467" s="424">
        <v>0</v>
      </c>
      <c r="E467" s="424">
        <v>0</v>
      </c>
    </row>
    <row r="468" spans="1:5" s="375" customFormat="1" ht="18" customHeight="1">
      <c r="A468" s="421"/>
      <c r="B468" s="424" t="s">
        <v>3270</v>
      </c>
      <c r="C468" s="425" t="s">
        <v>3274</v>
      </c>
      <c r="D468" s="424">
        <v>0.53</v>
      </c>
      <c r="E468" s="424">
        <v>0.53</v>
      </c>
    </row>
    <row r="469" spans="1:5" s="375" customFormat="1" ht="18" customHeight="1">
      <c r="A469" s="421"/>
      <c r="B469" s="424" t="s">
        <v>3270</v>
      </c>
      <c r="C469" s="425" t="s">
        <v>3275</v>
      </c>
      <c r="D469" s="424">
        <v>0.51999999999999991</v>
      </c>
      <c r="E469" s="424">
        <v>0.51999999999999991</v>
      </c>
    </row>
    <row r="470" spans="1:5" s="375" customFormat="1" ht="18" customHeight="1">
      <c r="A470" s="421"/>
      <c r="B470" s="424" t="s">
        <v>3270</v>
      </c>
      <c r="C470" s="425" t="s">
        <v>3276</v>
      </c>
      <c r="D470" s="424">
        <v>0.47</v>
      </c>
      <c r="E470" s="424">
        <v>0.47</v>
      </c>
    </row>
    <row r="471" spans="1:5" s="375" customFormat="1" ht="18" customHeight="1">
      <c r="A471" s="421"/>
      <c r="B471" s="424" t="s">
        <v>3270</v>
      </c>
      <c r="C471" s="425" t="s">
        <v>3277</v>
      </c>
      <c r="D471" s="424">
        <v>0</v>
      </c>
      <c r="E471" s="424">
        <v>0</v>
      </c>
    </row>
    <row r="472" spans="1:5" s="375" customFormat="1" ht="18" customHeight="1">
      <c r="A472" s="421"/>
      <c r="B472" s="424" t="s">
        <v>3270</v>
      </c>
      <c r="C472" s="425" t="s">
        <v>3278</v>
      </c>
      <c r="D472" s="424">
        <v>0.64899999999999991</v>
      </c>
      <c r="E472" s="424">
        <v>0.63900000000000001</v>
      </c>
    </row>
    <row r="473" spans="1:5" s="375" customFormat="1" ht="18" customHeight="1">
      <c r="A473" s="421"/>
      <c r="B473" s="424" t="s">
        <v>3270</v>
      </c>
      <c r="C473" s="425" t="s">
        <v>3279</v>
      </c>
      <c r="D473" s="424">
        <v>0.47699999999999998</v>
      </c>
      <c r="E473" s="424">
        <v>0.47300000000000003</v>
      </c>
    </row>
    <row r="474" spans="1:5" s="375" customFormat="1" ht="18" customHeight="1">
      <c r="A474" s="421"/>
      <c r="B474" s="424" t="s">
        <v>3280</v>
      </c>
      <c r="C474" s="425" t="s">
        <v>3281</v>
      </c>
      <c r="D474" s="424">
        <v>0</v>
      </c>
      <c r="E474" s="424">
        <v>0</v>
      </c>
    </row>
    <row r="475" spans="1:5" s="375" customFormat="1" ht="18" customHeight="1">
      <c r="A475" s="421"/>
      <c r="B475" s="424" t="s">
        <v>3280</v>
      </c>
      <c r="C475" s="425" t="s">
        <v>3282</v>
      </c>
      <c r="D475" s="424">
        <v>0.628</v>
      </c>
      <c r="E475" s="424">
        <v>0.628</v>
      </c>
    </row>
    <row r="476" spans="1:5" s="375" customFormat="1" ht="18" customHeight="1">
      <c r="A476" s="421"/>
      <c r="B476" s="424" t="s">
        <v>3280</v>
      </c>
      <c r="C476" s="425" t="s">
        <v>3283</v>
      </c>
      <c r="D476" s="424">
        <v>0.495</v>
      </c>
      <c r="E476" s="424">
        <v>0.495</v>
      </c>
    </row>
    <row r="477" spans="1:5" s="375" customFormat="1" ht="18" customHeight="1">
      <c r="A477" s="421"/>
      <c r="B477" s="424" t="s">
        <v>3284</v>
      </c>
      <c r="C477" s="425" t="s">
        <v>3284</v>
      </c>
      <c r="D477" s="424">
        <v>0.371</v>
      </c>
      <c r="E477" s="424">
        <v>0.371</v>
      </c>
    </row>
    <row r="478" spans="1:5" s="375" customFormat="1" ht="18" customHeight="1">
      <c r="A478" s="421"/>
      <c r="B478" s="424" t="s">
        <v>3285</v>
      </c>
      <c r="C478" s="425" t="s">
        <v>3286</v>
      </c>
      <c r="D478" s="424">
        <v>0</v>
      </c>
      <c r="E478" s="424">
        <v>0</v>
      </c>
    </row>
    <row r="479" spans="1:5" s="375" customFormat="1" ht="18" customHeight="1">
      <c r="A479" s="421"/>
      <c r="B479" s="424" t="s">
        <v>3285</v>
      </c>
      <c r="C479" s="425" t="s">
        <v>3287</v>
      </c>
      <c r="D479" s="424">
        <v>0</v>
      </c>
      <c r="E479" s="424">
        <v>0</v>
      </c>
    </row>
    <row r="480" spans="1:5" s="375" customFormat="1" ht="18" customHeight="1">
      <c r="A480" s="421"/>
      <c r="B480" s="424" t="s">
        <v>3285</v>
      </c>
      <c r="C480" s="425" t="s">
        <v>3288</v>
      </c>
      <c r="D480" s="424">
        <v>0.16600000000000001</v>
      </c>
      <c r="E480" s="424">
        <v>0.16600000000000001</v>
      </c>
    </row>
    <row r="481" spans="1:5" s="375" customFormat="1" ht="18" customHeight="1">
      <c r="A481" s="421"/>
      <c r="B481" s="424" t="s">
        <v>3285</v>
      </c>
      <c r="C481" s="425" t="s">
        <v>3289</v>
      </c>
      <c r="D481" s="424">
        <v>0.39</v>
      </c>
      <c r="E481" s="424">
        <v>0.39</v>
      </c>
    </row>
    <row r="482" spans="1:5" s="375" customFormat="1" ht="18" customHeight="1">
      <c r="A482" s="421"/>
      <c r="B482" s="424" t="s">
        <v>3285</v>
      </c>
      <c r="C482" s="425" t="s">
        <v>3290</v>
      </c>
      <c r="D482" s="424">
        <v>0.65899999999999992</v>
      </c>
      <c r="E482" s="424">
        <v>0.65899999999999992</v>
      </c>
    </row>
    <row r="483" spans="1:5" s="375" customFormat="1" ht="18" customHeight="1">
      <c r="A483" s="421"/>
      <c r="B483" s="424" t="s">
        <v>3285</v>
      </c>
      <c r="C483" s="425" t="s">
        <v>3291</v>
      </c>
      <c r="D483" s="424">
        <v>0.62</v>
      </c>
      <c r="E483" s="424">
        <v>0.62</v>
      </c>
    </row>
    <row r="484" spans="1:5" s="375" customFormat="1" ht="18" customHeight="1">
      <c r="A484" s="421"/>
      <c r="B484" s="424" t="s">
        <v>3292</v>
      </c>
      <c r="C484" s="425" t="s">
        <v>3293</v>
      </c>
      <c r="D484" s="424">
        <v>0</v>
      </c>
      <c r="E484" s="424">
        <v>0</v>
      </c>
    </row>
    <row r="485" spans="1:5" s="375" customFormat="1" ht="18" customHeight="1">
      <c r="A485" s="421"/>
      <c r="B485" s="424" t="s">
        <v>3292</v>
      </c>
      <c r="C485" s="425" t="s">
        <v>3294</v>
      </c>
      <c r="D485" s="424">
        <v>0.38699999999999996</v>
      </c>
      <c r="E485" s="424">
        <v>0.38699999999999996</v>
      </c>
    </row>
    <row r="486" spans="1:5" s="375" customFormat="1" ht="18" customHeight="1">
      <c r="A486" s="421"/>
      <c r="B486" s="424" t="s">
        <v>3292</v>
      </c>
      <c r="C486" s="425" t="s">
        <v>3295</v>
      </c>
      <c r="D486" s="424">
        <v>0.29300000000000004</v>
      </c>
      <c r="E486" s="424">
        <v>0.29300000000000004</v>
      </c>
    </row>
    <row r="487" spans="1:5" s="375" customFormat="1" ht="18" customHeight="1">
      <c r="A487" s="421"/>
      <c r="B487" s="424" t="s">
        <v>3296</v>
      </c>
      <c r="C487" s="425" t="s">
        <v>3297</v>
      </c>
      <c r="D487" s="424">
        <v>0.29300000000000004</v>
      </c>
      <c r="E487" s="424">
        <v>0.29300000000000004</v>
      </c>
    </row>
    <row r="488" spans="1:5" s="375" customFormat="1" ht="18" customHeight="1">
      <c r="A488" s="421"/>
      <c r="B488" s="424" t="s">
        <v>3296</v>
      </c>
      <c r="C488" s="425" t="s">
        <v>3298</v>
      </c>
      <c r="D488" s="424">
        <v>0.34</v>
      </c>
      <c r="E488" s="424">
        <v>0.34</v>
      </c>
    </row>
    <row r="489" spans="1:5" s="375" customFormat="1" ht="18" customHeight="1">
      <c r="A489" s="421"/>
      <c r="B489" s="424" t="s">
        <v>3296</v>
      </c>
      <c r="C489" s="425" t="s">
        <v>3299</v>
      </c>
      <c r="D489" s="424">
        <v>0.20599999999999999</v>
      </c>
      <c r="E489" s="424">
        <v>0.20599999999999999</v>
      </c>
    </row>
    <row r="490" spans="1:5" s="375" customFormat="1" ht="18" customHeight="1">
      <c r="A490" s="421"/>
      <c r="B490" s="424" t="s">
        <v>3296</v>
      </c>
      <c r="C490" s="425" t="s">
        <v>3300</v>
      </c>
      <c r="D490" s="424">
        <v>0</v>
      </c>
      <c r="E490" s="424">
        <v>0</v>
      </c>
    </row>
    <row r="491" spans="1:5" s="375" customFormat="1" ht="18" customHeight="1">
      <c r="A491" s="421"/>
      <c r="B491" s="424" t="s">
        <v>3296</v>
      </c>
      <c r="C491" s="425" t="s">
        <v>3301</v>
      </c>
      <c r="D491" s="424">
        <v>0.41399999999999998</v>
      </c>
      <c r="E491" s="424">
        <v>0.41399999999999998</v>
      </c>
    </row>
    <row r="492" spans="1:5" s="375" customFormat="1" ht="18" customHeight="1">
      <c r="A492" s="421"/>
      <c r="B492" s="424" t="s">
        <v>3296</v>
      </c>
      <c r="C492" s="425" t="s">
        <v>3302</v>
      </c>
      <c r="D492" s="424">
        <v>0.373</v>
      </c>
      <c r="E492" s="424">
        <v>0.373</v>
      </c>
    </row>
    <row r="493" spans="1:5" s="375" customFormat="1" ht="18" customHeight="1">
      <c r="A493" s="421"/>
      <c r="B493" s="424" t="s">
        <v>3303</v>
      </c>
      <c r="C493" s="425" t="s">
        <v>3303</v>
      </c>
      <c r="D493" s="424">
        <v>0.622</v>
      </c>
      <c r="E493" s="424">
        <v>0.622</v>
      </c>
    </row>
    <row r="494" spans="1:5" s="375" customFormat="1" ht="18" customHeight="1">
      <c r="A494" s="421"/>
      <c r="B494" s="424" t="s">
        <v>3304</v>
      </c>
      <c r="C494" s="425" t="s">
        <v>3304</v>
      </c>
      <c r="D494" s="424">
        <v>0.372</v>
      </c>
      <c r="E494" s="424">
        <v>0.372</v>
      </c>
    </row>
    <row r="495" spans="1:5" s="375" customFormat="1" ht="18" customHeight="1">
      <c r="A495" s="421"/>
      <c r="B495" s="424" t="s">
        <v>3305</v>
      </c>
      <c r="C495" s="425" t="s">
        <v>3306</v>
      </c>
      <c r="D495" s="424">
        <v>0</v>
      </c>
      <c r="E495" s="424">
        <v>0</v>
      </c>
    </row>
    <row r="496" spans="1:5" s="375" customFormat="1" ht="18" customHeight="1">
      <c r="A496" s="421"/>
      <c r="B496" s="424" t="s">
        <v>3305</v>
      </c>
      <c r="C496" s="425" t="s">
        <v>3307</v>
      </c>
      <c r="D496" s="424">
        <v>0.45100000000000001</v>
      </c>
      <c r="E496" s="424">
        <v>0.45100000000000001</v>
      </c>
    </row>
    <row r="497" spans="1:5" s="375" customFormat="1" ht="18" customHeight="1">
      <c r="A497" s="421"/>
      <c r="B497" s="424" t="s">
        <v>3305</v>
      </c>
      <c r="C497" s="425" t="s">
        <v>3308</v>
      </c>
      <c r="D497" s="424">
        <v>0.43600000000000005</v>
      </c>
      <c r="E497" s="424">
        <v>0.43600000000000005</v>
      </c>
    </row>
    <row r="498" spans="1:5" s="375" customFormat="1" ht="18" customHeight="1">
      <c r="A498" s="421"/>
      <c r="B498" s="424" t="s">
        <v>3309</v>
      </c>
      <c r="C498" s="425" t="s">
        <v>3309</v>
      </c>
      <c r="D498" s="424">
        <v>0.44600000000000001</v>
      </c>
      <c r="E498" s="424">
        <v>0.44600000000000001</v>
      </c>
    </row>
    <row r="499" spans="1:5" s="375" customFormat="1" ht="18" customHeight="1">
      <c r="A499" s="421"/>
      <c r="B499" s="424" t="s">
        <v>3310</v>
      </c>
      <c r="C499" s="425" t="s">
        <v>3310</v>
      </c>
      <c r="D499" s="424">
        <v>0.41899999999999998</v>
      </c>
      <c r="E499" s="424">
        <v>0.41899999999999998</v>
      </c>
    </row>
    <row r="500" spans="1:5" s="375" customFormat="1" ht="18" customHeight="1">
      <c r="A500" s="421"/>
      <c r="B500" s="424" t="s">
        <v>3311</v>
      </c>
      <c r="C500" s="425" t="s">
        <v>3312</v>
      </c>
      <c r="D500" s="424">
        <v>0</v>
      </c>
      <c r="E500" s="424">
        <v>0</v>
      </c>
    </row>
    <row r="501" spans="1:5" s="375" customFormat="1" ht="18" customHeight="1">
      <c r="A501" s="421"/>
      <c r="B501" s="424" t="s">
        <v>3311</v>
      </c>
      <c r="C501" s="425" t="s">
        <v>3313</v>
      </c>
      <c r="D501" s="424">
        <v>0.107</v>
      </c>
      <c r="E501" s="424">
        <v>0.107</v>
      </c>
    </row>
    <row r="502" spans="1:5" s="375" customFormat="1" ht="18" customHeight="1">
      <c r="A502" s="421"/>
      <c r="B502" s="424" t="s">
        <v>3314</v>
      </c>
      <c r="C502" s="425" t="s">
        <v>3315</v>
      </c>
      <c r="D502" s="424">
        <v>0</v>
      </c>
      <c r="E502" s="424">
        <v>0</v>
      </c>
    </row>
    <row r="503" spans="1:5" s="375" customFormat="1" ht="18" customHeight="1">
      <c r="A503" s="421"/>
      <c r="B503" s="424" t="s">
        <v>3314</v>
      </c>
      <c r="C503" s="425" t="s">
        <v>3316</v>
      </c>
      <c r="D503" s="424">
        <v>0.39300000000000002</v>
      </c>
      <c r="E503" s="424">
        <v>0.39300000000000002</v>
      </c>
    </row>
    <row r="504" spans="1:5" s="375" customFormat="1" ht="18" customHeight="1">
      <c r="A504" s="421"/>
      <c r="B504" s="424" t="s">
        <v>3314</v>
      </c>
      <c r="C504" s="425" t="s">
        <v>3317</v>
      </c>
      <c r="D504" s="424">
        <v>0.38800000000000001</v>
      </c>
      <c r="E504" s="424">
        <v>0.38800000000000001</v>
      </c>
    </row>
    <row r="505" spans="1:5" s="375" customFormat="1" ht="18" customHeight="1">
      <c r="A505" s="421"/>
      <c r="B505" s="424" t="s">
        <v>3318</v>
      </c>
      <c r="C505" s="425" t="s">
        <v>3319</v>
      </c>
      <c r="D505" s="424">
        <v>0</v>
      </c>
      <c r="E505" s="424">
        <v>0</v>
      </c>
    </row>
    <row r="506" spans="1:5" s="375" customFormat="1" ht="18" customHeight="1">
      <c r="A506" s="421"/>
      <c r="B506" s="424" t="s">
        <v>3318</v>
      </c>
      <c r="C506" s="425" t="s">
        <v>3320</v>
      </c>
      <c r="D506" s="424">
        <v>0.438</v>
      </c>
      <c r="E506" s="424">
        <v>0.438</v>
      </c>
    </row>
    <row r="507" spans="1:5" s="375" customFormat="1" ht="18" customHeight="1">
      <c r="A507" s="421"/>
      <c r="B507" s="424" t="s">
        <v>3318</v>
      </c>
      <c r="C507" s="425" t="s">
        <v>3321</v>
      </c>
      <c r="D507" s="424">
        <v>0.39700000000000002</v>
      </c>
      <c r="E507" s="424">
        <v>0.39700000000000002</v>
      </c>
    </row>
    <row r="508" spans="1:5" s="375" customFormat="1" ht="18" customHeight="1">
      <c r="A508" s="421"/>
      <c r="B508" s="424" t="s">
        <v>3322</v>
      </c>
      <c r="C508" s="425" t="s">
        <v>3322</v>
      </c>
      <c r="D508" s="424">
        <v>0.44900000000000001</v>
      </c>
      <c r="E508" s="424">
        <v>0.44900000000000001</v>
      </c>
    </row>
    <row r="509" spans="1:5" s="375" customFormat="1" ht="18" customHeight="1">
      <c r="A509" s="421"/>
      <c r="B509" s="424" t="s">
        <v>3323</v>
      </c>
      <c r="C509" s="425" t="s">
        <v>3324</v>
      </c>
      <c r="D509" s="424">
        <v>0</v>
      </c>
      <c r="E509" s="424">
        <v>0</v>
      </c>
    </row>
    <row r="510" spans="1:5" s="375" customFormat="1" ht="18" customHeight="1">
      <c r="A510" s="421"/>
      <c r="B510" s="424" t="s">
        <v>3323</v>
      </c>
      <c r="C510" s="425" t="s">
        <v>3325</v>
      </c>
      <c r="D510" s="424">
        <v>0.502</v>
      </c>
      <c r="E510" s="424">
        <v>0.502</v>
      </c>
    </row>
    <row r="511" spans="1:5" s="375" customFormat="1" ht="18" customHeight="1">
      <c r="A511" s="421"/>
      <c r="B511" s="424" t="s">
        <v>3323</v>
      </c>
      <c r="C511" s="425" t="s">
        <v>3326</v>
      </c>
      <c r="D511" s="424">
        <v>0.11</v>
      </c>
      <c r="E511" s="424">
        <v>0.11</v>
      </c>
    </row>
    <row r="512" spans="1:5" s="375" customFormat="1" ht="18" customHeight="1">
      <c r="A512" s="421"/>
      <c r="B512" s="424" t="s">
        <v>3327</v>
      </c>
      <c r="C512" s="425" t="s">
        <v>3328</v>
      </c>
      <c r="D512" s="424">
        <v>0</v>
      </c>
      <c r="E512" s="424">
        <v>0</v>
      </c>
    </row>
    <row r="513" spans="1:5" s="375" customFormat="1" ht="18" customHeight="1">
      <c r="A513" s="421"/>
      <c r="B513" s="424" t="s">
        <v>3327</v>
      </c>
      <c r="C513" s="425" t="s">
        <v>3329</v>
      </c>
      <c r="D513" s="424">
        <v>0.42899999999999999</v>
      </c>
      <c r="E513" s="424">
        <v>0.42899999999999999</v>
      </c>
    </row>
    <row r="514" spans="1:5" s="375" customFormat="1" ht="18" customHeight="1">
      <c r="A514" s="421"/>
      <c r="B514" s="424" t="s">
        <v>3327</v>
      </c>
      <c r="C514" s="425" t="s">
        <v>3330</v>
      </c>
      <c r="D514" s="424">
        <v>0.42700000000000005</v>
      </c>
      <c r="E514" s="424">
        <v>0.42700000000000005</v>
      </c>
    </row>
    <row r="515" spans="1:5" s="375" customFormat="1" ht="18" customHeight="1">
      <c r="A515" s="421"/>
      <c r="B515" s="424" t="s">
        <v>3331</v>
      </c>
      <c r="C515" s="425" t="s">
        <v>3331</v>
      </c>
      <c r="D515" s="424">
        <v>0.41899999999999998</v>
      </c>
      <c r="E515" s="424">
        <v>0.41899999999999998</v>
      </c>
    </row>
    <row r="516" spans="1:5" s="375" customFormat="1" ht="18" customHeight="1">
      <c r="A516" s="421"/>
      <c r="B516" s="424" t="s">
        <v>3332</v>
      </c>
      <c r="C516" s="425" t="s">
        <v>3332</v>
      </c>
      <c r="D516" s="424">
        <v>0.40799999999999997</v>
      </c>
      <c r="E516" s="424">
        <v>0.40799999999999997</v>
      </c>
    </row>
    <row r="517" spans="1:5" s="375" customFormat="1" ht="18" customHeight="1">
      <c r="A517" s="421"/>
      <c r="B517" s="424" t="s">
        <v>3333</v>
      </c>
      <c r="C517" s="425" t="s">
        <v>3333</v>
      </c>
      <c r="D517" s="424">
        <v>0.47199999999999998</v>
      </c>
      <c r="E517" s="424">
        <v>0.47199999999999998</v>
      </c>
    </row>
    <row r="518" spans="1:5" s="375" customFormat="1" ht="18" customHeight="1">
      <c r="A518" s="421"/>
      <c r="B518" s="424" t="s">
        <v>3334</v>
      </c>
      <c r="C518" s="425" t="s">
        <v>3335</v>
      </c>
      <c r="D518" s="424">
        <v>0</v>
      </c>
      <c r="E518" s="424">
        <v>0</v>
      </c>
    </row>
    <row r="519" spans="1:5" s="375" customFormat="1" ht="18" customHeight="1">
      <c r="A519" s="421"/>
      <c r="B519" s="424" t="s">
        <v>3334</v>
      </c>
      <c r="C519" s="425" t="s">
        <v>3336</v>
      </c>
      <c r="D519" s="424">
        <v>0.496</v>
      </c>
      <c r="E519" s="424">
        <v>0.496</v>
      </c>
    </row>
    <row r="520" spans="1:5" s="375" customFormat="1" ht="18" customHeight="1">
      <c r="A520" s="421"/>
      <c r="B520" s="424" t="s">
        <v>3334</v>
      </c>
      <c r="C520" s="425" t="s">
        <v>3337</v>
      </c>
      <c r="D520" s="424">
        <v>0.54100000000000004</v>
      </c>
      <c r="E520" s="424">
        <v>0.54100000000000004</v>
      </c>
    </row>
    <row r="521" spans="1:5" s="375" customFormat="1" ht="18" customHeight="1">
      <c r="A521" s="421"/>
      <c r="B521" s="424" t="s">
        <v>3334</v>
      </c>
      <c r="C521" s="425" t="s">
        <v>3338</v>
      </c>
      <c r="D521" s="424">
        <v>0</v>
      </c>
      <c r="E521" s="424">
        <v>0</v>
      </c>
    </row>
    <row r="522" spans="1:5" s="375" customFormat="1" ht="18" customHeight="1">
      <c r="A522" s="421"/>
      <c r="B522" s="424" t="s">
        <v>3334</v>
      </c>
      <c r="C522" s="425" t="s">
        <v>3339</v>
      </c>
      <c r="D522" s="424">
        <v>0.48299999999999998</v>
      </c>
      <c r="E522" s="424">
        <v>0.48299999999999998</v>
      </c>
    </row>
    <row r="523" spans="1:5" s="375" customFormat="1" ht="18" customHeight="1">
      <c r="A523" s="421"/>
      <c r="B523" s="424" t="s">
        <v>3334</v>
      </c>
      <c r="C523" s="425" t="s">
        <v>3340</v>
      </c>
      <c r="D523" s="424">
        <v>0.46799999999999997</v>
      </c>
      <c r="E523" s="424">
        <v>0.46799999999999997</v>
      </c>
    </row>
    <row r="524" spans="1:5" s="375" customFormat="1" ht="18" customHeight="1">
      <c r="A524" s="421"/>
      <c r="B524" s="424" t="s">
        <v>3341</v>
      </c>
      <c r="C524" s="425" t="s">
        <v>3341</v>
      </c>
      <c r="D524" s="424">
        <v>0.45100000000000001</v>
      </c>
      <c r="E524" s="424">
        <v>0.45100000000000001</v>
      </c>
    </row>
    <row r="525" spans="1:5" s="375" customFormat="1" ht="18" customHeight="1">
      <c r="A525" s="421"/>
      <c r="B525" s="424" t="s">
        <v>3342</v>
      </c>
      <c r="C525" s="425" t="s">
        <v>3343</v>
      </c>
      <c r="D525" s="424">
        <v>0</v>
      </c>
      <c r="E525" s="424">
        <v>0</v>
      </c>
    </row>
    <row r="526" spans="1:5" s="375" customFormat="1" ht="18" customHeight="1">
      <c r="A526" s="421"/>
      <c r="B526" s="424" t="s">
        <v>3342</v>
      </c>
      <c r="C526" s="425" t="s">
        <v>3344</v>
      </c>
      <c r="D526" s="424">
        <v>0.56999999999999995</v>
      </c>
      <c r="E526" s="424">
        <v>0.56999999999999995</v>
      </c>
    </row>
    <row r="527" spans="1:5" s="375" customFormat="1" ht="18" customHeight="1">
      <c r="A527" s="421"/>
      <c r="B527" s="424" t="s">
        <v>3342</v>
      </c>
      <c r="C527" s="425" t="s">
        <v>3345</v>
      </c>
      <c r="D527" s="424">
        <v>0.24299999999999999</v>
      </c>
      <c r="E527" s="424">
        <v>0.24299999999999999</v>
      </c>
    </row>
    <row r="528" spans="1:5" s="375" customFormat="1" ht="18" customHeight="1">
      <c r="A528" s="421"/>
      <c r="B528" s="424" t="s">
        <v>3346</v>
      </c>
      <c r="C528" s="425" t="s">
        <v>3347</v>
      </c>
      <c r="D528" s="424">
        <v>0</v>
      </c>
      <c r="E528" s="424">
        <v>0</v>
      </c>
    </row>
    <row r="529" spans="1:5" s="375" customFormat="1" ht="18" customHeight="1">
      <c r="A529" s="421"/>
      <c r="B529" s="424" t="s">
        <v>3346</v>
      </c>
      <c r="C529" s="425" t="s">
        <v>3348</v>
      </c>
      <c r="D529" s="424">
        <v>0.53700000000000003</v>
      </c>
      <c r="E529" s="424">
        <v>0.53700000000000003</v>
      </c>
    </row>
    <row r="530" spans="1:5" s="375" customFormat="1" ht="18" customHeight="1">
      <c r="A530" s="421"/>
      <c r="B530" s="424" t="s">
        <v>3346</v>
      </c>
      <c r="C530" s="425" t="s">
        <v>3349</v>
      </c>
      <c r="D530" s="424">
        <v>0.40400000000000003</v>
      </c>
      <c r="E530" s="424">
        <v>0.40400000000000003</v>
      </c>
    </row>
    <row r="531" spans="1:5" s="375" customFormat="1" ht="18" customHeight="1">
      <c r="A531" s="421"/>
      <c r="B531" s="424" t="s">
        <v>3350</v>
      </c>
      <c r="C531" s="425" t="s">
        <v>3351</v>
      </c>
      <c r="D531" s="424">
        <v>0</v>
      </c>
      <c r="E531" s="424">
        <v>0</v>
      </c>
    </row>
    <row r="532" spans="1:5" s="375" customFormat="1" ht="18" customHeight="1">
      <c r="A532" s="421"/>
      <c r="B532" s="424" t="s">
        <v>3350</v>
      </c>
      <c r="C532" s="425" t="s">
        <v>3352</v>
      </c>
      <c r="D532" s="424">
        <v>0.16200000000000001</v>
      </c>
      <c r="E532" s="424">
        <v>0.16200000000000001</v>
      </c>
    </row>
    <row r="533" spans="1:5" s="375" customFormat="1" ht="18" customHeight="1">
      <c r="A533" s="421"/>
      <c r="B533" s="424" t="s">
        <v>3350</v>
      </c>
      <c r="C533" s="425" t="s">
        <v>3353</v>
      </c>
      <c r="D533" s="424">
        <v>0.14899999999999999</v>
      </c>
      <c r="E533" s="424">
        <v>0.14899999999999999</v>
      </c>
    </row>
    <row r="534" spans="1:5" s="375" customFormat="1" ht="18" customHeight="1">
      <c r="A534" s="421"/>
      <c r="B534" s="424" t="s">
        <v>3354</v>
      </c>
      <c r="C534" s="425" t="s">
        <v>3355</v>
      </c>
      <c r="D534" s="424">
        <v>0</v>
      </c>
      <c r="E534" s="424">
        <v>0</v>
      </c>
    </row>
    <row r="535" spans="1:5" s="375" customFormat="1" ht="18" customHeight="1">
      <c r="A535" s="421"/>
      <c r="B535" s="424" t="s">
        <v>3354</v>
      </c>
      <c r="C535" s="425" t="s">
        <v>3356</v>
      </c>
      <c r="D535" s="424">
        <v>0</v>
      </c>
      <c r="E535" s="424">
        <v>0</v>
      </c>
    </row>
    <row r="536" spans="1:5" s="375" customFormat="1" ht="18" customHeight="1">
      <c r="A536" s="421"/>
      <c r="B536" s="424" t="s">
        <v>3354</v>
      </c>
      <c r="C536" s="425" t="s">
        <v>3357</v>
      </c>
      <c r="D536" s="424">
        <v>0</v>
      </c>
      <c r="E536" s="424">
        <v>0</v>
      </c>
    </row>
    <row r="537" spans="1:5" s="375" customFormat="1" ht="18" customHeight="1">
      <c r="A537" s="421"/>
      <c r="B537" s="424" t="s">
        <v>3358</v>
      </c>
      <c r="C537" s="425" t="s">
        <v>3359</v>
      </c>
      <c r="D537" s="424">
        <v>0</v>
      </c>
      <c r="E537" s="424">
        <v>0</v>
      </c>
    </row>
    <row r="538" spans="1:5" s="375" customFormat="1" ht="18" customHeight="1">
      <c r="A538" s="421"/>
      <c r="B538" s="424" t="s">
        <v>3358</v>
      </c>
      <c r="C538" s="425" t="s">
        <v>3360</v>
      </c>
      <c r="D538" s="424">
        <v>0.42199999999999999</v>
      </c>
      <c r="E538" s="424">
        <v>0.42199999999999999</v>
      </c>
    </row>
    <row r="539" spans="1:5" s="375" customFormat="1" ht="18" customHeight="1">
      <c r="A539" s="421"/>
      <c r="B539" s="424" t="s">
        <v>3358</v>
      </c>
      <c r="C539" s="425" t="s">
        <v>3361</v>
      </c>
      <c r="D539" s="424">
        <v>1.375</v>
      </c>
      <c r="E539" s="424">
        <v>1.375</v>
      </c>
    </row>
    <row r="540" spans="1:5" s="375" customFormat="1" ht="18" customHeight="1">
      <c r="A540" s="421"/>
      <c r="B540" s="424" t="s">
        <v>3362</v>
      </c>
      <c r="C540" s="425" t="s">
        <v>3362</v>
      </c>
      <c r="D540" s="424">
        <v>0.60499999999999998</v>
      </c>
      <c r="E540" s="424">
        <v>0.60499999999999998</v>
      </c>
    </row>
    <row r="541" spans="1:5" s="375" customFormat="1" ht="18" customHeight="1">
      <c r="A541" s="421"/>
      <c r="B541" s="424" t="s">
        <v>3363</v>
      </c>
      <c r="C541" s="425" t="s">
        <v>3364</v>
      </c>
      <c r="D541" s="424">
        <v>0</v>
      </c>
      <c r="E541" s="424">
        <v>0</v>
      </c>
    </row>
    <row r="542" spans="1:5" s="375" customFormat="1" ht="18" customHeight="1">
      <c r="A542" s="421"/>
      <c r="B542" s="424" t="s">
        <v>3363</v>
      </c>
      <c r="C542" s="425" t="s">
        <v>3365</v>
      </c>
      <c r="D542" s="424">
        <v>0.59399999999999997</v>
      </c>
      <c r="E542" s="424">
        <v>0.59399999999999997</v>
      </c>
    </row>
    <row r="543" spans="1:5" s="375" customFormat="1" ht="18" customHeight="1">
      <c r="A543" s="421"/>
      <c r="B543" s="424" t="s">
        <v>3363</v>
      </c>
      <c r="C543" s="425" t="s">
        <v>3366</v>
      </c>
      <c r="D543" s="424">
        <v>0.57899999999999996</v>
      </c>
      <c r="E543" s="424">
        <v>0.57899999999999996</v>
      </c>
    </row>
    <row r="544" spans="1:5" s="375" customFormat="1" ht="18" customHeight="1">
      <c r="A544" s="421"/>
      <c r="B544" s="424" t="s">
        <v>3367</v>
      </c>
      <c r="C544" s="425" t="s">
        <v>3368</v>
      </c>
      <c r="D544" s="424">
        <v>0</v>
      </c>
      <c r="E544" s="424">
        <v>0</v>
      </c>
    </row>
    <row r="545" spans="1:5" s="375" customFormat="1" ht="18" customHeight="1">
      <c r="A545" s="421"/>
      <c r="B545" s="424" t="s">
        <v>3367</v>
      </c>
      <c r="C545" s="425" t="s">
        <v>3369</v>
      </c>
      <c r="D545" s="424">
        <v>0.124</v>
      </c>
      <c r="E545" s="424">
        <v>0.124</v>
      </c>
    </row>
    <row r="546" spans="1:5" s="375" customFormat="1" ht="18" customHeight="1">
      <c r="A546" s="421"/>
      <c r="B546" s="424" t="s">
        <v>3370</v>
      </c>
      <c r="C546" s="425" t="s">
        <v>3371</v>
      </c>
      <c r="D546" s="424">
        <v>0</v>
      </c>
      <c r="E546" s="424">
        <v>0</v>
      </c>
    </row>
    <row r="547" spans="1:5" s="375" customFormat="1" ht="18" customHeight="1">
      <c r="A547" s="421"/>
      <c r="B547" s="424" t="s">
        <v>3370</v>
      </c>
      <c r="C547" s="425" t="s">
        <v>3372</v>
      </c>
      <c r="D547" s="424">
        <v>0</v>
      </c>
      <c r="E547" s="424">
        <v>0</v>
      </c>
    </row>
    <row r="548" spans="1:5" s="375" customFormat="1" ht="18" customHeight="1">
      <c r="A548" s="421"/>
      <c r="B548" s="424" t="s">
        <v>3370</v>
      </c>
      <c r="C548" s="425" t="s">
        <v>3373</v>
      </c>
      <c r="D548" s="424">
        <v>0</v>
      </c>
      <c r="E548" s="424">
        <v>0</v>
      </c>
    </row>
    <row r="549" spans="1:5" s="375" customFormat="1" ht="18" customHeight="1">
      <c r="A549" s="421"/>
      <c r="B549" s="424" t="s">
        <v>3370</v>
      </c>
      <c r="C549" s="425" t="s">
        <v>3374</v>
      </c>
      <c r="D549" s="424">
        <v>0</v>
      </c>
      <c r="E549" s="424">
        <v>0</v>
      </c>
    </row>
    <row r="550" spans="1:5" s="375" customFormat="1" ht="18" customHeight="1">
      <c r="A550" s="421"/>
      <c r="B550" s="424" t="s">
        <v>3370</v>
      </c>
      <c r="C550" s="425" t="s">
        <v>3375</v>
      </c>
      <c r="D550" s="424">
        <v>0</v>
      </c>
      <c r="E550" s="424">
        <v>0</v>
      </c>
    </row>
    <row r="551" spans="1:5" s="375" customFormat="1" ht="18" customHeight="1">
      <c r="A551" s="421"/>
      <c r="B551" s="424" t="s">
        <v>3370</v>
      </c>
      <c r="C551" s="425" t="s">
        <v>3376</v>
      </c>
      <c r="D551" s="424">
        <v>0</v>
      </c>
      <c r="E551" s="424">
        <v>0</v>
      </c>
    </row>
    <row r="552" spans="1:5" s="375" customFormat="1" ht="18" customHeight="1">
      <c r="A552" s="421"/>
      <c r="B552" s="424" t="s">
        <v>3370</v>
      </c>
      <c r="C552" s="425" t="s">
        <v>3377</v>
      </c>
      <c r="D552" s="424">
        <v>0</v>
      </c>
      <c r="E552" s="424">
        <v>0</v>
      </c>
    </row>
    <row r="553" spans="1:5" s="375" customFormat="1" ht="18" customHeight="1">
      <c r="A553" s="421"/>
      <c r="B553" s="424" t="s">
        <v>3370</v>
      </c>
      <c r="C553" s="425" t="s">
        <v>3378</v>
      </c>
      <c r="D553" s="424">
        <v>0</v>
      </c>
      <c r="E553" s="424">
        <v>0</v>
      </c>
    </row>
    <row r="554" spans="1:5" s="375" customFormat="1" ht="18" customHeight="1">
      <c r="A554" s="421"/>
      <c r="B554" s="424" t="s">
        <v>3370</v>
      </c>
      <c r="C554" s="425" t="s">
        <v>3379</v>
      </c>
      <c r="D554" s="424">
        <v>6.3E-2</v>
      </c>
      <c r="E554" s="424">
        <v>6.3E-2</v>
      </c>
    </row>
    <row r="555" spans="1:5" s="375" customFormat="1" ht="18" customHeight="1">
      <c r="A555" s="421"/>
      <c r="B555" s="424" t="s">
        <v>3370</v>
      </c>
      <c r="C555" s="425" t="s">
        <v>3380</v>
      </c>
      <c r="D555" s="424">
        <v>8.0000000000000002E-3</v>
      </c>
      <c r="E555" s="424">
        <v>8.0000000000000002E-3</v>
      </c>
    </row>
    <row r="556" spans="1:5" s="375" customFormat="1" ht="18" customHeight="1">
      <c r="A556" s="421"/>
      <c r="B556" s="424" t="s">
        <v>3381</v>
      </c>
      <c r="C556" s="425" t="s">
        <v>3382</v>
      </c>
      <c r="D556" s="424">
        <v>0</v>
      </c>
      <c r="E556" s="424">
        <v>0</v>
      </c>
    </row>
    <row r="557" spans="1:5" s="375" customFormat="1" ht="18" customHeight="1">
      <c r="A557" s="421"/>
      <c r="B557" s="424" t="s">
        <v>3381</v>
      </c>
      <c r="C557" s="425" t="s">
        <v>3383</v>
      </c>
      <c r="D557" s="424">
        <v>0</v>
      </c>
      <c r="E557" s="424">
        <v>0</v>
      </c>
    </row>
    <row r="558" spans="1:5" s="375" customFormat="1" ht="18" customHeight="1">
      <c r="A558" s="421"/>
      <c r="B558" s="424" t="s">
        <v>3381</v>
      </c>
      <c r="C558" s="425" t="s">
        <v>3384</v>
      </c>
      <c r="D558" s="424">
        <v>0.41399999999999998</v>
      </c>
      <c r="E558" s="424">
        <v>0.41399999999999998</v>
      </c>
    </row>
    <row r="559" spans="1:5" s="375" customFormat="1" ht="18" customHeight="1">
      <c r="A559" s="421"/>
      <c r="B559" s="424" t="s">
        <v>3381</v>
      </c>
      <c r="C559" s="425" t="s">
        <v>3385</v>
      </c>
      <c r="D559" s="424">
        <v>0.77700000000000002</v>
      </c>
      <c r="E559" s="424">
        <v>0.77700000000000002</v>
      </c>
    </row>
    <row r="560" spans="1:5" s="375" customFormat="1" ht="18" customHeight="1">
      <c r="A560" s="421"/>
      <c r="B560" s="424" t="s">
        <v>3381</v>
      </c>
      <c r="C560" s="425" t="s">
        <v>3386</v>
      </c>
      <c r="D560" s="424">
        <v>0.753</v>
      </c>
      <c r="E560" s="424">
        <v>0.753</v>
      </c>
    </row>
    <row r="561" spans="1:5" s="375" customFormat="1" ht="18" customHeight="1">
      <c r="A561" s="421"/>
      <c r="B561" s="424" t="s">
        <v>3387</v>
      </c>
      <c r="C561" s="425" t="s">
        <v>3388</v>
      </c>
      <c r="D561" s="424">
        <v>0</v>
      </c>
      <c r="E561" s="424">
        <v>0</v>
      </c>
    </row>
    <row r="562" spans="1:5" s="375" customFormat="1" ht="18" customHeight="1">
      <c r="A562" s="421"/>
      <c r="B562" s="424" t="s">
        <v>3387</v>
      </c>
      <c r="C562" s="425" t="s">
        <v>3389</v>
      </c>
      <c r="D562" s="424">
        <v>5.0000000000000001E-3</v>
      </c>
      <c r="E562" s="424">
        <v>5.0000000000000001E-3</v>
      </c>
    </row>
    <row r="563" spans="1:5" s="375" customFormat="1" ht="18" customHeight="1">
      <c r="A563" s="421"/>
      <c r="B563" s="424" t="s">
        <v>3387</v>
      </c>
      <c r="C563" s="425" t="s">
        <v>3390</v>
      </c>
      <c r="D563" s="424">
        <v>0.11699999999999999</v>
      </c>
      <c r="E563" s="424">
        <v>0.11699999999999999</v>
      </c>
    </row>
    <row r="564" spans="1:5" s="375" customFormat="1" ht="18" customHeight="1">
      <c r="A564" s="421"/>
      <c r="B564" s="424" t="s">
        <v>3387</v>
      </c>
      <c r="C564" s="425" t="s">
        <v>3391</v>
      </c>
      <c r="D564" s="424">
        <v>0.42199999999999999</v>
      </c>
      <c r="E564" s="424">
        <v>0.42199999999999999</v>
      </c>
    </row>
    <row r="565" spans="1:5" s="375" customFormat="1" ht="18" customHeight="1">
      <c r="A565" s="421"/>
      <c r="B565" s="424" t="s">
        <v>3387</v>
      </c>
      <c r="C565" s="425" t="s">
        <v>3392</v>
      </c>
      <c r="D565" s="424">
        <v>0.12999999999999998</v>
      </c>
      <c r="E565" s="424">
        <v>0.12999999999999998</v>
      </c>
    </row>
    <row r="566" spans="1:5" s="375" customFormat="1" ht="18" customHeight="1">
      <c r="A566" s="421"/>
      <c r="B566" s="424" t="s">
        <v>825</v>
      </c>
      <c r="C566" s="425" t="s">
        <v>3393</v>
      </c>
      <c r="D566" s="424">
        <v>9.0000000000000011E-3</v>
      </c>
      <c r="E566" s="424">
        <v>9.0000000000000011E-3</v>
      </c>
    </row>
    <row r="567" spans="1:5" s="375" customFormat="1" ht="18" customHeight="1">
      <c r="A567" s="421"/>
      <c r="B567" s="424" t="s">
        <v>825</v>
      </c>
      <c r="C567" s="425" t="s">
        <v>3394</v>
      </c>
      <c r="D567" s="424">
        <v>0.47499999999999998</v>
      </c>
      <c r="E567" s="424">
        <v>0.47499999999999998</v>
      </c>
    </row>
    <row r="568" spans="1:5" s="375" customFormat="1" ht="18" customHeight="1">
      <c r="A568" s="421"/>
      <c r="B568" s="424" t="s">
        <v>825</v>
      </c>
      <c r="C568" s="425" t="s">
        <v>3395</v>
      </c>
      <c r="D568" s="424">
        <v>0.46500000000000002</v>
      </c>
      <c r="E568" s="424">
        <v>0.46500000000000002</v>
      </c>
    </row>
    <row r="569" spans="1:5" s="375" customFormat="1" ht="18" customHeight="1">
      <c r="A569" s="421"/>
      <c r="B569" s="424" t="s">
        <v>3396</v>
      </c>
      <c r="C569" s="425" t="s">
        <v>3397</v>
      </c>
      <c r="D569" s="424">
        <v>0</v>
      </c>
      <c r="E569" s="424">
        <v>0</v>
      </c>
    </row>
    <row r="570" spans="1:5" s="375" customFormat="1" ht="18" customHeight="1">
      <c r="A570" s="421"/>
      <c r="B570" s="424" t="s">
        <v>3396</v>
      </c>
      <c r="C570" s="425" t="s">
        <v>3398</v>
      </c>
      <c r="D570" s="424">
        <v>0.12000000000000001</v>
      </c>
      <c r="E570" s="424">
        <v>0.12000000000000001</v>
      </c>
    </row>
    <row r="571" spans="1:5" s="375" customFormat="1" ht="18" customHeight="1">
      <c r="A571" s="421"/>
      <c r="B571" s="424" t="s">
        <v>3396</v>
      </c>
      <c r="C571" s="425" t="s">
        <v>3399</v>
      </c>
      <c r="D571" s="424">
        <v>0.21800000000000003</v>
      </c>
      <c r="E571" s="424">
        <v>0.21800000000000003</v>
      </c>
    </row>
    <row r="572" spans="1:5" s="375" customFormat="1" ht="18" customHeight="1">
      <c r="A572" s="421"/>
      <c r="B572" s="424" t="s">
        <v>3396</v>
      </c>
      <c r="C572" s="425" t="s">
        <v>3400</v>
      </c>
      <c r="D572" s="424">
        <v>0.11699999999999999</v>
      </c>
      <c r="E572" s="424">
        <v>0.11699999999999999</v>
      </c>
    </row>
    <row r="573" spans="1:5" s="375" customFormat="1" ht="18" customHeight="1">
      <c r="A573" s="421"/>
      <c r="B573" s="424" t="s">
        <v>3401</v>
      </c>
      <c r="C573" s="425" t="s">
        <v>3401</v>
      </c>
      <c r="D573" s="424">
        <v>0.56800000000000006</v>
      </c>
      <c r="E573" s="424">
        <v>0.56800000000000006</v>
      </c>
    </row>
    <row r="574" spans="1:5" s="375" customFormat="1" ht="18" customHeight="1">
      <c r="A574" s="421"/>
      <c r="B574" s="424" t="s">
        <v>3402</v>
      </c>
      <c r="C574" s="425" t="s">
        <v>3402</v>
      </c>
      <c r="D574" s="424">
        <v>0.48000000000000004</v>
      </c>
      <c r="E574" s="424">
        <v>0.48000000000000004</v>
      </c>
    </row>
    <row r="575" spans="1:5" s="375" customFormat="1" ht="18" customHeight="1">
      <c r="A575" s="421"/>
      <c r="B575" s="424" t="s">
        <v>3403</v>
      </c>
      <c r="C575" s="425" t="s">
        <v>3404</v>
      </c>
      <c r="D575" s="424">
        <v>0</v>
      </c>
      <c r="E575" s="424">
        <v>0</v>
      </c>
    </row>
    <row r="576" spans="1:5" s="375" customFormat="1" ht="18" customHeight="1">
      <c r="A576" s="421"/>
      <c r="B576" s="424" t="s">
        <v>3403</v>
      </c>
      <c r="C576" s="425" t="s">
        <v>3405</v>
      </c>
      <c r="D576" s="424">
        <v>0.38300000000000001</v>
      </c>
      <c r="E576" s="424">
        <v>0.38300000000000001</v>
      </c>
    </row>
    <row r="577" spans="1:5" s="375" customFormat="1" ht="18" customHeight="1">
      <c r="A577" s="421"/>
      <c r="B577" s="424" t="s">
        <v>3403</v>
      </c>
      <c r="C577" s="425" t="s">
        <v>3406</v>
      </c>
      <c r="D577" s="424">
        <v>0.25800000000000001</v>
      </c>
      <c r="E577" s="424">
        <v>0.25800000000000001</v>
      </c>
    </row>
    <row r="578" spans="1:5" s="375" customFormat="1" ht="18" customHeight="1">
      <c r="A578" s="421"/>
      <c r="B578" s="424" t="s">
        <v>3407</v>
      </c>
      <c r="C578" s="425" t="s">
        <v>3408</v>
      </c>
      <c r="D578" s="424">
        <v>0</v>
      </c>
      <c r="E578" s="424">
        <v>0</v>
      </c>
    </row>
    <row r="579" spans="1:5" s="375" customFormat="1" ht="18" customHeight="1">
      <c r="A579" s="421"/>
      <c r="B579" s="424" t="s">
        <v>3407</v>
      </c>
      <c r="C579" s="425" t="s">
        <v>3409</v>
      </c>
      <c r="D579" s="424">
        <v>0.45899999999999996</v>
      </c>
      <c r="E579" s="424">
        <v>0.45899999999999996</v>
      </c>
    </row>
    <row r="580" spans="1:5" s="375" customFormat="1" ht="18" customHeight="1">
      <c r="A580" s="421"/>
      <c r="B580" s="424" t="s">
        <v>3407</v>
      </c>
      <c r="C580" s="425" t="s">
        <v>3410</v>
      </c>
      <c r="D580" s="424">
        <v>0.45899999999999996</v>
      </c>
      <c r="E580" s="424">
        <v>0.45899999999999996</v>
      </c>
    </row>
    <row r="581" spans="1:5" s="375" customFormat="1" ht="18" customHeight="1">
      <c r="A581" s="421"/>
      <c r="B581" s="424" t="s">
        <v>3411</v>
      </c>
      <c r="C581" s="425" t="s">
        <v>3411</v>
      </c>
      <c r="D581" s="424">
        <v>0.58699999999999997</v>
      </c>
      <c r="E581" s="424">
        <v>0.58699999999999997</v>
      </c>
    </row>
    <row r="582" spans="1:5" s="375" customFormat="1" ht="18" customHeight="1">
      <c r="A582" s="421"/>
      <c r="B582" s="424" t="s">
        <v>3412</v>
      </c>
      <c r="C582" s="425" t="s">
        <v>3412</v>
      </c>
      <c r="D582" s="424">
        <v>0.378</v>
      </c>
      <c r="E582" s="424">
        <v>0.378</v>
      </c>
    </row>
    <row r="583" spans="1:5" s="375" customFormat="1" ht="18" customHeight="1">
      <c r="A583" s="421"/>
      <c r="B583" s="424" t="s">
        <v>3413</v>
      </c>
      <c r="C583" s="425" t="s">
        <v>3413</v>
      </c>
      <c r="D583" s="424">
        <v>0.38300000000000001</v>
      </c>
      <c r="E583" s="424">
        <v>0.38300000000000001</v>
      </c>
    </row>
    <row r="584" spans="1:5" s="375" customFormat="1" ht="18" customHeight="1">
      <c r="A584" s="421"/>
      <c r="B584" s="424" t="s">
        <v>3414</v>
      </c>
      <c r="C584" s="425" t="s">
        <v>3415</v>
      </c>
      <c r="D584" s="424">
        <v>0</v>
      </c>
      <c r="E584" s="424">
        <v>0</v>
      </c>
    </row>
    <row r="585" spans="1:5" s="375" customFormat="1" ht="18" customHeight="1">
      <c r="A585" s="421"/>
      <c r="B585" s="424" t="s">
        <v>3414</v>
      </c>
      <c r="C585" s="425" t="s">
        <v>3416</v>
      </c>
      <c r="D585" s="424">
        <v>0.375</v>
      </c>
      <c r="E585" s="424">
        <v>0.375</v>
      </c>
    </row>
    <row r="586" spans="1:5" s="375" customFormat="1" ht="18" customHeight="1">
      <c r="A586" s="421"/>
      <c r="B586" s="424" t="s">
        <v>3414</v>
      </c>
      <c r="C586" s="425" t="s">
        <v>3417</v>
      </c>
      <c r="D586" s="424">
        <v>0.35100000000000003</v>
      </c>
      <c r="E586" s="424">
        <v>0.35100000000000003</v>
      </c>
    </row>
    <row r="587" spans="1:5" s="375" customFormat="1" ht="18" customHeight="1">
      <c r="A587" s="421"/>
      <c r="B587" s="424" t="s">
        <v>3418</v>
      </c>
      <c r="C587" s="425" t="s">
        <v>3418</v>
      </c>
      <c r="D587" s="424">
        <v>0.56700000000000006</v>
      </c>
      <c r="E587" s="424">
        <v>0.56700000000000006</v>
      </c>
    </row>
    <row r="588" spans="1:5" s="375" customFormat="1" ht="18" customHeight="1">
      <c r="A588" s="421"/>
      <c r="B588" s="424" t="s">
        <v>3419</v>
      </c>
      <c r="C588" s="425" t="s">
        <v>3419</v>
      </c>
      <c r="D588" s="424">
        <v>0.64700000000000002</v>
      </c>
      <c r="E588" s="424">
        <v>0.64700000000000002</v>
      </c>
    </row>
    <row r="589" spans="1:5" s="375" customFormat="1" ht="18" customHeight="1">
      <c r="A589" s="421"/>
      <c r="B589" s="424" t="s">
        <v>3420</v>
      </c>
      <c r="C589" s="425" t="s">
        <v>3421</v>
      </c>
      <c r="D589" s="424">
        <v>0</v>
      </c>
      <c r="E589" s="424">
        <v>0</v>
      </c>
    </row>
    <row r="590" spans="1:5" s="375" customFormat="1" ht="18" customHeight="1">
      <c r="A590" s="421"/>
      <c r="B590" s="424" t="s">
        <v>3420</v>
      </c>
      <c r="C590" s="425" t="s">
        <v>3422</v>
      </c>
      <c r="D590" s="424">
        <v>0.54299999999999993</v>
      </c>
      <c r="E590" s="424">
        <v>0.54299999999999993</v>
      </c>
    </row>
    <row r="591" spans="1:5" s="375" customFormat="1" ht="18" customHeight="1">
      <c r="A591" s="421"/>
      <c r="B591" s="424" t="s">
        <v>3420</v>
      </c>
      <c r="C591" s="425" t="s">
        <v>3423</v>
      </c>
      <c r="D591" s="424">
        <v>0.49399999999999999</v>
      </c>
      <c r="E591" s="424">
        <v>0.49399999999999999</v>
      </c>
    </row>
    <row r="592" spans="1:5" s="375" customFormat="1" ht="18" customHeight="1">
      <c r="A592" s="421"/>
      <c r="B592" s="424" t="s">
        <v>3424</v>
      </c>
      <c r="C592" s="425" t="s">
        <v>3424</v>
      </c>
      <c r="D592" s="424">
        <v>0.42299999999999999</v>
      </c>
      <c r="E592" s="424">
        <v>0.42299999999999999</v>
      </c>
    </row>
    <row r="593" spans="1:5" s="375" customFormat="1" ht="18" customHeight="1">
      <c r="A593" s="421"/>
      <c r="B593" s="424" t="s">
        <v>3425</v>
      </c>
      <c r="C593" s="425" t="s">
        <v>3425</v>
      </c>
      <c r="D593" s="424">
        <v>0.40600000000000003</v>
      </c>
      <c r="E593" s="424">
        <v>0.40600000000000003</v>
      </c>
    </row>
    <row r="594" spans="1:5" s="375" customFormat="1" ht="18" customHeight="1">
      <c r="A594" s="421"/>
      <c r="B594" s="424" t="s">
        <v>3426</v>
      </c>
      <c r="C594" s="425" t="s">
        <v>3426</v>
      </c>
      <c r="D594" s="424">
        <v>0.45600000000000002</v>
      </c>
      <c r="E594" s="424">
        <v>0.45600000000000002</v>
      </c>
    </row>
    <row r="595" spans="1:5" s="375" customFormat="1" ht="18" customHeight="1">
      <c r="A595" s="421"/>
      <c r="B595" s="424" t="s">
        <v>3427</v>
      </c>
      <c r="C595" s="425" t="s">
        <v>3427</v>
      </c>
      <c r="D595" s="424">
        <v>0.438</v>
      </c>
      <c r="E595" s="424">
        <v>0.438</v>
      </c>
    </row>
    <row r="596" spans="1:5" s="375" customFormat="1" ht="18" customHeight="1">
      <c r="A596" s="421"/>
      <c r="B596" s="424" t="s">
        <v>3428</v>
      </c>
      <c r="C596" s="425" t="s">
        <v>3428</v>
      </c>
      <c r="D596" s="424">
        <v>0.45399999999999996</v>
      </c>
      <c r="E596" s="424">
        <v>0.45399999999999996</v>
      </c>
    </row>
    <row r="597" spans="1:5" s="375" customFormat="1" ht="18" customHeight="1">
      <c r="A597" s="421"/>
      <c r="B597" s="424" t="s">
        <v>3429</v>
      </c>
      <c r="C597" s="425" t="s">
        <v>3430</v>
      </c>
      <c r="D597" s="424">
        <v>0</v>
      </c>
      <c r="E597" s="424">
        <v>0</v>
      </c>
    </row>
    <row r="598" spans="1:5" s="375" customFormat="1" ht="18" customHeight="1">
      <c r="A598" s="421"/>
      <c r="B598" s="424" t="s">
        <v>3429</v>
      </c>
      <c r="C598" s="425" t="s">
        <v>3431</v>
      </c>
      <c r="D598" s="424">
        <v>0.41899999999999998</v>
      </c>
      <c r="E598" s="424">
        <v>0.41899999999999998</v>
      </c>
    </row>
    <row r="599" spans="1:5" s="375" customFormat="1" ht="18" customHeight="1">
      <c r="A599" s="421"/>
      <c r="B599" s="424" t="s">
        <v>3429</v>
      </c>
      <c r="C599" s="425" t="s">
        <v>3432</v>
      </c>
      <c r="D599" s="424">
        <v>0.41899999999999998</v>
      </c>
      <c r="E599" s="424">
        <v>0.41899999999999998</v>
      </c>
    </row>
    <row r="600" spans="1:5" s="375" customFormat="1" ht="18" customHeight="1">
      <c r="A600" s="421"/>
      <c r="B600" s="424" t="s">
        <v>3433</v>
      </c>
      <c r="C600" s="425" t="s">
        <v>3433</v>
      </c>
      <c r="D600" s="424">
        <v>0.438</v>
      </c>
      <c r="E600" s="424">
        <v>0.438</v>
      </c>
    </row>
    <row r="601" spans="1:5" s="375" customFormat="1" ht="18" customHeight="1">
      <c r="A601" s="421"/>
      <c r="B601" s="424" t="s">
        <v>3434</v>
      </c>
      <c r="C601" s="425" t="s">
        <v>3435</v>
      </c>
      <c r="D601" s="424">
        <v>0</v>
      </c>
      <c r="E601" s="424">
        <v>0</v>
      </c>
    </row>
    <row r="602" spans="1:5" s="375" customFormat="1" ht="18" customHeight="1">
      <c r="A602" s="421"/>
      <c r="B602" s="424" t="s">
        <v>3434</v>
      </c>
      <c r="C602" s="425" t="s">
        <v>3436</v>
      </c>
      <c r="D602" s="424">
        <v>0.20499999999999999</v>
      </c>
      <c r="E602" s="424">
        <v>0.20499999999999999</v>
      </c>
    </row>
    <row r="603" spans="1:5" s="375" customFormat="1" ht="18" customHeight="1">
      <c r="A603" s="421"/>
      <c r="B603" s="424" t="s">
        <v>3434</v>
      </c>
      <c r="C603" s="425" t="s">
        <v>3437</v>
      </c>
      <c r="D603" s="424">
        <v>0.42099999999999999</v>
      </c>
      <c r="E603" s="424">
        <v>0.42099999999999999</v>
      </c>
    </row>
    <row r="604" spans="1:5" s="375" customFormat="1" ht="18" customHeight="1">
      <c r="A604" s="421"/>
      <c r="B604" s="424" t="s">
        <v>3434</v>
      </c>
      <c r="C604" s="425" t="s">
        <v>3438</v>
      </c>
      <c r="D604" s="424">
        <v>0.41199999999999998</v>
      </c>
      <c r="E604" s="424">
        <v>0.41199999999999998</v>
      </c>
    </row>
    <row r="605" spans="1:5" s="375" customFormat="1" ht="18" customHeight="1">
      <c r="A605" s="421"/>
      <c r="B605" s="424" t="s">
        <v>3439</v>
      </c>
      <c r="C605" s="425" t="s">
        <v>3439</v>
      </c>
      <c r="D605" s="424">
        <v>0.55800000000000005</v>
      </c>
      <c r="E605" s="424">
        <v>0.55800000000000005</v>
      </c>
    </row>
    <row r="606" spans="1:5" s="375" customFormat="1" ht="18" customHeight="1">
      <c r="A606" s="421"/>
      <c r="B606" s="424" t="s">
        <v>3440</v>
      </c>
      <c r="C606" s="425" t="s">
        <v>3441</v>
      </c>
      <c r="D606" s="424">
        <v>0</v>
      </c>
      <c r="E606" s="424">
        <v>0</v>
      </c>
    </row>
    <row r="607" spans="1:5" s="375" customFormat="1" ht="18" customHeight="1">
      <c r="A607" s="421"/>
      <c r="B607" s="424" t="s">
        <v>3440</v>
      </c>
      <c r="C607" s="425" t="s">
        <v>3442</v>
      </c>
      <c r="D607" s="424">
        <v>0</v>
      </c>
      <c r="E607" s="424">
        <v>0</v>
      </c>
    </row>
    <row r="608" spans="1:5" s="375" customFormat="1" ht="18" customHeight="1">
      <c r="A608" s="421"/>
      <c r="B608" s="424" t="s">
        <v>3440</v>
      </c>
      <c r="C608" s="425" t="s">
        <v>3443</v>
      </c>
      <c r="D608" s="424">
        <v>0</v>
      </c>
      <c r="E608" s="424">
        <v>0</v>
      </c>
    </row>
    <row r="609" spans="1:5" s="375" customFormat="1" ht="18" customHeight="1">
      <c r="A609" s="421"/>
      <c r="B609" s="424" t="s">
        <v>3440</v>
      </c>
      <c r="C609" s="425" t="s">
        <v>3444</v>
      </c>
      <c r="D609" s="424">
        <v>0</v>
      </c>
      <c r="E609" s="424">
        <v>0</v>
      </c>
    </row>
    <row r="610" spans="1:5" s="375" customFormat="1" ht="18" customHeight="1">
      <c r="A610" s="421"/>
      <c r="B610" s="424" t="s">
        <v>3440</v>
      </c>
      <c r="C610" s="425" t="s">
        <v>3445</v>
      </c>
      <c r="D610" s="424">
        <v>0</v>
      </c>
      <c r="E610" s="424">
        <v>0</v>
      </c>
    </row>
    <row r="611" spans="1:5" s="375" customFormat="1" ht="18" customHeight="1">
      <c r="A611" s="421"/>
      <c r="B611" s="424" t="s">
        <v>3440</v>
      </c>
      <c r="C611" s="425" t="s">
        <v>3446</v>
      </c>
      <c r="D611" s="424">
        <v>0.52600000000000002</v>
      </c>
      <c r="E611" s="424">
        <v>0.52600000000000002</v>
      </c>
    </row>
    <row r="612" spans="1:5" s="375" customFormat="1" ht="18" customHeight="1">
      <c r="A612" s="421"/>
      <c r="B612" s="424" t="s">
        <v>3440</v>
      </c>
      <c r="C612" s="425" t="s">
        <v>3447</v>
      </c>
      <c r="D612" s="424">
        <v>0.51800000000000002</v>
      </c>
      <c r="E612" s="424">
        <v>0.51800000000000002</v>
      </c>
    </row>
    <row r="613" spans="1:5" s="375" customFormat="1" ht="18" customHeight="1">
      <c r="A613" s="421"/>
      <c r="B613" s="424" t="s">
        <v>3448</v>
      </c>
      <c r="C613" s="425" t="s">
        <v>3449</v>
      </c>
      <c r="D613" s="424">
        <v>0</v>
      </c>
      <c r="E613" s="424">
        <v>0</v>
      </c>
    </row>
    <row r="614" spans="1:5" s="375" customFormat="1" ht="18" customHeight="1">
      <c r="A614" s="421"/>
      <c r="B614" s="424" t="s">
        <v>3448</v>
      </c>
      <c r="C614" s="425" t="s">
        <v>3450</v>
      </c>
      <c r="D614" s="424">
        <v>0</v>
      </c>
      <c r="E614" s="424">
        <v>0</v>
      </c>
    </row>
    <row r="615" spans="1:5" s="375" customFormat="1" ht="18" customHeight="1">
      <c r="A615" s="421"/>
      <c r="B615" s="424" t="s">
        <v>3448</v>
      </c>
      <c r="C615" s="425" t="s">
        <v>3451</v>
      </c>
      <c r="D615" s="424">
        <v>0</v>
      </c>
      <c r="E615" s="424">
        <v>0</v>
      </c>
    </row>
    <row r="616" spans="1:5" s="375" customFormat="1" ht="18" customHeight="1">
      <c r="A616" s="421"/>
      <c r="B616" s="424" t="s">
        <v>3448</v>
      </c>
      <c r="C616" s="425" t="s">
        <v>3452</v>
      </c>
      <c r="D616" s="424">
        <v>0.42099999999999999</v>
      </c>
      <c r="E616" s="424">
        <v>0.42099999999999999</v>
      </c>
    </row>
    <row r="617" spans="1:5" s="375" customFormat="1" ht="18" customHeight="1">
      <c r="A617" s="421"/>
      <c r="B617" s="424" t="s">
        <v>3448</v>
      </c>
      <c r="C617" s="425" t="s">
        <v>3453</v>
      </c>
      <c r="D617" s="424">
        <v>0.4</v>
      </c>
      <c r="E617" s="424">
        <v>0.4</v>
      </c>
    </row>
    <row r="618" spans="1:5" s="375" customFormat="1" ht="18" customHeight="1">
      <c r="A618" s="421"/>
      <c r="B618" s="424" t="s">
        <v>3454</v>
      </c>
      <c r="C618" s="425" t="s">
        <v>3455</v>
      </c>
      <c r="D618" s="424">
        <v>0</v>
      </c>
      <c r="E618" s="424">
        <v>0</v>
      </c>
    </row>
    <row r="619" spans="1:5" s="375" customFormat="1" ht="18" customHeight="1">
      <c r="A619" s="421"/>
      <c r="B619" s="424" t="s">
        <v>3454</v>
      </c>
      <c r="C619" s="425" t="s">
        <v>3456</v>
      </c>
      <c r="D619" s="424">
        <v>0</v>
      </c>
      <c r="E619" s="424">
        <v>0</v>
      </c>
    </row>
    <row r="620" spans="1:5" s="375" customFormat="1" ht="18" customHeight="1">
      <c r="A620" s="421"/>
      <c r="B620" s="424" t="s">
        <v>3454</v>
      </c>
      <c r="C620" s="425" t="s">
        <v>3457</v>
      </c>
      <c r="D620" s="424">
        <v>0</v>
      </c>
      <c r="E620" s="424">
        <v>0</v>
      </c>
    </row>
    <row r="621" spans="1:5" s="375" customFormat="1" ht="18" customHeight="1">
      <c r="A621" s="421"/>
      <c r="B621" s="424" t="s">
        <v>3454</v>
      </c>
      <c r="C621" s="425" t="s">
        <v>3458</v>
      </c>
      <c r="D621" s="424">
        <v>0</v>
      </c>
      <c r="E621" s="424">
        <v>0</v>
      </c>
    </row>
    <row r="622" spans="1:5" s="375" customFormat="1" ht="18" customHeight="1">
      <c r="A622" s="421"/>
      <c r="B622" s="424" t="s">
        <v>3454</v>
      </c>
      <c r="C622" s="425" t="s">
        <v>3459</v>
      </c>
      <c r="D622" s="424">
        <v>0</v>
      </c>
      <c r="E622" s="424">
        <v>0</v>
      </c>
    </row>
    <row r="623" spans="1:5" s="375" customFormat="1" ht="18" customHeight="1">
      <c r="A623" s="421"/>
      <c r="B623" s="424" t="s">
        <v>3454</v>
      </c>
      <c r="C623" s="425" t="s">
        <v>3460</v>
      </c>
      <c r="D623" s="424">
        <v>0</v>
      </c>
      <c r="E623" s="424">
        <v>0</v>
      </c>
    </row>
    <row r="624" spans="1:5" s="375" customFormat="1" ht="18" customHeight="1">
      <c r="A624" s="421"/>
      <c r="B624" s="424" t="s">
        <v>3454</v>
      </c>
      <c r="C624" s="425" t="s">
        <v>3461</v>
      </c>
      <c r="D624" s="424">
        <v>0</v>
      </c>
      <c r="E624" s="424">
        <v>0</v>
      </c>
    </row>
    <row r="625" spans="1:5" s="375" customFormat="1" ht="18" customHeight="1">
      <c r="A625" s="421"/>
      <c r="B625" s="424" t="s">
        <v>3454</v>
      </c>
      <c r="C625" s="425" t="s">
        <v>3462</v>
      </c>
      <c r="D625" s="424">
        <v>0</v>
      </c>
      <c r="E625" s="424">
        <v>0</v>
      </c>
    </row>
    <row r="626" spans="1:5" s="375" customFormat="1" ht="18" customHeight="1">
      <c r="A626" s="421"/>
      <c r="B626" s="424" t="s">
        <v>3454</v>
      </c>
      <c r="C626" s="425" t="s">
        <v>3463</v>
      </c>
      <c r="D626" s="424">
        <v>0</v>
      </c>
      <c r="E626" s="424">
        <v>0</v>
      </c>
    </row>
    <row r="627" spans="1:5" s="375" customFormat="1" ht="18" customHeight="1">
      <c r="A627" s="421"/>
      <c r="B627" s="424" t="s">
        <v>3454</v>
      </c>
      <c r="C627" s="425" t="s">
        <v>3464</v>
      </c>
      <c r="D627" s="424">
        <v>0</v>
      </c>
      <c r="E627" s="424">
        <v>0</v>
      </c>
    </row>
    <row r="628" spans="1:5" s="375" customFormat="1" ht="18" customHeight="1">
      <c r="A628" s="421"/>
      <c r="B628" s="424" t="s">
        <v>3454</v>
      </c>
      <c r="C628" s="425" t="s">
        <v>3465</v>
      </c>
      <c r="D628" s="424">
        <v>0</v>
      </c>
      <c r="E628" s="424">
        <v>0</v>
      </c>
    </row>
    <row r="629" spans="1:5" s="375" customFormat="1" ht="18" customHeight="1">
      <c r="A629" s="421"/>
      <c r="B629" s="424" t="s">
        <v>3454</v>
      </c>
      <c r="C629" s="425" t="s">
        <v>3466</v>
      </c>
      <c r="D629" s="424">
        <v>0</v>
      </c>
      <c r="E629" s="424">
        <v>0</v>
      </c>
    </row>
    <row r="630" spans="1:5" s="375" customFormat="1" ht="18" customHeight="1">
      <c r="A630" s="421"/>
      <c r="B630" s="424" t="s">
        <v>3454</v>
      </c>
      <c r="C630" s="425" t="s">
        <v>3467</v>
      </c>
      <c r="D630" s="424">
        <v>0.45199999999999996</v>
      </c>
      <c r="E630" s="424">
        <v>0.45199999999999996</v>
      </c>
    </row>
    <row r="631" spans="1:5" s="375" customFormat="1" ht="18" customHeight="1">
      <c r="A631" s="421"/>
      <c r="B631" s="424" t="s">
        <v>3454</v>
      </c>
      <c r="C631" s="425" t="s">
        <v>3468</v>
      </c>
      <c r="D631" s="424">
        <v>0.42099999999999999</v>
      </c>
      <c r="E631" s="424">
        <v>0.42099999999999999</v>
      </c>
    </row>
    <row r="632" spans="1:5" s="375" customFormat="1" ht="18" customHeight="1">
      <c r="A632" s="421"/>
      <c r="B632" s="424" t="s">
        <v>3469</v>
      </c>
      <c r="C632" s="425" t="s">
        <v>3470</v>
      </c>
      <c r="D632" s="424">
        <v>0</v>
      </c>
      <c r="E632" s="424">
        <v>0</v>
      </c>
    </row>
    <row r="633" spans="1:5" s="375" customFormat="1" ht="18" customHeight="1">
      <c r="A633" s="421"/>
      <c r="B633" s="424" t="s">
        <v>3469</v>
      </c>
      <c r="C633" s="425" t="s">
        <v>3471</v>
      </c>
      <c r="D633" s="424">
        <v>0.41100000000000003</v>
      </c>
      <c r="E633" s="424">
        <v>0.41100000000000003</v>
      </c>
    </row>
    <row r="634" spans="1:5" s="375" customFormat="1" ht="18" customHeight="1">
      <c r="A634" s="421"/>
      <c r="B634" s="424" t="s">
        <v>3469</v>
      </c>
      <c r="C634" s="425" t="s">
        <v>3472</v>
      </c>
      <c r="D634" s="424">
        <v>0.376</v>
      </c>
      <c r="E634" s="424">
        <v>0.376</v>
      </c>
    </row>
    <row r="635" spans="1:5" s="375" customFormat="1" ht="18" customHeight="1">
      <c r="A635" s="421"/>
      <c r="B635" s="424" t="s">
        <v>3473</v>
      </c>
      <c r="C635" s="425" t="s">
        <v>3474</v>
      </c>
      <c r="D635" s="424">
        <v>0</v>
      </c>
      <c r="E635" s="424">
        <v>0</v>
      </c>
    </row>
    <row r="636" spans="1:5" s="375" customFormat="1" ht="18" customHeight="1">
      <c r="A636" s="421"/>
      <c r="B636" s="424" t="s">
        <v>3473</v>
      </c>
      <c r="C636" s="425" t="s">
        <v>3475</v>
      </c>
      <c r="D636" s="424">
        <v>0.45500000000000002</v>
      </c>
      <c r="E636" s="424">
        <v>0.45500000000000002</v>
      </c>
    </row>
    <row r="637" spans="1:5" s="375" customFormat="1" ht="18" customHeight="1">
      <c r="A637" s="421"/>
      <c r="B637" s="424" t="s">
        <v>3473</v>
      </c>
      <c r="C637" s="425" t="s">
        <v>3476</v>
      </c>
      <c r="D637" s="424">
        <v>0.43099999999999999</v>
      </c>
      <c r="E637" s="424">
        <v>0.43099999999999999</v>
      </c>
    </row>
    <row r="638" spans="1:5" s="375" customFormat="1" ht="18" customHeight="1">
      <c r="A638" s="421"/>
      <c r="B638" s="424" t="s">
        <v>3477</v>
      </c>
      <c r="C638" s="425" t="s">
        <v>3478</v>
      </c>
      <c r="D638" s="424">
        <v>0</v>
      </c>
      <c r="E638" s="424">
        <v>0</v>
      </c>
    </row>
    <row r="639" spans="1:5" s="375" customFormat="1" ht="18" customHeight="1">
      <c r="A639" s="421"/>
      <c r="B639" s="424" t="s">
        <v>3477</v>
      </c>
      <c r="C639" s="425" t="s">
        <v>3479</v>
      </c>
      <c r="D639" s="424">
        <v>0</v>
      </c>
      <c r="E639" s="424">
        <v>0</v>
      </c>
    </row>
    <row r="640" spans="1:5" s="375" customFormat="1" ht="18" customHeight="1">
      <c r="A640" s="421"/>
      <c r="B640" s="424" t="s">
        <v>3477</v>
      </c>
      <c r="C640" s="425" t="s">
        <v>3480</v>
      </c>
      <c r="D640" s="424">
        <v>0</v>
      </c>
      <c r="E640" s="424">
        <v>0</v>
      </c>
    </row>
    <row r="641" spans="1:5" s="375" customFormat="1" ht="18" customHeight="1">
      <c r="A641" s="421"/>
      <c r="B641" s="424" t="s">
        <v>3477</v>
      </c>
      <c r="C641" s="425" t="s">
        <v>3481</v>
      </c>
      <c r="D641" s="424">
        <v>0</v>
      </c>
      <c r="E641" s="424">
        <v>0</v>
      </c>
    </row>
    <row r="642" spans="1:5" s="375" customFormat="1" ht="18" customHeight="1">
      <c r="A642" s="421"/>
      <c r="B642" s="424" t="s">
        <v>3477</v>
      </c>
      <c r="C642" s="425" t="s">
        <v>3482</v>
      </c>
      <c r="D642" s="424">
        <v>0</v>
      </c>
      <c r="E642" s="424">
        <v>0</v>
      </c>
    </row>
    <row r="643" spans="1:5" s="375" customFormat="1" ht="18" customHeight="1">
      <c r="A643" s="421"/>
      <c r="B643" s="424" t="s">
        <v>3477</v>
      </c>
      <c r="C643" s="425" t="s">
        <v>3483</v>
      </c>
      <c r="D643" s="424">
        <v>0</v>
      </c>
      <c r="E643" s="424">
        <v>0</v>
      </c>
    </row>
    <row r="644" spans="1:5" s="375" customFormat="1" ht="18" customHeight="1">
      <c r="A644" s="421"/>
      <c r="B644" s="424" t="s">
        <v>3477</v>
      </c>
      <c r="C644" s="425" t="s">
        <v>3484</v>
      </c>
      <c r="D644" s="424">
        <v>0</v>
      </c>
      <c r="E644" s="424">
        <v>0</v>
      </c>
    </row>
    <row r="645" spans="1:5" s="375" customFormat="1" ht="18" customHeight="1">
      <c r="A645" s="421"/>
      <c r="B645" s="424" t="s">
        <v>3477</v>
      </c>
      <c r="C645" s="425" t="s">
        <v>3485</v>
      </c>
      <c r="D645" s="424">
        <v>0</v>
      </c>
      <c r="E645" s="424">
        <v>0</v>
      </c>
    </row>
    <row r="646" spans="1:5" s="375" customFormat="1" ht="18" customHeight="1">
      <c r="A646" s="421"/>
      <c r="B646" s="424" t="s">
        <v>3477</v>
      </c>
      <c r="C646" s="425" t="s">
        <v>3486</v>
      </c>
      <c r="D646" s="424">
        <v>0</v>
      </c>
      <c r="E646" s="424">
        <v>0</v>
      </c>
    </row>
    <row r="647" spans="1:5" s="375" customFormat="1" ht="18" customHeight="1">
      <c r="A647" s="421"/>
      <c r="B647" s="424" t="s">
        <v>3477</v>
      </c>
      <c r="C647" s="425" t="s">
        <v>3487</v>
      </c>
      <c r="D647" s="424">
        <v>0.41499999999999998</v>
      </c>
      <c r="E647" s="424">
        <v>0.41499999999999998</v>
      </c>
    </row>
    <row r="648" spans="1:5" s="375" customFormat="1" ht="18" customHeight="1">
      <c r="A648" s="421"/>
      <c r="B648" s="424" t="s">
        <v>3477</v>
      </c>
      <c r="C648" s="425" t="s">
        <v>3488</v>
      </c>
      <c r="D648" s="424">
        <v>0.39599999999999996</v>
      </c>
      <c r="E648" s="424">
        <v>0.39599999999999996</v>
      </c>
    </row>
    <row r="649" spans="1:5" s="375" customFormat="1" ht="18" customHeight="1">
      <c r="A649" s="421"/>
      <c r="B649" s="424" t="s">
        <v>3489</v>
      </c>
      <c r="C649" s="425" t="s">
        <v>3490</v>
      </c>
      <c r="D649" s="424">
        <v>0</v>
      </c>
      <c r="E649" s="424">
        <v>0</v>
      </c>
    </row>
    <row r="650" spans="1:5" s="375" customFormat="1" ht="18" customHeight="1">
      <c r="A650" s="421"/>
      <c r="B650" s="424" t="s">
        <v>3489</v>
      </c>
      <c r="C650" s="425" t="s">
        <v>3491</v>
      </c>
      <c r="D650" s="424">
        <v>0</v>
      </c>
      <c r="E650" s="424">
        <v>0</v>
      </c>
    </row>
    <row r="651" spans="1:5" s="375" customFormat="1" ht="18" customHeight="1">
      <c r="A651" s="421"/>
      <c r="B651" s="424" t="s">
        <v>3489</v>
      </c>
      <c r="C651" s="425" t="s">
        <v>3492</v>
      </c>
      <c r="D651" s="424">
        <v>0</v>
      </c>
      <c r="E651" s="424">
        <v>0</v>
      </c>
    </row>
    <row r="652" spans="1:5" s="375" customFormat="1" ht="18" customHeight="1">
      <c r="A652" s="421"/>
      <c r="B652" s="424" t="s">
        <v>3489</v>
      </c>
      <c r="C652" s="425" t="s">
        <v>3493</v>
      </c>
      <c r="D652" s="424">
        <v>0</v>
      </c>
      <c r="E652" s="424">
        <v>0</v>
      </c>
    </row>
    <row r="653" spans="1:5" s="375" customFormat="1" ht="18" customHeight="1">
      <c r="A653" s="421"/>
      <c r="B653" s="424" t="s">
        <v>3489</v>
      </c>
      <c r="C653" s="425" t="s">
        <v>3494</v>
      </c>
      <c r="D653" s="424">
        <v>0</v>
      </c>
      <c r="E653" s="424">
        <v>0</v>
      </c>
    </row>
    <row r="654" spans="1:5" s="375" customFormat="1" ht="18" customHeight="1">
      <c r="A654" s="421"/>
      <c r="B654" s="424" t="s">
        <v>3489</v>
      </c>
      <c r="C654" s="425" t="s">
        <v>3495</v>
      </c>
      <c r="D654" s="424">
        <v>0</v>
      </c>
      <c r="E654" s="424">
        <v>0</v>
      </c>
    </row>
    <row r="655" spans="1:5" s="375" customFormat="1" ht="18" customHeight="1">
      <c r="A655" s="421"/>
      <c r="B655" s="424" t="s">
        <v>3489</v>
      </c>
      <c r="C655" s="425" t="s">
        <v>3496</v>
      </c>
      <c r="D655" s="424">
        <v>0.38699999999999996</v>
      </c>
      <c r="E655" s="424">
        <v>0.38699999999999996</v>
      </c>
    </row>
    <row r="656" spans="1:5" s="375" customFormat="1" ht="18" customHeight="1">
      <c r="A656" s="421"/>
      <c r="B656" s="424" t="s">
        <v>3489</v>
      </c>
      <c r="C656" s="425" t="s">
        <v>3497</v>
      </c>
      <c r="D656" s="424">
        <v>0.48399999999999999</v>
      </c>
      <c r="E656" s="424">
        <v>0.48399999999999999</v>
      </c>
    </row>
    <row r="657" spans="1:5" s="375" customFormat="1" ht="18" customHeight="1">
      <c r="A657" s="421"/>
      <c r="B657" s="424" t="s">
        <v>3489</v>
      </c>
      <c r="C657" s="425" t="s">
        <v>3498</v>
      </c>
      <c r="D657" s="424">
        <v>0.47199999999999998</v>
      </c>
      <c r="E657" s="424">
        <v>0.47199999999999998</v>
      </c>
    </row>
    <row r="658" spans="1:5" s="375" customFormat="1" ht="18" customHeight="1">
      <c r="A658" s="421"/>
      <c r="B658" s="424" t="s">
        <v>3499</v>
      </c>
      <c r="C658" s="425" t="s">
        <v>3500</v>
      </c>
      <c r="D658" s="424">
        <v>0</v>
      </c>
      <c r="E658" s="424">
        <v>0</v>
      </c>
    </row>
    <row r="659" spans="1:5" s="375" customFormat="1" ht="18" customHeight="1">
      <c r="A659" s="421"/>
      <c r="B659" s="424" t="s">
        <v>3499</v>
      </c>
      <c r="C659" s="425" t="s">
        <v>3501</v>
      </c>
      <c r="D659" s="424">
        <v>0</v>
      </c>
      <c r="E659" s="424">
        <v>0</v>
      </c>
    </row>
    <row r="660" spans="1:5" s="375" customFormat="1" ht="18" customHeight="1">
      <c r="A660" s="421"/>
      <c r="B660" s="424" t="s">
        <v>3499</v>
      </c>
      <c r="C660" s="425" t="s">
        <v>3502</v>
      </c>
      <c r="D660" s="424">
        <v>0.45700000000000002</v>
      </c>
      <c r="E660" s="424">
        <v>0.45700000000000002</v>
      </c>
    </row>
    <row r="661" spans="1:5" s="375" customFormat="1" ht="18" customHeight="1">
      <c r="A661" s="421"/>
      <c r="B661" s="424" t="s">
        <v>3499</v>
      </c>
      <c r="C661" s="425" t="s">
        <v>3503</v>
      </c>
      <c r="D661" s="424">
        <v>0.44800000000000001</v>
      </c>
      <c r="E661" s="424">
        <v>0.44800000000000001</v>
      </c>
    </row>
    <row r="662" spans="1:5" s="375" customFormat="1" ht="18" customHeight="1">
      <c r="A662" s="421"/>
      <c r="B662" s="424" t="s">
        <v>3504</v>
      </c>
      <c r="C662" s="425" t="s">
        <v>3505</v>
      </c>
      <c r="D662" s="424">
        <v>0</v>
      </c>
      <c r="E662" s="424">
        <v>0</v>
      </c>
    </row>
    <row r="663" spans="1:5" s="375" customFormat="1" ht="18" customHeight="1">
      <c r="A663" s="421"/>
      <c r="B663" s="424" t="s">
        <v>3504</v>
      </c>
      <c r="C663" s="425" t="s">
        <v>3506</v>
      </c>
      <c r="D663" s="424">
        <v>0.47199999999999998</v>
      </c>
      <c r="E663" s="424">
        <v>0.47199999999999998</v>
      </c>
    </row>
    <row r="664" spans="1:5" s="375" customFormat="1" ht="18" customHeight="1">
      <c r="A664" s="421"/>
      <c r="B664" s="424" t="s">
        <v>3504</v>
      </c>
      <c r="C664" s="425" t="s">
        <v>3507</v>
      </c>
      <c r="D664" s="424">
        <v>0.44900000000000001</v>
      </c>
      <c r="E664" s="424">
        <v>0.44900000000000001</v>
      </c>
    </row>
    <row r="665" spans="1:5" s="375" customFormat="1" ht="18" customHeight="1">
      <c r="A665" s="421"/>
      <c r="B665" s="424" t="s">
        <v>3508</v>
      </c>
      <c r="C665" s="425" t="s">
        <v>3509</v>
      </c>
      <c r="D665" s="424">
        <v>0</v>
      </c>
      <c r="E665" s="424">
        <v>0</v>
      </c>
    </row>
    <row r="666" spans="1:5" s="375" customFormat="1" ht="18" customHeight="1">
      <c r="A666" s="421"/>
      <c r="B666" s="424" t="s">
        <v>3508</v>
      </c>
      <c r="C666" s="425" t="s">
        <v>3510</v>
      </c>
      <c r="D666" s="424">
        <v>0.68499999999999994</v>
      </c>
      <c r="E666" s="424">
        <v>0.68499999999999994</v>
      </c>
    </row>
    <row r="667" spans="1:5" s="375" customFormat="1" ht="18" customHeight="1">
      <c r="A667" s="421"/>
      <c r="B667" s="424" t="s">
        <v>3508</v>
      </c>
      <c r="C667" s="425" t="s">
        <v>3511</v>
      </c>
      <c r="D667" s="424">
        <v>0.67699999999999994</v>
      </c>
      <c r="E667" s="424">
        <v>0.67699999999999994</v>
      </c>
    </row>
    <row r="668" spans="1:5" s="375" customFormat="1" ht="18" customHeight="1">
      <c r="A668" s="421"/>
      <c r="B668" s="424" t="s">
        <v>3512</v>
      </c>
      <c r="C668" s="425" t="s">
        <v>3512</v>
      </c>
      <c r="D668" s="424">
        <v>0.49</v>
      </c>
      <c r="E668" s="424">
        <v>0.49</v>
      </c>
    </row>
    <row r="669" spans="1:5" s="375" customFormat="1" ht="18" customHeight="1">
      <c r="A669" s="421"/>
      <c r="B669" s="424" t="s">
        <v>3513</v>
      </c>
      <c r="C669" s="425" t="s">
        <v>3513</v>
      </c>
      <c r="D669" s="424">
        <v>0.46400000000000002</v>
      </c>
      <c r="E669" s="424">
        <v>0.46400000000000002</v>
      </c>
    </row>
    <row r="670" spans="1:5" s="375" customFormat="1" ht="18" customHeight="1">
      <c r="A670" s="421"/>
      <c r="B670" s="424" t="s">
        <v>3514</v>
      </c>
      <c r="C670" s="425" t="s">
        <v>3514</v>
      </c>
      <c r="D670" s="424">
        <v>0.42599999999999999</v>
      </c>
      <c r="E670" s="424">
        <v>0.42599999999999999</v>
      </c>
    </row>
    <row r="671" spans="1:5" s="375" customFormat="1" ht="18" customHeight="1">
      <c r="A671" s="421"/>
      <c r="B671" s="424" t="s">
        <v>3515</v>
      </c>
      <c r="C671" s="425" t="s">
        <v>3515</v>
      </c>
      <c r="D671" s="424">
        <v>0.67800000000000005</v>
      </c>
      <c r="E671" s="424">
        <v>0.67800000000000005</v>
      </c>
    </row>
    <row r="672" spans="1:5" s="375" customFormat="1" ht="18" customHeight="1">
      <c r="A672" s="421"/>
      <c r="B672" s="424" t="s">
        <v>3516</v>
      </c>
      <c r="C672" s="425" t="s">
        <v>3516</v>
      </c>
      <c r="D672" s="424">
        <v>0.41899999999999998</v>
      </c>
      <c r="E672" s="424">
        <v>0.41899999999999998</v>
      </c>
    </row>
    <row r="673" spans="1:5" s="375" customFormat="1" ht="18" customHeight="1">
      <c r="A673" s="421"/>
      <c r="B673" s="424" t="s">
        <v>3517</v>
      </c>
      <c r="C673" s="425" t="s">
        <v>3517</v>
      </c>
      <c r="D673" s="424">
        <v>0.32400000000000001</v>
      </c>
      <c r="E673" s="424">
        <v>0.32400000000000001</v>
      </c>
    </row>
    <row r="674" spans="1:5" s="375" customFormat="1" ht="18" customHeight="1">
      <c r="A674" s="421"/>
      <c r="B674" s="424" t="s">
        <v>3518</v>
      </c>
      <c r="C674" s="425" t="s">
        <v>3518</v>
      </c>
      <c r="D674" s="424">
        <v>0.439</v>
      </c>
      <c r="E674" s="424">
        <v>0.439</v>
      </c>
    </row>
    <row r="675" spans="1:5" s="375" customFormat="1" ht="18" customHeight="1">
      <c r="A675" s="421"/>
      <c r="B675" s="424" t="s">
        <v>3519</v>
      </c>
      <c r="C675" s="425" t="s">
        <v>3520</v>
      </c>
      <c r="D675" s="424">
        <v>0</v>
      </c>
      <c r="E675" s="424">
        <v>0</v>
      </c>
    </row>
    <row r="676" spans="1:5" s="375" customFormat="1" ht="18" customHeight="1">
      <c r="A676" s="421"/>
      <c r="B676" s="424" t="s">
        <v>3519</v>
      </c>
      <c r="C676" s="425" t="s">
        <v>3521</v>
      </c>
      <c r="D676" s="424">
        <v>0</v>
      </c>
      <c r="E676" s="424">
        <v>0</v>
      </c>
    </row>
    <row r="677" spans="1:5" s="375" customFormat="1" ht="18" customHeight="1">
      <c r="A677" s="421"/>
      <c r="B677" s="424" t="s">
        <v>3519</v>
      </c>
      <c r="C677" s="425" t="s">
        <v>3522</v>
      </c>
      <c r="D677" s="424">
        <v>0</v>
      </c>
      <c r="E677" s="424">
        <v>0</v>
      </c>
    </row>
    <row r="678" spans="1:5" s="375" customFormat="1" ht="18" customHeight="1">
      <c r="A678" s="421"/>
      <c r="B678" s="424" t="s">
        <v>3523</v>
      </c>
      <c r="C678" s="425" t="s">
        <v>3523</v>
      </c>
      <c r="D678" s="424">
        <v>0.438</v>
      </c>
      <c r="E678" s="424">
        <v>0.438</v>
      </c>
    </row>
    <row r="679" spans="1:5" s="375" customFormat="1" ht="18" customHeight="1">
      <c r="A679" s="421"/>
      <c r="B679" s="424" t="s">
        <v>3524</v>
      </c>
      <c r="C679" s="425" t="s">
        <v>3524</v>
      </c>
      <c r="D679" s="424">
        <v>0.6130000000000001</v>
      </c>
      <c r="E679" s="424">
        <v>0.6130000000000001</v>
      </c>
    </row>
    <row r="680" spans="1:5" s="375" customFormat="1" ht="18" customHeight="1">
      <c r="A680" s="421"/>
      <c r="B680" s="424" t="s">
        <v>3525</v>
      </c>
      <c r="C680" s="425" t="s">
        <v>3525</v>
      </c>
      <c r="D680" s="424">
        <v>0.61199999999999999</v>
      </c>
      <c r="E680" s="424">
        <v>0.61199999999999999</v>
      </c>
    </row>
    <row r="681" spans="1:5" s="375" customFormat="1" ht="18" customHeight="1">
      <c r="A681" s="421"/>
      <c r="B681" s="424" t="s">
        <v>3526</v>
      </c>
      <c r="C681" s="425" t="s">
        <v>3526</v>
      </c>
      <c r="D681" s="424">
        <v>0.40799999999999997</v>
      </c>
      <c r="E681" s="424">
        <v>0.40799999999999997</v>
      </c>
    </row>
    <row r="682" spans="1:5" s="375" customFormat="1" ht="18" customHeight="1">
      <c r="A682" s="421"/>
      <c r="B682" s="424" t="s">
        <v>824</v>
      </c>
      <c r="C682" s="425" t="s">
        <v>3527</v>
      </c>
      <c r="D682" s="424">
        <v>0</v>
      </c>
      <c r="E682" s="424">
        <v>0</v>
      </c>
    </row>
    <row r="683" spans="1:5" s="375" customFormat="1" ht="18" customHeight="1">
      <c r="A683" s="421"/>
      <c r="B683" s="424" t="s">
        <v>824</v>
      </c>
      <c r="C683" s="425" t="s">
        <v>3528</v>
      </c>
      <c r="D683" s="424">
        <v>0</v>
      </c>
      <c r="E683" s="424">
        <v>0</v>
      </c>
    </row>
    <row r="684" spans="1:5" s="375" customFormat="1" ht="18" customHeight="1">
      <c r="A684" s="421"/>
      <c r="B684" s="424" t="s">
        <v>824</v>
      </c>
      <c r="C684" s="425" t="s">
        <v>3529</v>
      </c>
      <c r="D684" s="424">
        <v>0.59399999999999997</v>
      </c>
      <c r="E684" s="424">
        <v>0.59399999999999997</v>
      </c>
    </row>
    <row r="685" spans="1:5" s="375" customFormat="1" ht="18" customHeight="1">
      <c r="A685" s="421"/>
      <c r="B685" s="424" t="s">
        <v>824</v>
      </c>
      <c r="C685" s="425" t="s">
        <v>3530</v>
      </c>
      <c r="D685" s="424">
        <v>0.20200000000000001</v>
      </c>
      <c r="E685" s="424">
        <v>0.20200000000000001</v>
      </c>
    </row>
    <row r="686" spans="1:5" s="375" customFormat="1" ht="18" customHeight="1">
      <c r="A686" s="421"/>
      <c r="B686" s="424" t="s">
        <v>3531</v>
      </c>
      <c r="C686" s="425" t="s">
        <v>3532</v>
      </c>
      <c r="D686" s="424">
        <v>0.44800000000000001</v>
      </c>
      <c r="E686" s="424">
        <v>0.44800000000000001</v>
      </c>
    </row>
    <row r="687" spans="1:5" s="375" customFormat="1" ht="18" customHeight="1">
      <c r="A687" s="421"/>
      <c r="B687" s="424" t="s">
        <v>3531</v>
      </c>
      <c r="C687" s="425" t="s">
        <v>3533</v>
      </c>
      <c r="D687" s="424">
        <v>0.44800000000000001</v>
      </c>
      <c r="E687" s="424">
        <v>0.44800000000000001</v>
      </c>
    </row>
    <row r="688" spans="1:5" s="375" customFormat="1" ht="18" customHeight="1">
      <c r="A688" s="421"/>
      <c r="B688" s="424" t="s">
        <v>3531</v>
      </c>
      <c r="C688" s="425" t="s">
        <v>3534</v>
      </c>
      <c r="D688" s="424">
        <v>0.40700000000000003</v>
      </c>
      <c r="E688" s="424">
        <v>0.40700000000000003</v>
      </c>
    </row>
    <row r="689" spans="1:5" s="375" customFormat="1" ht="18" customHeight="1">
      <c r="A689" s="421"/>
      <c r="B689" s="424" t="s">
        <v>3531</v>
      </c>
      <c r="C689" s="425" t="s">
        <v>3535</v>
      </c>
      <c r="D689" s="424">
        <v>0.42399999999999999</v>
      </c>
      <c r="E689" s="424">
        <v>0.42399999999999999</v>
      </c>
    </row>
    <row r="690" spans="1:5" s="375" customFormat="1" ht="18" customHeight="1">
      <c r="A690" s="421"/>
      <c r="B690" s="424" t="s">
        <v>3536</v>
      </c>
      <c r="C690" s="425" t="s">
        <v>3537</v>
      </c>
      <c r="D690" s="424">
        <v>0</v>
      </c>
      <c r="E690" s="424">
        <v>0</v>
      </c>
    </row>
    <row r="691" spans="1:5" s="375" customFormat="1" ht="18" customHeight="1">
      <c r="A691" s="421"/>
      <c r="B691" s="424" t="s">
        <v>3536</v>
      </c>
      <c r="C691" s="425" t="s">
        <v>3538</v>
      </c>
      <c r="D691" s="424">
        <v>0</v>
      </c>
      <c r="E691" s="424">
        <v>0</v>
      </c>
    </row>
    <row r="692" spans="1:5" s="375" customFormat="1" ht="18" customHeight="1">
      <c r="A692" s="421"/>
      <c r="B692" s="424" t="s">
        <v>3536</v>
      </c>
      <c r="C692" s="425" t="s">
        <v>3539</v>
      </c>
      <c r="D692" s="424">
        <v>0</v>
      </c>
      <c r="E692" s="424">
        <v>0</v>
      </c>
    </row>
    <row r="693" spans="1:5" s="375" customFormat="1" ht="18" customHeight="1">
      <c r="A693" s="421"/>
      <c r="B693" s="424" t="s">
        <v>3536</v>
      </c>
      <c r="C693" s="425" t="s">
        <v>3540</v>
      </c>
      <c r="D693" s="424">
        <v>0</v>
      </c>
      <c r="E693" s="424">
        <v>0</v>
      </c>
    </row>
    <row r="694" spans="1:5" s="375" customFormat="1" ht="18" customHeight="1">
      <c r="A694" s="421"/>
      <c r="B694" s="424" t="s">
        <v>3536</v>
      </c>
      <c r="C694" s="425" t="s">
        <v>3541</v>
      </c>
      <c r="D694" s="424">
        <v>0.33799999999999997</v>
      </c>
      <c r="E694" s="424">
        <v>0.33799999999999997</v>
      </c>
    </row>
    <row r="695" spans="1:5" s="375" customFormat="1" ht="18" customHeight="1">
      <c r="A695" s="421"/>
      <c r="B695" s="424" t="s">
        <v>3536</v>
      </c>
      <c r="C695" s="425" t="s">
        <v>3542</v>
      </c>
      <c r="D695" s="424">
        <v>0.3</v>
      </c>
      <c r="E695" s="424">
        <v>0.3</v>
      </c>
    </row>
    <row r="696" spans="1:5" s="375" customFormat="1" ht="18" customHeight="1">
      <c r="A696" s="421"/>
      <c r="B696" s="424" t="s">
        <v>3543</v>
      </c>
      <c r="C696" s="425" t="s">
        <v>3543</v>
      </c>
      <c r="D696" s="424">
        <v>0.61799999999999999</v>
      </c>
      <c r="E696" s="424">
        <v>0.61799999999999999</v>
      </c>
    </row>
    <row r="697" spans="1:5" s="375" customFormat="1" ht="18" customHeight="1">
      <c r="A697" s="421"/>
      <c r="B697" s="424" t="s">
        <v>3544</v>
      </c>
      <c r="C697" s="425" t="s">
        <v>3544</v>
      </c>
      <c r="D697" s="424">
        <v>0.65100000000000002</v>
      </c>
      <c r="E697" s="424">
        <v>0.65100000000000002</v>
      </c>
    </row>
    <row r="698" spans="1:5" s="375" customFormat="1" ht="18" customHeight="1">
      <c r="A698" s="421"/>
      <c r="B698" s="424" t="s">
        <v>3545</v>
      </c>
      <c r="C698" s="425" t="s">
        <v>3545</v>
      </c>
      <c r="D698" s="424">
        <v>0.49799999999999994</v>
      </c>
      <c r="E698" s="424">
        <v>0.49799999999999994</v>
      </c>
    </row>
    <row r="699" spans="1:5" s="375" customFormat="1" ht="18" customHeight="1">
      <c r="A699" s="421"/>
      <c r="B699" s="424" t="s">
        <v>3546</v>
      </c>
      <c r="C699" s="425" t="s">
        <v>3547</v>
      </c>
      <c r="D699" s="424">
        <v>0</v>
      </c>
      <c r="E699" s="424">
        <v>0</v>
      </c>
    </row>
    <row r="700" spans="1:5" s="375" customFormat="1" ht="18" customHeight="1">
      <c r="A700" s="421"/>
      <c r="B700" s="424" t="s">
        <v>3546</v>
      </c>
      <c r="C700" s="425" t="s">
        <v>3548</v>
      </c>
      <c r="D700" s="424">
        <v>0.60299999999999998</v>
      </c>
      <c r="E700" s="424">
        <v>0.60299999999999998</v>
      </c>
    </row>
    <row r="701" spans="1:5" s="375" customFormat="1" ht="18" customHeight="1">
      <c r="A701" s="421"/>
      <c r="B701" s="424" t="s">
        <v>3546</v>
      </c>
      <c r="C701" s="425" t="s">
        <v>3549</v>
      </c>
      <c r="D701" s="424">
        <v>0.6</v>
      </c>
      <c r="E701" s="424">
        <v>0.6</v>
      </c>
    </row>
    <row r="702" spans="1:5" s="375" customFormat="1" ht="18" customHeight="1">
      <c r="A702" s="421"/>
      <c r="B702" s="424" t="s">
        <v>3550</v>
      </c>
      <c r="C702" s="425" t="s">
        <v>3551</v>
      </c>
      <c r="D702" s="424">
        <v>0</v>
      </c>
      <c r="E702" s="424">
        <v>0</v>
      </c>
    </row>
    <row r="703" spans="1:5" s="375" customFormat="1" ht="18" customHeight="1">
      <c r="A703" s="421"/>
      <c r="B703" s="424" t="s">
        <v>3550</v>
      </c>
      <c r="C703" s="425" t="s">
        <v>3552</v>
      </c>
      <c r="D703" s="424">
        <v>0</v>
      </c>
      <c r="E703" s="424">
        <v>0</v>
      </c>
    </row>
    <row r="704" spans="1:5" s="375" customFormat="1" ht="18" customHeight="1">
      <c r="A704" s="421"/>
      <c r="B704" s="424" t="s">
        <v>3550</v>
      </c>
      <c r="C704" s="425" t="s">
        <v>3553</v>
      </c>
      <c r="D704" s="424">
        <v>0.35300000000000004</v>
      </c>
      <c r="E704" s="424">
        <v>0.35300000000000004</v>
      </c>
    </row>
    <row r="705" spans="1:5" s="375" customFormat="1" ht="18" customHeight="1">
      <c r="A705" s="421"/>
      <c r="B705" s="424" t="s">
        <v>3550</v>
      </c>
      <c r="C705" s="425" t="s">
        <v>3554</v>
      </c>
      <c r="D705" s="424">
        <v>0.35300000000000004</v>
      </c>
      <c r="E705" s="424">
        <v>0.35300000000000004</v>
      </c>
    </row>
    <row r="706" spans="1:5" s="375" customFormat="1" ht="18" customHeight="1">
      <c r="A706" s="421"/>
      <c r="B706" s="424" t="s">
        <v>3555</v>
      </c>
      <c r="C706" s="425" t="s">
        <v>3555</v>
      </c>
      <c r="D706" s="424">
        <v>0.433</v>
      </c>
      <c r="E706" s="424">
        <v>0.433</v>
      </c>
    </row>
    <row r="707" spans="1:5" s="375" customFormat="1" ht="18" customHeight="1">
      <c r="A707" s="421"/>
      <c r="B707" s="424" t="s">
        <v>3556</v>
      </c>
      <c r="C707" s="425" t="s">
        <v>3556</v>
      </c>
      <c r="D707" s="424">
        <v>0.41899999999999998</v>
      </c>
      <c r="E707" s="424">
        <v>0.41899999999999998</v>
      </c>
    </row>
    <row r="708" spans="1:5" s="375" customFormat="1" ht="18" customHeight="1">
      <c r="A708" s="421"/>
      <c r="B708" s="424" t="s">
        <v>3557</v>
      </c>
      <c r="C708" s="425" t="s">
        <v>3557</v>
      </c>
      <c r="D708" s="424">
        <v>0.623</v>
      </c>
      <c r="E708" s="424">
        <v>0.623</v>
      </c>
    </row>
    <row r="709" spans="1:5" s="375" customFormat="1" ht="18" customHeight="1">
      <c r="A709" s="421"/>
      <c r="B709" s="424" t="s">
        <v>3558</v>
      </c>
      <c r="C709" s="425" t="s">
        <v>3558</v>
      </c>
      <c r="D709" s="424">
        <v>0.64600000000000002</v>
      </c>
      <c r="E709" s="424">
        <v>0.64600000000000002</v>
      </c>
    </row>
    <row r="710" spans="1:5" s="375" customFormat="1" ht="18" customHeight="1">
      <c r="A710" s="421"/>
      <c r="B710" s="424" t="s">
        <v>3559</v>
      </c>
      <c r="C710" s="425" t="s">
        <v>3559</v>
      </c>
      <c r="D710" s="424">
        <v>0.40200000000000002</v>
      </c>
      <c r="E710" s="424">
        <v>0.40200000000000002</v>
      </c>
    </row>
    <row r="711" spans="1:5" s="375" customFormat="1" ht="18" customHeight="1">
      <c r="A711" s="421"/>
      <c r="B711" s="424" t="s">
        <v>3560</v>
      </c>
      <c r="C711" s="425" t="s">
        <v>3561</v>
      </c>
      <c r="D711" s="424">
        <v>0</v>
      </c>
      <c r="E711" s="424">
        <v>0</v>
      </c>
    </row>
    <row r="712" spans="1:5" s="375" customFormat="1" ht="18" customHeight="1">
      <c r="A712" s="421"/>
      <c r="B712" s="424" t="s">
        <v>3560</v>
      </c>
      <c r="C712" s="425" t="s">
        <v>3562</v>
      </c>
      <c r="D712" s="424">
        <v>0.184</v>
      </c>
      <c r="E712" s="424">
        <v>0.184</v>
      </c>
    </row>
    <row r="713" spans="1:5" s="375" customFormat="1" ht="18" customHeight="1">
      <c r="A713" s="421"/>
      <c r="B713" s="424" t="s">
        <v>3560</v>
      </c>
      <c r="C713" s="425" t="s">
        <v>3563</v>
      </c>
      <c r="D713" s="424">
        <v>0.312</v>
      </c>
      <c r="E713" s="424">
        <v>0.312</v>
      </c>
    </row>
    <row r="714" spans="1:5" s="375" customFormat="1" ht="18" customHeight="1">
      <c r="A714" s="421"/>
      <c r="B714" s="424" t="s">
        <v>3560</v>
      </c>
      <c r="C714" s="425" t="s">
        <v>3564</v>
      </c>
      <c r="D714" s="424">
        <v>0.60599999999999998</v>
      </c>
      <c r="E714" s="424">
        <v>0.60599999999999998</v>
      </c>
    </row>
    <row r="715" spans="1:5" s="375" customFormat="1" ht="18" customHeight="1">
      <c r="A715" s="421"/>
      <c r="B715" s="424" t="s">
        <v>3560</v>
      </c>
      <c r="C715" s="425" t="s">
        <v>3565</v>
      </c>
      <c r="D715" s="424">
        <v>0.59399999999999997</v>
      </c>
      <c r="E715" s="424">
        <v>0.59399999999999997</v>
      </c>
    </row>
    <row r="716" spans="1:5" s="375" customFormat="1" ht="18" customHeight="1">
      <c r="A716" s="421"/>
      <c r="B716" s="424" t="s">
        <v>3566</v>
      </c>
      <c r="C716" s="425" t="s">
        <v>3567</v>
      </c>
      <c r="D716" s="424">
        <v>0</v>
      </c>
      <c r="E716" s="424">
        <v>0</v>
      </c>
    </row>
    <row r="717" spans="1:5" s="375" customFormat="1" ht="18" customHeight="1">
      <c r="A717" s="421"/>
      <c r="B717" s="424" t="s">
        <v>3566</v>
      </c>
      <c r="C717" s="425" t="s">
        <v>3568</v>
      </c>
      <c r="D717" s="424">
        <v>0</v>
      </c>
      <c r="E717" s="424">
        <v>0</v>
      </c>
    </row>
    <row r="718" spans="1:5" s="375" customFormat="1" ht="18" customHeight="1">
      <c r="A718" s="421"/>
      <c r="B718" s="424" t="s">
        <v>3566</v>
      </c>
      <c r="C718" s="425" t="s">
        <v>3569</v>
      </c>
      <c r="D718" s="424">
        <v>0.40499999999999997</v>
      </c>
      <c r="E718" s="424">
        <v>0.40499999999999997</v>
      </c>
    </row>
    <row r="719" spans="1:5" s="375" customFormat="1" ht="18" customHeight="1">
      <c r="A719" s="421"/>
      <c r="B719" s="424" t="s">
        <v>3566</v>
      </c>
      <c r="C719" s="425" t="s">
        <v>3570</v>
      </c>
      <c r="D719" s="424">
        <v>0.4</v>
      </c>
      <c r="E719" s="424">
        <v>0.4</v>
      </c>
    </row>
    <row r="720" spans="1:5" s="375" customFormat="1" ht="18" customHeight="1">
      <c r="A720" s="421"/>
      <c r="B720" s="424" t="s">
        <v>3571</v>
      </c>
      <c r="C720" s="425" t="s">
        <v>3572</v>
      </c>
      <c r="D720" s="424">
        <v>0</v>
      </c>
      <c r="E720" s="424">
        <v>0</v>
      </c>
    </row>
    <row r="721" spans="1:5" s="375" customFormat="1" ht="18" customHeight="1">
      <c r="A721" s="421"/>
      <c r="B721" s="424" t="s">
        <v>3571</v>
      </c>
      <c r="C721" s="425" t="s">
        <v>3573</v>
      </c>
      <c r="D721" s="424">
        <v>0.54799999999999993</v>
      </c>
      <c r="E721" s="424">
        <v>0.54799999999999993</v>
      </c>
    </row>
    <row r="722" spans="1:5" s="375" customFormat="1" ht="18" customHeight="1">
      <c r="A722" s="421"/>
      <c r="B722" s="424" t="s">
        <v>3571</v>
      </c>
      <c r="C722" s="425" t="s">
        <v>3574</v>
      </c>
      <c r="D722" s="424">
        <v>0.47800000000000004</v>
      </c>
      <c r="E722" s="424">
        <v>0.47800000000000004</v>
      </c>
    </row>
    <row r="723" spans="1:5" s="375" customFormat="1" ht="18" customHeight="1">
      <c r="A723" s="421"/>
      <c r="B723" s="424" t="s">
        <v>3575</v>
      </c>
      <c r="C723" s="425" t="s">
        <v>3575</v>
      </c>
      <c r="D723" s="424">
        <v>0.41899999999999998</v>
      </c>
      <c r="E723" s="424">
        <v>0.41899999999999998</v>
      </c>
    </row>
    <row r="724" spans="1:5" s="375" customFormat="1" ht="18" customHeight="1">
      <c r="A724" s="421"/>
      <c r="B724" s="424" t="s">
        <v>3576</v>
      </c>
      <c r="C724" s="425" t="s">
        <v>3576</v>
      </c>
      <c r="D724" s="424">
        <v>0.59399999999999997</v>
      </c>
      <c r="E724" s="424">
        <v>0.59399999999999997</v>
      </c>
    </row>
    <row r="725" spans="1:5" s="375" customFormat="1" ht="18" customHeight="1">
      <c r="A725" s="421"/>
      <c r="B725" s="424" t="s">
        <v>3577</v>
      </c>
      <c r="C725" s="425" t="s">
        <v>3577</v>
      </c>
      <c r="D725" s="424">
        <v>0.29899999999999999</v>
      </c>
      <c r="E725" s="424">
        <v>0.29899999999999999</v>
      </c>
    </row>
    <row r="726" spans="1:5" s="375" customFormat="1" ht="18" customHeight="1">
      <c r="A726" s="421"/>
      <c r="B726" s="424" t="s">
        <v>3578</v>
      </c>
      <c r="C726" s="425" t="s">
        <v>3578</v>
      </c>
      <c r="D726" s="424">
        <v>0.57399999999999995</v>
      </c>
      <c r="E726" s="424">
        <v>0.57399999999999995</v>
      </c>
    </row>
    <row r="727" spans="1:5" s="375" customFormat="1" ht="18" customHeight="1">
      <c r="A727" s="421"/>
      <c r="B727" s="424" t="s">
        <v>3579</v>
      </c>
      <c r="C727" s="425" t="s">
        <v>3579</v>
      </c>
      <c r="D727" s="424">
        <v>0.41899999999999998</v>
      </c>
      <c r="E727" s="424">
        <v>0.41899999999999998</v>
      </c>
    </row>
    <row r="728" spans="1:5" s="375" customFormat="1" ht="18" customHeight="1">
      <c r="A728" s="421"/>
      <c r="B728" s="424" t="s">
        <v>3580</v>
      </c>
      <c r="C728" s="425" t="s">
        <v>3581</v>
      </c>
      <c r="D728" s="424">
        <v>0</v>
      </c>
      <c r="E728" s="424">
        <v>0</v>
      </c>
    </row>
    <row r="729" spans="1:5" s="375" customFormat="1" ht="18" customHeight="1">
      <c r="A729" s="421"/>
      <c r="B729" s="424" t="s">
        <v>3580</v>
      </c>
      <c r="C729" s="425" t="s">
        <v>3582</v>
      </c>
      <c r="D729" s="424">
        <v>0.434</v>
      </c>
      <c r="E729" s="424">
        <v>0.434</v>
      </c>
    </row>
    <row r="730" spans="1:5" s="375" customFormat="1" ht="18" customHeight="1">
      <c r="A730" s="421"/>
      <c r="B730" s="424" t="s">
        <v>3580</v>
      </c>
      <c r="C730" s="425" t="s">
        <v>3583</v>
      </c>
      <c r="D730" s="424">
        <v>0.34</v>
      </c>
      <c r="E730" s="424">
        <v>0.34</v>
      </c>
    </row>
    <row r="731" spans="1:5" s="375" customFormat="1" ht="18" customHeight="1">
      <c r="A731" s="421"/>
      <c r="B731" s="424" t="s">
        <v>3584</v>
      </c>
      <c r="C731" s="425" t="s">
        <v>3584</v>
      </c>
      <c r="D731" s="424">
        <v>0.47800000000000004</v>
      </c>
      <c r="E731" s="424">
        <v>0.47800000000000004</v>
      </c>
    </row>
    <row r="732" spans="1:5" s="375" customFormat="1" ht="18" customHeight="1">
      <c r="A732" s="421"/>
      <c r="B732" s="424" t="s">
        <v>3585</v>
      </c>
      <c r="C732" s="425" t="s">
        <v>3585</v>
      </c>
      <c r="D732" s="424">
        <v>0.56499999999999995</v>
      </c>
      <c r="E732" s="424">
        <v>0.56499999999999995</v>
      </c>
    </row>
    <row r="733" spans="1:5" s="375" customFormat="1" ht="18" customHeight="1">
      <c r="A733" s="421"/>
      <c r="B733" s="424" t="s">
        <v>3586</v>
      </c>
      <c r="C733" s="425" t="s">
        <v>3586</v>
      </c>
      <c r="D733" s="424">
        <v>0.51800000000000002</v>
      </c>
      <c r="E733" s="424">
        <v>0.51800000000000002</v>
      </c>
    </row>
    <row r="734" spans="1:5" s="375" customFormat="1" ht="18" customHeight="1">
      <c r="A734" s="421"/>
      <c r="B734" s="424" t="s">
        <v>3587</v>
      </c>
      <c r="C734" s="425" t="s">
        <v>3587</v>
      </c>
      <c r="D734" s="424">
        <v>0.39200000000000002</v>
      </c>
      <c r="E734" s="424">
        <v>0.39200000000000002</v>
      </c>
    </row>
    <row r="735" spans="1:5" s="375" customFormat="1" ht="18" customHeight="1">
      <c r="A735" s="421"/>
      <c r="B735" s="424" t="s">
        <v>3588</v>
      </c>
      <c r="C735" s="425" t="s">
        <v>3588</v>
      </c>
      <c r="D735" s="424">
        <v>0.56400000000000006</v>
      </c>
      <c r="E735" s="424">
        <v>0.56400000000000006</v>
      </c>
    </row>
    <row r="736" spans="1:5" s="375" customFormat="1" ht="18" customHeight="1">
      <c r="A736" s="421"/>
      <c r="B736" s="424" t="s">
        <v>3589</v>
      </c>
      <c r="C736" s="425" t="s">
        <v>3589</v>
      </c>
      <c r="D736" s="424">
        <v>0.47800000000000004</v>
      </c>
      <c r="E736" s="424">
        <v>0.47800000000000004</v>
      </c>
    </row>
    <row r="737" spans="1:5" s="375" customFormat="1" ht="18" customHeight="1">
      <c r="A737" s="421"/>
      <c r="B737" s="424" t="s">
        <v>3590</v>
      </c>
      <c r="C737" s="425" t="s">
        <v>3591</v>
      </c>
      <c r="D737" s="424">
        <v>0</v>
      </c>
      <c r="E737" s="424">
        <v>0</v>
      </c>
    </row>
    <row r="738" spans="1:5" s="375" customFormat="1" ht="18" customHeight="1">
      <c r="A738" s="421"/>
      <c r="B738" s="424" t="s">
        <v>3590</v>
      </c>
      <c r="C738" s="425" t="s">
        <v>3592</v>
      </c>
      <c r="D738" s="424">
        <v>0</v>
      </c>
      <c r="E738" s="424">
        <v>0</v>
      </c>
    </row>
    <row r="739" spans="1:5" s="375" customFormat="1" ht="18" customHeight="1">
      <c r="A739" s="421"/>
      <c r="B739" s="424" t="s">
        <v>3590</v>
      </c>
      <c r="C739" s="425" t="s">
        <v>3593</v>
      </c>
      <c r="D739" s="424">
        <v>0</v>
      </c>
      <c r="E739" s="424">
        <v>0</v>
      </c>
    </row>
    <row r="740" spans="1:5" s="375" customFormat="1" ht="18" customHeight="1">
      <c r="A740" s="421"/>
      <c r="B740" s="424" t="s">
        <v>3590</v>
      </c>
      <c r="C740" s="425" t="s">
        <v>3594</v>
      </c>
      <c r="D740" s="424">
        <v>0.42199999999999999</v>
      </c>
      <c r="E740" s="424">
        <v>0.42199999999999999</v>
      </c>
    </row>
    <row r="741" spans="1:5" s="375" customFormat="1" ht="18" customHeight="1">
      <c r="A741" s="421"/>
      <c r="B741" s="424" t="s">
        <v>3590</v>
      </c>
      <c r="C741" s="425" t="s">
        <v>3595</v>
      </c>
      <c r="D741" s="424">
        <v>0.16200000000000001</v>
      </c>
      <c r="E741" s="424">
        <v>0.16200000000000001</v>
      </c>
    </row>
    <row r="742" spans="1:5" s="375" customFormat="1" ht="18" customHeight="1">
      <c r="A742" s="421"/>
      <c r="B742" s="424" t="s">
        <v>3596</v>
      </c>
      <c r="C742" s="425" t="s">
        <v>3596</v>
      </c>
      <c r="D742" s="424">
        <v>0.41499999999999998</v>
      </c>
      <c r="E742" s="424">
        <v>0.41499999999999998</v>
      </c>
    </row>
    <row r="743" spans="1:5" s="375" customFormat="1" ht="18" customHeight="1">
      <c r="A743" s="421"/>
      <c r="B743" s="424" t="s">
        <v>3597</v>
      </c>
      <c r="C743" s="425" t="s">
        <v>3597</v>
      </c>
      <c r="D743" s="424">
        <v>0.34099999999999997</v>
      </c>
      <c r="E743" s="424">
        <v>0.34099999999999997</v>
      </c>
    </row>
    <row r="744" spans="1:5" s="375" customFormat="1" ht="18" customHeight="1">
      <c r="A744" s="421"/>
      <c r="B744" s="424" t="s">
        <v>3598</v>
      </c>
      <c r="C744" s="425" t="s">
        <v>3598</v>
      </c>
      <c r="D744" s="424">
        <v>0.39800000000000002</v>
      </c>
      <c r="E744" s="424">
        <v>0.39800000000000002</v>
      </c>
    </row>
    <row r="745" spans="1:5" s="375" customFormat="1" ht="18" customHeight="1">
      <c r="A745" s="421"/>
      <c r="B745" s="424" t="s">
        <v>832</v>
      </c>
      <c r="C745" s="425" t="s">
        <v>3599</v>
      </c>
      <c r="D745" s="424">
        <v>0</v>
      </c>
      <c r="E745" s="424">
        <v>0</v>
      </c>
    </row>
    <row r="746" spans="1:5" s="375" customFormat="1" ht="18" customHeight="1">
      <c r="A746" s="421"/>
      <c r="B746" s="424" t="s">
        <v>832</v>
      </c>
      <c r="C746" s="425" t="s">
        <v>3600</v>
      </c>
      <c r="D746" s="424">
        <v>0.40099999999999997</v>
      </c>
      <c r="E746" s="424">
        <v>0.40099999999999997</v>
      </c>
    </row>
    <row r="747" spans="1:5" s="375" customFormat="1" ht="18" customHeight="1">
      <c r="A747" s="421"/>
      <c r="B747" s="424" t="s">
        <v>832</v>
      </c>
      <c r="C747" s="425" t="s">
        <v>3601</v>
      </c>
      <c r="D747" s="424">
        <v>0.39399999999999996</v>
      </c>
      <c r="E747" s="424">
        <v>0.39399999999999996</v>
      </c>
    </row>
    <row r="748" spans="1:5" s="375" customFormat="1" ht="18" customHeight="1">
      <c r="A748" s="421"/>
      <c r="B748" s="424" t="s">
        <v>3602</v>
      </c>
      <c r="C748" s="425" t="s">
        <v>3602</v>
      </c>
      <c r="D748" s="424">
        <v>0.33300000000000002</v>
      </c>
      <c r="E748" s="424">
        <v>0.33300000000000002</v>
      </c>
    </row>
    <row r="749" spans="1:5" s="375" customFormat="1" ht="18" customHeight="1">
      <c r="A749" s="421"/>
      <c r="B749" s="424" t="s">
        <v>3603</v>
      </c>
      <c r="C749" s="425" t="s">
        <v>3603</v>
      </c>
      <c r="D749" s="424">
        <v>0.48199999999999998</v>
      </c>
      <c r="E749" s="424">
        <v>0.48199999999999998</v>
      </c>
    </row>
    <row r="750" spans="1:5" s="375" customFormat="1" ht="18" customHeight="1">
      <c r="A750" s="421"/>
      <c r="B750" s="424" t="s">
        <v>3604</v>
      </c>
      <c r="C750" s="425" t="s">
        <v>3604</v>
      </c>
      <c r="D750" s="424">
        <v>0.38200000000000001</v>
      </c>
      <c r="E750" s="424">
        <v>0.374</v>
      </c>
    </row>
    <row r="751" spans="1:5" s="375" customFormat="1" ht="18" customHeight="1">
      <c r="A751" s="421"/>
      <c r="B751" s="424" t="s">
        <v>3605</v>
      </c>
      <c r="C751" s="425" t="s">
        <v>3605</v>
      </c>
      <c r="D751" s="424">
        <v>0.56999999999999995</v>
      </c>
      <c r="E751" s="424">
        <v>0.56999999999999995</v>
      </c>
    </row>
    <row r="752" spans="1:5" s="375" customFormat="1" ht="18" customHeight="1">
      <c r="A752" s="421"/>
      <c r="B752" s="424" t="s">
        <v>3606</v>
      </c>
      <c r="C752" s="425" t="s">
        <v>3607</v>
      </c>
      <c r="D752" s="424">
        <v>0</v>
      </c>
      <c r="E752" s="424">
        <v>0</v>
      </c>
    </row>
    <row r="753" spans="1:5" s="375" customFormat="1" ht="18" customHeight="1">
      <c r="A753" s="421"/>
      <c r="B753" s="424" t="s">
        <v>3606</v>
      </c>
      <c r="C753" s="425" t="s">
        <v>3608</v>
      </c>
      <c r="D753" s="424">
        <v>0.55199999999999994</v>
      </c>
      <c r="E753" s="424">
        <v>0.55199999999999994</v>
      </c>
    </row>
    <row r="754" spans="1:5" s="375" customFormat="1" ht="18" customHeight="1">
      <c r="A754" s="421"/>
      <c r="B754" s="424" t="s">
        <v>3606</v>
      </c>
      <c r="C754" s="425" t="s">
        <v>3609</v>
      </c>
      <c r="D754" s="424">
        <v>0.54699999999999993</v>
      </c>
      <c r="E754" s="424">
        <v>0.54699999999999993</v>
      </c>
    </row>
    <row r="755" spans="1:5" s="375" customFormat="1" ht="18" customHeight="1">
      <c r="A755" s="421"/>
      <c r="B755" s="424" t="s">
        <v>3610</v>
      </c>
      <c r="C755" s="425" t="s">
        <v>3610</v>
      </c>
      <c r="D755" s="424">
        <v>0.57099999999999995</v>
      </c>
      <c r="E755" s="424">
        <v>0.57099999999999995</v>
      </c>
    </row>
    <row r="756" spans="1:5" s="375" customFormat="1" ht="18" customHeight="1">
      <c r="A756" s="421"/>
      <c r="B756" s="424" t="s">
        <v>3611</v>
      </c>
      <c r="C756" s="425" t="s">
        <v>3611</v>
      </c>
      <c r="D756" s="424">
        <v>0.41899999999999998</v>
      </c>
      <c r="E756" s="424">
        <v>0.41899999999999998</v>
      </c>
    </row>
    <row r="757" spans="1:5" s="375" customFormat="1" ht="18" customHeight="1">
      <c r="A757" s="421"/>
      <c r="B757" s="424" t="s">
        <v>3612</v>
      </c>
      <c r="C757" s="425" t="s">
        <v>3612</v>
      </c>
      <c r="D757" s="424">
        <v>0.48399999999999999</v>
      </c>
      <c r="E757" s="424">
        <v>0.48399999999999999</v>
      </c>
    </row>
    <row r="758" spans="1:5" s="375" customFormat="1" ht="18" customHeight="1">
      <c r="A758" s="421"/>
      <c r="B758" s="424" t="s">
        <v>3613</v>
      </c>
      <c r="C758" s="425" t="s">
        <v>3614</v>
      </c>
      <c r="D758" s="424">
        <v>0</v>
      </c>
      <c r="E758" s="424">
        <v>0</v>
      </c>
    </row>
    <row r="759" spans="1:5" s="375" customFormat="1" ht="18" customHeight="1">
      <c r="A759" s="421"/>
      <c r="B759" s="424" t="s">
        <v>3613</v>
      </c>
      <c r="C759" s="425" t="s">
        <v>3615</v>
      </c>
      <c r="D759" s="424">
        <v>0.64400000000000002</v>
      </c>
      <c r="E759" s="424">
        <v>0.64400000000000002</v>
      </c>
    </row>
    <row r="760" spans="1:5" s="375" customFormat="1" ht="18" customHeight="1">
      <c r="A760" s="421"/>
      <c r="B760" s="424" t="s">
        <v>3613</v>
      </c>
      <c r="C760" s="425" t="s">
        <v>3616</v>
      </c>
      <c r="D760" s="424">
        <v>0.26800000000000002</v>
      </c>
      <c r="E760" s="424">
        <v>0.26800000000000002</v>
      </c>
    </row>
    <row r="761" spans="1:5" s="375" customFormat="1" ht="18" customHeight="1">
      <c r="A761" s="421"/>
      <c r="B761" s="424" t="s">
        <v>3617</v>
      </c>
      <c r="C761" s="425" t="s">
        <v>3618</v>
      </c>
      <c r="D761" s="424">
        <v>0</v>
      </c>
      <c r="E761" s="424">
        <v>0</v>
      </c>
    </row>
    <row r="762" spans="1:5" s="375" customFormat="1" ht="18" customHeight="1">
      <c r="A762" s="421"/>
      <c r="B762" s="424" t="s">
        <v>3617</v>
      </c>
      <c r="C762" s="425" t="s">
        <v>3619</v>
      </c>
      <c r="D762" s="424">
        <v>0.54100000000000004</v>
      </c>
      <c r="E762" s="424">
        <v>0.54100000000000004</v>
      </c>
    </row>
    <row r="763" spans="1:5" s="375" customFormat="1" ht="18" customHeight="1">
      <c r="A763" s="421"/>
      <c r="B763" s="424" t="s">
        <v>3617</v>
      </c>
      <c r="C763" s="425" t="s">
        <v>3620</v>
      </c>
      <c r="D763" s="424">
        <v>0.47699999999999998</v>
      </c>
      <c r="E763" s="424">
        <v>0.47699999999999998</v>
      </c>
    </row>
    <row r="764" spans="1:5" s="375" customFormat="1" ht="18" customHeight="1">
      <c r="A764" s="421"/>
      <c r="B764" s="424" t="s">
        <v>3621</v>
      </c>
      <c r="C764" s="425" t="s">
        <v>3621</v>
      </c>
      <c r="D764" s="424">
        <v>0.441</v>
      </c>
      <c r="E764" s="424">
        <v>0.441</v>
      </c>
    </row>
    <row r="765" spans="1:5" s="375" customFormat="1" ht="18" customHeight="1">
      <c r="A765" s="421"/>
      <c r="B765" s="424" t="s">
        <v>3622</v>
      </c>
      <c r="C765" s="425" t="s">
        <v>3623</v>
      </c>
      <c r="D765" s="424">
        <v>0</v>
      </c>
      <c r="E765" s="424">
        <v>0</v>
      </c>
    </row>
    <row r="766" spans="1:5" s="375" customFormat="1" ht="18" customHeight="1">
      <c r="A766" s="421"/>
      <c r="B766" s="424" t="s">
        <v>3622</v>
      </c>
      <c r="C766" s="425" t="s">
        <v>3624</v>
      </c>
      <c r="D766" s="424">
        <v>0.45500000000000002</v>
      </c>
      <c r="E766" s="424">
        <v>0.45500000000000002</v>
      </c>
    </row>
    <row r="767" spans="1:5" s="375" customFormat="1" ht="18" customHeight="1">
      <c r="A767" s="421"/>
      <c r="B767" s="424" t="s">
        <v>3622</v>
      </c>
      <c r="C767" s="425" t="s">
        <v>3625</v>
      </c>
      <c r="D767" s="424">
        <v>0.435</v>
      </c>
      <c r="E767" s="424">
        <v>0.435</v>
      </c>
    </row>
    <row r="768" spans="1:5" s="375" customFormat="1" ht="18" customHeight="1">
      <c r="A768" s="421"/>
      <c r="B768" s="424" t="s">
        <v>3626</v>
      </c>
      <c r="C768" s="425" t="s">
        <v>3627</v>
      </c>
      <c r="D768" s="424">
        <v>0</v>
      </c>
      <c r="E768" s="424">
        <v>0</v>
      </c>
    </row>
    <row r="769" spans="1:5" s="375" customFormat="1" ht="18" customHeight="1">
      <c r="A769" s="421"/>
      <c r="B769" s="424" t="s">
        <v>3626</v>
      </c>
      <c r="C769" s="425" t="s">
        <v>3628</v>
      </c>
      <c r="D769" s="424">
        <v>0.42000000000000004</v>
      </c>
      <c r="E769" s="424">
        <v>0.42000000000000004</v>
      </c>
    </row>
    <row r="770" spans="1:5" s="375" customFormat="1" ht="18" customHeight="1">
      <c r="A770" s="421"/>
      <c r="B770" s="424" t="s">
        <v>3626</v>
      </c>
      <c r="C770" s="425" t="s">
        <v>3629</v>
      </c>
      <c r="D770" s="424">
        <v>0.41599999999999998</v>
      </c>
      <c r="E770" s="424">
        <v>0.41599999999999998</v>
      </c>
    </row>
    <row r="771" spans="1:5" s="375" customFormat="1" ht="18" customHeight="1">
      <c r="A771" s="421"/>
      <c r="B771" s="424" t="s">
        <v>3630</v>
      </c>
      <c r="C771" s="425" t="s">
        <v>3631</v>
      </c>
      <c r="D771" s="424">
        <v>0</v>
      </c>
      <c r="E771" s="424">
        <v>0</v>
      </c>
    </row>
    <row r="772" spans="1:5" s="375" customFormat="1" ht="18" customHeight="1">
      <c r="A772" s="421"/>
      <c r="B772" s="424" t="s">
        <v>3630</v>
      </c>
      <c r="C772" s="425" t="s">
        <v>3632</v>
      </c>
      <c r="D772" s="424">
        <v>0</v>
      </c>
      <c r="E772" s="424">
        <v>0</v>
      </c>
    </row>
    <row r="773" spans="1:5" s="375" customFormat="1" ht="18" customHeight="1">
      <c r="A773" s="421"/>
      <c r="B773" s="424" t="s">
        <v>3630</v>
      </c>
      <c r="C773" s="425" t="s">
        <v>3633</v>
      </c>
      <c r="D773" s="424">
        <v>0.57799999999999996</v>
      </c>
      <c r="E773" s="424">
        <v>0.57799999999999996</v>
      </c>
    </row>
    <row r="774" spans="1:5" s="375" customFormat="1" ht="18" customHeight="1">
      <c r="A774" s="421"/>
      <c r="B774" s="424" t="s">
        <v>3630</v>
      </c>
      <c r="C774" s="425" t="s">
        <v>3634</v>
      </c>
      <c r="D774" s="424">
        <v>0.57099999999999995</v>
      </c>
      <c r="E774" s="424">
        <v>0.57099999999999995</v>
      </c>
    </row>
    <row r="775" spans="1:5" s="375" customFormat="1" ht="18" customHeight="1">
      <c r="A775" s="421"/>
      <c r="B775" s="424" t="s">
        <v>3635</v>
      </c>
      <c r="C775" s="425" t="s">
        <v>3635</v>
      </c>
      <c r="D775" s="424">
        <v>0.55500000000000005</v>
      </c>
      <c r="E775" s="424">
        <v>0.55500000000000005</v>
      </c>
    </row>
    <row r="776" spans="1:5" s="375" customFormat="1" ht="18" customHeight="1">
      <c r="A776" s="421"/>
      <c r="B776" s="424" t="s">
        <v>3636</v>
      </c>
      <c r="C776" s="425" t="s">
        <v>3636</v>
      </c>
      <c r="D776" s="424">
        <v>0.56300000000000006</v>
      </c>
      <c r="E776" s="424">
        <v>0.56300000000000006</v>
      </c>
    </row>
    <row r="777" spans="1:5" s="375" customFormat="1" ht="18" customHeight="1">
      <c r="A777" s="421"/>
      <c r="B777" s="424" t="s">
        <v>3637</v>
      </c>
      <c r="C777" s="425" t="s">
        <v>3638</v>
      </c>
      <c r="D777" s="424">
        <v>1.6E-2</v>
      </c>
      <c r="E777" s="424">
        <v>0</v>
      </c>
    </row>
    <row r="778" spans="1:5" s="375" customFormat="1" ht="18" customHeight="1">
      <c r="A778" s="421"/>
      <c r="B778" s="424" t="s">
        <v>3637</v>
      </c>
      <c r="C778" s="425" t="s">
        <v>3639</v>
      </c>
      <c r="D778" s="424">
        <v>1.6E-2</v>
      </c>
      <c r="E778" s="424">
        <v>0</v>
      </c>
    </row>
    <row r="779" spans="1:5" s="375" customFormat="1" ht="18" customHeight="1">
      <c r="A779" s="421"/>
      <c r="B779" s="424" t="s">
        <v>3640</v>
      </c>
      <c r="C779" s="425" t="s">
        <v>3640</v>
      </c>
      <c r="D779" s="424">
        <v>0.41899999999999998</v>
      </c>
      <c r="E779" s="424">
        <v>0.41899999999999998</v>
      </c>
    </row>
    <row r="780" spans="1:5" s="375" customFormat="1" ht="18" customHeight="1">
      <c r="A780" s="421"/>
      <c r="B780" s="424" t="s">
        <v>3641</v>
      </c>
      <c r="C780" s="425" t="s">
        <v>3641</v>
      </c>
      <c r="D780" s="424">
        <v>0.63700000000000001</v>
      </c>
      <c r="E780" s="424">
        <v>0.63700000000000001</v>
      </c>
    </row>
    <row r="781" spans="1:5" s="375" customFormat="1" ht="18" customHeight="1">
      <c r="A781" s="421"/>
      <c r="B781" s="424" t="s">
        <v>3642</v>
      </c>
      <c r="C781" s="425" t="s">
        <v>3643</v>
      </c>
      <c r="D781" s="424">
        <v>0</v>
      </c>
      <c r="E781" s="424">
        <v>0</v>
      </c>
    </row>
    <row r="782" spans="1:5" s="375" customFormat="1" ht="18" customHeight="1">
      <c r="A782" s="421"/>
      <c r="B782" s="424" t="s">
        <v>3642</v>
      </c>
      <c r="C782" s="425" t="s">
        <v>3644</v>
      </c>
      <c r="D782" s="424">
        <v>0</v>
      </c>
      <c r="E782" s="424">
        <v>0</v>
      </c>
    </row>
    <row r="783" spans="1:5" s="375" customFormat="1" ht="18" customHeight="1">
      <c r="A783" s="421"/>
      <c r="B783" s="424" t="s">
        <v>3642</v>
      </c>
      <c r="C783" s="425" t="s">
        <v>3645</v>
      </c>
      <c r="D783" s="424">
        <v>0</v>
      </c>
      <c r="E783" s="424">
        <v>0</v>
      </c>
    </row>
    <row r="784" spans="1:5" s="375" customFormat="1" ht="18" customHeight="1">
      <c r="A784" s="421"/>
      <c r="B784" s="424" t="s">
        <v>3642</v>
      </c>
      <c r="C784" s="425" t="s">
        <v>3646</v>
      </c>
      <c r="D784" s="424">
        <v>0.64200000000000002</v>
      </c>
      <c r="E784" s="424">
        <v>0.64200000000000002</v>
      </c>
    </row>
    <row r="785" spans="1:5" s="375" customFormat="1" ht="18" customHeight="1">
      <c r="A785" s="421"/>
      <c r="B785" s="424" t="s">
        <v>3642</v>
      </c>
      <c r="C785" s="425" t="s">
        <v>3647</v>
      </c>
      <c r="D785" s="424">
        <v>0.623</v>
      </c>
      <c r="E785" s="424">
        <v>0.623</v>
      </c>
    </row>
    <row r="786" spans="1:5" s="375" customFormat="1" ht="18" customHeight="1">
      <c r="A786" s="421"/>
      <c r="B786" s="424" t="s">
        <v>3648</v>
      </c>
      <c r="C786" s="425" t="s">
        <v>3648</v>
      </c>
      <c r="D786" s="424">
        <v>0.42199999999999999</v>
      </c>
      <c r="E786" s="424">
        <v>0.42199999999999999</v>
      </c>
    </row>
    <row r="787" spans="1:5" s="375" customFormat="1" ht="18" customHeight="1">
      <c r="A787" s="421"/>
      <c r="B787" s="424" t="s">
        <v>3649</v>
      </c>
      <c r="C787" s="425" t="s">
        <v>3649</v>
      </c>
      <c r="D787" s="424">
        <v>0.61099999999999999</v>
      </c>
      <c r="E787" s="424">
        <v>0.61099999999999999</v>
      </c>
    </row>
    <row r="788" spans="1:5" s="375" customFormat="1" ht="18" customHeight="1">
      <c r="A788" s="421"/>
      <c r="B788" s="424" t="s">
        <v>3650</v>
      </c>
      <c r="C788" s="425" t="s">
        <v>3650</v>
      </c>
      <c r="D788" s="424">
        <v>0.626</v>
      </c>
      <c r="E788" s="424">
        <v>0.626</v>
      </c>
    </row>
    <row r="789" spans="1:5" s="375" customFormat="1" ht="18" customHeight="1">
      <c r="A789" s="421"/>
      <c r="B789" s="424" t="s">
        <v>3651</v>
      </c>
      <c r="C789" s="425" t="s">
        <v>3652</v>
      </c>
      <c r="D789" s="424">
        <v>0.432</v>
      </c>
      <c r="E789" s="424">
        <v>0</v>
      </c>
    </row>
    <row r="790" spans="1:5" s="375" customFormat="1" ht="18" customHeight="1">
      <c r="A790" s="421"/>
      <c r="B790" s="424" t="s">
        <v>3651</v>
      </c>
      <c r="C790" s="425" t="s">
        <v>3653</v>
      </c>
      <c r="D790" s="424">
        <v>0.45800000000000002</v>
      </c>
      <c r="E790" s="424">
        <v>0.45800000000000002</v>
      </c>
    </row>
    <row r="791" spans="1:5" s="375" customFormat="1" ht="18" customHeight="1">
      <c r="A791" s="421"/>
      <c r="B791" s="424" t="s">
        <v>3651</v>
      </c>
      <c r="C791" s="425" t="s">
        <v>3654</v>
      </c>
      <c r="D791" s="424">
        <v>0.45800000000000002</v>
      </c>
      <c r="E791" s="424">
        <v>0.45800000000000002</v>
      </c>
    </row>
    <row r="792" spans="1:5" s="375" customFormat="1" ht="18" customHeight="1">
      <c r="A792" s="421"/>
      <c r="B792" s="424" t="s">
        <v>3655</v>
      </c>
      <c r="C792" s="425" t="s">
        <v>3656</v>
      </c>
      <c r="D792" s="424">
        <v>0</v>
      </c>
      <c r="E792" s="424">
        <v>0</v>
      </c>
    </row>
    <row r="793" spans="1:5" s="375" customFormat="1" ht="18" customHeight="1">
      <c r="A793" s="421"/>
      <c r="B793" s="424" t="s">
        <v>3655</v>
      </c>
      <c r="C793" s="425" t="s">
        <v>3657</v>
      </c>
      <c r="D793" s="424">
        <v>0.30599999999999999</v>
      </c>
      <c r="E793" s="424">
        <v>0.30599999999999999</v>
      </c>
    </row>
    <row r="794" spans="1:5" s="375" customFormat="1" ht="18" customHeight="1">
      <c r="A794" s="421"/>
      <c r="B794" s="424" t="s">
        <v>3655</v>
      </c>
      <c r="C794" s="425" t="s">
        <v>3658</v>
      </c>
      <c r="D794" s="424">
        <v>0.36900000000000005</v>
      </c>
      <c r="E794" s="424">
        <v>0.36900000000000005</v>
      </c>
    </row>
    <row r="795" spans="1:5" s="375" customFormat="1" ht="18" customHeight="1">
      <c r="A795" s="421"/>
      <c r="B795" s="424" t="s">
        <v>3655</v>
      </c>
      <c r="C795" s="425" t="s">
        <v>3659</v>
      </c>
      <c r="D795" s="424">
        <v>0.35899999999999999</v>
      </c>
      <c r="E795" s="424">
        <v>0.35899999999999999</v>
      </c>
    </row>
    <row r="796" spans="1:5" s="375" customFormat="1" ht="18" customHeight="1">
      <c r="A796" s="421"/>
      <c r="B796" s="424" t="s">
        <v>3660</v>
      </c>
      <c r="C796" s="425" t="s">
        <v>3660</v>
      </c>
      <c r="D796" s="424">
        <v>0.48799999999999999</v>
      </c>
      <c r="E796" s="424">
        <v>0.48799999999999999</v>
      </c>
    </row>
    <row r="797" spans="1:5" s="375" customFormat="1" ht="18" customHeight="1">
      <c r="A797" s="421"/>
      <c r="B797" s="424" t="s">
        <v>3661</v>
      </c>
      <c r="C797" s="425" t="s">
        <v>3661</v>
      </c>
      <c r="D797" s="424">
        <v>0.42199999999999999</v>
      </c>
      <c r="E797" s="424">
        <v>0.42199999999999999</v>
      </c>
    </row>
    <row r="798" spans="1:5" s="375" customFormat="1" ht="18" customHeight="1">
      <c r="A798" s="421"/>
      <c r="B798" s="424" t="s">
        <v>3662</v>
      </c>
      <c r="C798" s="425" t="s">
        <v>3662</v>
      </c>
      <c r="D798" s="424">
        <v>0.61899999999999999</v>
      </c>
      <c r="E798" s="424">
        <v>0.61899999999999999</v>
      </c>
    </row>
    <row r="799" spans="1:5" s="375" customFormat="1" ht="18" customHeight="1">
      <c r="A799" s="421"/>
      <c r="B799" s="424" t="s">
        <v>3663</v>
      </c>
      <c r="C799" s="425" t="s">
        <v>3664</v>
      </c>
      <c r="D799" s="424">
        <v>0</v>
      </c>
      <c r="E799" s="424">
        <v>0</v>
      </c>
    </row>
    <row r="800" spans="1:5" s="375" customFormat="1" ht="18" customHeight="1">
      <c r="A800" s="421"/>
      <c r="B800" s="424" t="s">
        <v>3663</v>
      </c>
      <c r="C800" s="425" t="s">
        <v>3665</v>
      </c>
      <c r="D800" s="424">
        <v>0.48299999999999998</v>
      </c>
      <c r="E800" s="424">
        <v>0.48299999999999998</v>
      </c>
    </row>
    <row r="801" spans="1:5" s="375" customFormat="1" ht="18" customHeight="1">
      <c r="A801" s="421"/>
      <c r="B801" s="424" t="s">
        <v>3663</v>
      </c>
      <c r="C801" s="425" t="s">
        <v>3666</v>
      </c>
      <c r="D801" s="424">
        <v>0.44400000000000001</v>
      </c>
      <c r="E801" s="424">
        <v>0.44400000000000001</v>
      </c>
    </row>
    <row r="802" spans="1:5" s="375" customFormat="1" ht="18" customHeight="1">
      <c r="A802" s="421"/>
      <c r="B802" s="424" t="s">
        <v>3667</v>
      </c>
      <c r="C802" s="425" t="s">
        <v>3667</v>
      </c>
      <c r="D802" s="424">
        <v>0.314</v>
      </c>
      <c r="E802" s="424">
        <v>0.314</v>
      </c>
    </row>
    <row r="803" spans="1:5" s="375" customFormat="1" ht="18" customHeight="1">
      <c r="A803" s="421"/>
      <c r="B803" s="424" t="s">
        <v>3668</v>
      </c>
      <c r="C803" s="425" t="s">
        <v>3668</v>
      </c>
      <c r="D803" s="424">
        <v>0.40499999999999997</v>
      </c>
      <c r="E803" s="424">
        <v>0.40499999999999997</v>
      </c>
    </row>
    <row r="804" spans="1:5" s="375" customFormat="1" ht="18" customHeight="1">
      <c r="A804" s="421"/>
      <c r="B804" s="424" t="s">
        <v>3669</v>
      </c>
      <c r="C804" s="425" t="s">
        <v>3670</v>
      </c>
      <c r="D804" s="424">
        <v>0</v>
      </c>
      <c r="E804" s="424">
        <v>0</v>
      </c>
    </row>
    <row r="805" spans="1:5" s="375" customFormat="1" ht="18" customHeight="1">
      <c r="A805" s="421"/>
      <c r="B805" s="424" t="s">
        <v>3669</v>
      </c>
      <c r="C805" s="425" t="s">
        <v>3671</v>
      </c>
      <c r="D805" s="424">
        <v>0.43099999999999999</v>
      </c>
      <c r="E805" s="424">
        <v>0.43099999999999999</v>
      </c>
    </row>
    <row r="806" spans="1:5" s="375" customFormat="1" ht="18" customHeight="1">
      <c r="A806" s="421"/>
      <c r="B806" s="424" t="s">
        <v>3669</v>
      </c>
      <c r="C806" s="425" t="s">
        <v>3672</v>
      </c>
      <c r="D806" s="424">
        <v>6.7000000000000004E-2</v>
      </c>
      <c r="E806" s="424">
        <v>6.7000000000000004E-2</v>
      </c>
    </row>
    <row r="807" spans="1:5" s="375" customFormat="1" ht="18" customHeight="1">
      <c r="A807" s="421"/>
      <c r="B807" s="424" t="s">
        <v>3673</v>
      </c>
      <c r="C807" s="425" t="s">
        <v>3673</v>
      </c>
      <c r="D807" s="424">
        <v>0.40600000000000003</v>
      </c>
      <c r="E807" s="424">
        <v>0.40600000000000003</v>
      </c>
    </row>
    <row r="808" spans="1:5" s="375" customFormat="1" ht="18" customHeight="1">
      <c r="A808" s="421"/>
      <c r="B808" s="424" t="s">
        <v>3674</v>
      </c>
      <c r="C808" s="425" t="s">
        <v>3674</v>
      </c>
      <c r="D808" s="424">
        <v>0.41899999999999998</v>
      </c>
      <c r="E808" s="424">
        <v>0.41899999999999998</v>
      </c>
    </row>
    <row r="809" spans="1:5" s="375" customFormat="1" ht="18" customHeight="1">
      <c r="A809" s="421"/>
      <c r="B809" s="424" t="s">
        <v>3675</v>
      </c>
      <c r="C809" s="425" t="s">
        <v>3676</v>
      </c>
      <c r="D809" s="424">
        <v>0</v>
      </c>
      <c r="E809" s="424">
        <v>0</v>
      </c>
    </row>
    <row r="810" spans="1:5" s="375" customFormat="1" ht="18" customHeight="1">
      <c r="A810" s="421"/>
      <c r="B810" s="424" t="s">
        <v>3675</v>
      </c>
      <c r="C810" s="425" t="s">
        <v>3677</v>
      </c>
      <c r="D810" s="424">
        <v>0.39100000000000001</v>
      </c>
      <c r="E810" s="424">
        <v>0.39100000000000001</v>
      </c>
    </row>
    <row r="811" spans="1:5" s="375" customFormat="1" ht="18" customHeight="1">
      <c r="A811" s="421"/>
      <c r="B811" s="424" t="s">
        <v>3675</v>
      </c>
      <c r="C811" s="425" t="s">
        <v>3678</v>
      </c>
      <c r="D811" s="424">
        <v>0.38400000000000001</v>
      </c>
      <c r="E811" s="424">
        <v>0.38400000000000001</v>
      </c>
    </row>
    <row r="812" spans="1:5" s="375" customFormat="1" ht="18" customHeight="1">
      <c r="A812" s="421"/>
      <c r="B812" s="424" t="s">
        <v>3679</v>
      </c>
      <c r="C812" s="425" t="s">
        <v>3679</v>
      </c>
      <c r="D812" s="424">
        <v>0.46299999999999997</v>
      </c>
      <c r="E812" s="424">
        <v>0.46299999999999997</v>
      </c>
    </row>
    <row r="813" spans="1:5" s="375" customFormat="1" ht="18" customHeight="1">
      <c r="A813" s="421"/>
      <c r="B813" s="424" t="s">
        <v>3680</v>
      </c>
      <c r="C813" s="425" t="s">
        <v>3680</v>
      </c>
      <c r="D813" s="424">
        <v>0.50600000000000001</v>
      </c>
      <c r="E813" s="424">
        <v>0.50600000000000001</v>
      </c>
    </row>
    <row r="814" spans="1:5" s="375" customFormat="1" ht="18" customHeight="1">
      <c r="A814" s="421"/>
      <c r="B814" s="424" t="s">
        <v>3681</v>
      </c>
      <c r="C814" s="425" t="s">
        <v>3681</v>
      </c>
      <c r="D814" s="424">
        <v>0.61699999999999999</v>
      </c>
      <c r="E814" s="424">
        <v>0.61699999999999999</v>
      </c>
    </row>
    <row r="815" spans="1:5" s="375" customFormat="1" ht="18" customHeight="1">
      <c r="A815" s="421"/>
      <c r="B815" s="424" t="s">
        <v>3682</v>
      </c>
      <c r="C815" s="425" t="s">
        <v>3682</v>
      </c>
      <c r="D815" s="424">
        <v>0.623</v>
      </c>
      <c r="E815" s="424">
        <v>0.623</v>
      </c>
    </row>
    <row r="816" spans="1:5" s="375" customFormat="1" ht="18" customHeight="1">
      <c r="A816" s="421"/>
      <c r="B816" s="424" t="s">
        <v>3683</v>
      </c>
      <c r="C816" s="425" t="s">
        <v>3683</v>
      </c>
      <c r="D816" s="424">
        <v>0.51900000000000002</v>
      </c>
      <c r="E816" s="424">
        <v>0.51900000000000002</v>
      </c>
    </row>
    <row r="817" spans="1:5" s="375" customFormat="1" ht="18" customHeight="1">
      <c r="A817" s="421"/>
      <c r="B817" s="424" t="s">
        <v>3684</v>
      </c>
      <c r="C817" s="425" t="s">
        <v>3684</v>
      </c>
      <c r="D817" s="424">
        <v>0.42199999999999999</v>
      </c>
      <c r="E817" s="424">
        <v>0.42199999999999999</v>
      </c>
    </row>
    <row r="818" spans="1:5" s="375" customFormat="1" ht="18" customHeight="1">
      <c r="A818" s="421"/>
      <c r="B818" s="424" t="s">
        <v>3685</v>
      </c>
      <c r="C818" s="425" t="s">
        <v>3686</v>
      </c>
      <c r="D818" s="424">
        <v>0</v>
      </c>
      <c r="E818" s="424">
        <v>0</v>
      </c>
    </row>
    <row r="819" spans="1:5" s="375" customFormat="1" ht="18" customHeight="1">
      <c r="A819" s="421"/>
      <c r="B819" s="424" t="s">
        <v>3685</v>
      </c>
      <c r="C819" s="425" t="s">
        <v>3687</v>
      </c>
      <c r="D819" s="424">
        <v>0.54699999999999993</v>
      </c>
      <c r="E819" s="424">
        <v>0.54699999999999993</v>
      </c>
    </row>
    <row r="820" spans="1:5" s="375" customFormat="1" ht="18" customHeight="1">
      <c r="A820" s="421"/>
      <c r="B820" s="424" t="s">
        <v>3685</v>
      </c>
      <c r="C820" s="425" t="s">
        <v>3688</v>
      </c>
      <c r="D820" s="424">
        <v>0.42499999999999999</v>
      </c>
      <c r="E820" s="424">
        <v>0.42499999999999999</v>
      </c>
    </row>
    <row r="821" spans="1:5" s="375" customFormat="1" ht="18" customHeight="1">
      <c r="A821" s="421"/>
      <c r="B821" s="424" t="s">
        <v>3689</v>
      </c>
      <c r="C821" s="425" t="s">
        <v>3689</v>
      </c>
      <c r="D821" s="424">
        <v>0.63600000000000001</v>
      </c>
      <c r="E821" s="424">
        <v>0.63600000000000001</v>
      </c>
    </row>
    <row r="822" spans="1:5" s="375" customFormat="1" ht="18" customHeight="1">
      <c r="A822" s="421"/>
      <c r="B822" s="424" t="s">
        <v>3690</v>
      </c>
      <c r="C822" s="425" t="s">
        <v>3690</v>
      </c>
      <c r="D822" s="424">
        <v>0.58100000000000007</v>
      </c>
      <c r="E822" s="424">
        <v>0.58100000000000007</v>
      </c>
    </row>
    <row r="823" spans="1:5" s="375" customFormat="1" ht="18" customHeight="1">
      <c r="A823" s="421"/>
      <c r="B823" s="424" t="s">
        <v>3691</v>
      </c>
      <c r="C823" s="425" t="s">
        <v>3691</v>
      </c>
      <c r="D823" s="424">
        <v>0.42199999999999999</v>
      </c>
      <c r="E823" s="424">
        <v>0.42199999999999999</v>
      </c>
    </row>
    <row r="824" spans="1:5" s="375" customFormat="1" ht="18" customHeight="1">
      <c r="A824" s="421"/>
      <c r="B824" s="424" t="s">
        <v>3692</v>
      </c>
      <c r="C824" s="425" t="s">
        <v>3692</v>
      </c>
      <c r="D824" s="424">
        <v>0.46900000000000003</v>
      </c>
      <c r="E824" s="424">
        <v>0.46900000000000003</v>
      </c>
    </row>
    <row r="825" spans="1:5" s="375" customFormat="1" ht="18" customHeight="1">
      <c r="A825" s="421"/>
      <c r="B825" s="424" t="s">
        <v>3693</v>
      </c>
      <c r="C825" s="425" t="s">
        <v>3693</v>
      </c>
      <c r="D825" s="424">
        <v>0.505</v>
      </c>
      <c r="E825" s="424">
        <v>0.505</v>
      </c>
    </row>
    <row r="826" spans="1:5" s="375" customFormat="1" ht="18" customHeight="1">
      <c r="A826" s="421"/>
      <c r="B826" s="424" t="s">
        <v>3694</v>
      </c>
      <c r="C826" s="425" t="s">
        <v>3694</v>
      </c>
      <c r="D826" s="424">
        <v>0.70899999999999996</v>
      </c>
      <c r="E826" s="424">
        <v>0.70899999999999996</v>
      </c>
    </row>
    <row r="827" spans="1:5" s="375" customFormat="1" ht="18" customHeight="1">
      <c r="A827" s="421"/>
      <c r="B827" s="424" t="s">
        <v>3695</v>
      </c>
      <c r="C827" s="425" t="s">
        <v>3695</v>
      </c>
      <c r="D827" s="424">
        <v>0.58699999999999997</v>
      </c>
      <c r="E827" s="424">
        <v>0.58699999999999997</v>
      </c>
    </row>
    <row r="828" spans="1:5" s="375" customFormat="1" ht="18" customHeight="1">
      <c r="A828" s="421"/>
      <c r="B828" s="424" t="s">
        <v>3696</v>
      </c>
      <c r="C828" s="425" t="s">
        <v>3696</v>
      </c>
      <c r="D828" s="424">
        <v>0.65600000000000003</v>
      </c>
      <c r="E828" s="424">
        <v>0.65600000000000003</v>
      </c>
    </row>
    <row r="829" spans="1:5" s="375" customFormat="1" ht="18" customHeight="1">
      <c r="A829" s="421"/>
      <c r="B829" s="424" t="s">
        <v>3697</v>
      </c>
      <c r="C829" s="425" t="s">
        <v>3698</v>
      </c>
      <c r="D829" s="424">
        <v>0</v>
      </c>
      <c r="E829" s="424">
        <v>0</v>
      </c>
    </row>
    <row r="830" spans="1:5" s="375" customFormat="1" ht="18" customHeight="1">
      <c r="A830" s="421"/>
      <c r="B830" s="424" t="s">
        <v>3697</v>
      </c>
      <c r="C830" s="425" t="s">
        <v>3699</v>
      </c>
      <c r="D830" s="424">
        <v>0.40799999999999997</v>
      </c>
      <c r="E830" s="424">
        <v>0.40700000000000003</v>
      </c>
    </row>
    <row r="831" spans="1:5" s="375" customFormat="1" ht="18" customHeight="1">
      <c r="A831" s="421"/>
      <c r="B831" s="424" t="s">
        <v>3697</v>
      </c>
      <c r="C831" s="425" t="s">
        <v>3700</v>
      </c>
      <c r="D831" s="424">
        <v>0.315</v>
      </c>
      <c r="E831" s="424">
        <v>0.314</v>
      </c>
    </row>
    <row r="832" spans="1:5" s="375" customFormat="1" ht="18" customHeight="1">
      <c r="A832" s="421"/>
      <c r="B832" s="424" t="s">
        <v>3701</v>
      </c>
      <c r="C832" s="425" t="s">
        <v>3701</v>
      </c>
      <c r="D832" s="424">
        <v>0.59000000000000008</v>
      </c>
      <c r="E832" s="424">
        <v>0.59000000000000008</v>
      </c>
    </row>
    <row r="833" spans="1:5" s="375" customFormat="1" ht="18" customHeight="1">
      <c r="A833" s="421"/>
      <c r="B833" s="424" t="s">
        <v>3702</v>
      </c>
      <c r="C833" s="425" t="s">
        <v>3703</v>
      </c>
      <c r="D833" s="424">
        <v>0</v>
      </c>
      <c r="E833" s="424">
        <v>0</v>
      </c>
    </row>
    <row r="834" spans="1:5" s="375" customFormat="1" ht="18" customHeight="1">
      <c r="A834" s="421"/>
      <c r="B834" s="424" t="s">
        <v>3702</v>
      </c>
      <c r="C834" s="425" t="s">
        <v>3704</v>
      </c>
      <c r="D834" s="424">
        <v>0.47199999999999998</v>
      </c>
      <c r="E834" s="424">
        <v>0.47199999999999998</v>
      </c>
    </row>
    <row r="835" spans="1:5" s="375" customFormat="1" ht="18" customHeight="1">
      <c r="A835" s="421"/>
      <c r="B835" s="424" t="s">
        <v>3702</v>
      </c>
      <c r="C835" s="425" t="s">
        <v>3705</v>
      </c>
      <c r="D835" s="424">
        <v>0.46599999999999997</v>
      </c>
      <c r="E835" s="424">
        <v>0.46599999999999997</v>
      </c>
    </row>
    <row r="836" spans="1:5" s="375" customFormat="1" ht="18" customHeight="1">
      <c r="A836" s="421"/>
      <c r="B836" s="424" t="s">
        <v>3706</v>
      </c>
      <c r="C836" s="425" t="s">
        <v>3706</v>
      </c>
      <c r="D836" s="424">
        <v>0.33399999999999996</v>
      </c>
      <c r="E836" s="424">
        <v>0.33399999999999996</v>
      </c>
    </row>
    <row r="837" spans="1:5" s="375" customFormat="1" ht="18" customHeight="1">
      <c r="A837" s="421"/>
      <c r="B837" s="424" t="s">
        <v>3707</v>
      </c>
      <c r="C837" s="425" t="s">
        <v>3707</v>
      </c>
      <c r="D837" s="424">
        <v>0.58600000000000008</v>
      </c>
      <c r="E837" s="424">
        <v>0.58600000000000008</v>
      </c>
    </row>
    <row r="838" spans="1:5" s="375" customFormat="1" ht="18" customHeight="1">
      <c r="A838" s="421"/>
      <c r="B838" s="424" t="s">
        <v>3708</v>
      </c>
      <c r="C838" s="425" t="s">
        <v>3708</v>
      </c>
      <c r="D838" s="424">
        <v>0.41100000000000003</v>
      </c>
      <c r="E838" s="424">
        <v>0.29300000000000004</v>
      </c>
    </row>
    <row r="839" spans="1:5" s="375" customFormat="1" ht="18" customHeight="1">
      <c r="A839" s="421"/>
      <c r="B839" s="424" t="s">
        <v>3709</v>
      </c>
      <c r="C839" s="425" t="s">
        <v>3710</v>
      </c>
      <c r="D839" s="424">
        <v>0</v>
      </c>
      <c r="E839" s="424">
        <v>0</v>
      </c>
    </row>
    <row r="840" spans="1:5" s="375" customFormat="1" ht="18" customHeight="1">
      <c r="A840" s="421"/>
      <c r="B840" s="424" t="s">
        <v>3709</v>
      </c>
      <c r="C840" s="425" t="s">
        <v>3711</v>
      </c>
      <c r="D840" s="424">
        <v>0.46</v>
      </c>
      <c r="E840" s="424">
        <v>0.46</v>
      </c>
    </row>
    <row r="841" spans="1:5" s="375" customFormat="1" ht="18" customHeight="1">
      <c r="A841" s="421"/>
      <c r="B841" s="424" t="s">
        <v>3709</v>
      </c>
      <c r="C841" s="425" t="s">
        <v>3712</v>
      </c>
      <c r="D841" s="424">
        <v>0.316</v>
      </c>
      <c r="E841" s="424">
        <v>0.316</v>
      </c>
    </row>
    <row r="842" spans="1:5" s="375" customFormat="1" ht="18" customHeight="1">
      <c r="A842" s="421"/>
      <c r="B842" s="424" t="s">
        <v>3713</v>
      </c>
      <c r="C842" s="425" t="s">
        <v>3713</v>
      </c>
      <c r="D842" s="424">
        <v>0.49200000000000005</v>
      </c>
      <c r="E842" s="424">
        <v>0.49200000000000005</v>
      </c>
    </row>
    <row r="843" spans="1:5" s="375" customFormat="1" ht="18" customHeight="1">
      <c r="A843" s="421"/>
      <c r="B843" s="424" t="s">
        <v>3714</v>
      </c>
      <c r="C843" s="425" t="s">
        <v>3715</v>
      </c>
      <c r="D843" s="424">
        <v>0</v>
      </c>
      <c r="E843" s="424">
        <v>0</v>
      </c>
    </row>
    <row r="844" spans="1:5" s="375" customFormat="1" ht="18" customHeight="1">
      <c r="A844" s="421"/>
      <c r="B844" s="424" t="s">
        <v>3714</v>
      </c>
      <c r="C844" s="425" t="s">
        <v>3716</v>
      </c>
      <c r="D844" s="424">
        <v>0.46500000000000002</v>
      </c>
      <c r="E844" s="424">
        <v>0.46500000000000002</v>
      </c>
    </row>
    <row r="845" spans="1:5" s="375" customFormat="1" ht="18" customHeight="1">
      <c r="A845" s="421"/>
      <c r="B845" s="424" t="s">
        <v>3714</v>
      </c>
      <c r="C845" s="425" t="s">
        <v>3717</v>
      </c>
      <c r="D845" s="424">
        <v>0.42799999999999999</v>
      </c>
      <c r="E845" s="424">
        <v>0.42799999999999999</v>
      </c>
    </row>
    <row r="846" spans="1:5" s="375" customFormat="1" ht="18" customHeight="1">
      <c r="A846" s="421"/>
      <c r="B846" s="424" t="s">
        <v>3718</v>
      </c>
      <c r="C846" s="425" t="s">
        <v>3719</v>
      </c>
      <c r="D846" s="424">
        <v>0</v>
      </c>
      <c r="E846" s="424">
        <v>0</v>
      </c>
    </row>
    <row r="847" spans="1:5" s="375" customFormat="1" ht="18" customHeight="1">
      <c r="A847" s="421"/>
      <c r="B847" s="424" t="s">
        <v>3718</v>
      </c>
      <c r="C847" s="425" t="s">
        <v>3720</v>
      </c>
      <c r="D847" s="424">
        <v>0.31900000000000001</v>
      </c>
      <c r="E847" s="424">
        <v>0.31900000000000001</v>
      </c>
    </row>
    <row r="848" spans="1:5" s="375" customFormat="1" ht="18" customHeight="1">
      <c r="A848" s="421"/>
      <c r="B848" s="424" t="s">
        <v>3718</v>
      </c>
      <c r="C848" s="425" t="s">
        <v>3721</v>
      </c>
      <c r="D848" s="424">
        <v>0.495</v>
      </c>
      <c r="E848" s="424">
        <v>0.495</v>
      </c>
    </row>
    <row r="849" spans="1:5" s="375" customFormat="1" ht="18" customHeight="1">
      <c r="A849" s="421"/>
      <c r="B849" s="424" t="s">
        <v>3718</v>
      </c>
      <c r="C849" s="425" t="s">
        <v>3722</v>
      </c>
      <c r="D849" s="424">
        <v>0.32600000000000001</v>
      </c>
      <c r="E849" s="424">
        <v>0.32600000000000001</v>
      </c>
    </row>
    <row r="850" spans="1:5" s="375" customFormat="1" ht="18" customHeight="1">
      <c r="A850" s="421"/>
      <c r="B850" s="424" t="s">
        <v>3723</v>
      </c>
      <c r="C850" s="425" t="s">
        <v>3724</v>
      </c>
      <c r="D850" s="424">
        <v>0</v>
      </c>
      <c r="E850" s="424">
        <v>0</v>
      </c>
    </row>
    <row r="851" spans="1:5" s="375" customFormat="1" ht="18" customHeight="1">
      <c r="A851" s="421"/>
      <c r="B851" s="424" t="s">
        <v>3723</v>
      </c>
      <c r="C851" s="425" t="s">
        <v>3725</v>
      </c>
      <c r="D851" s="424">
        <v>0.38499999999999995</v>
      </c>
      <c r="E851" s="424">
        <v>0.38499999999999995</v>
      </c>
    </row>
    <row r="852" spans="1:5" s="375" customFormat="1" ht="18" customHeight="1">
      <c r="A852" s="421"/>
      <c r="B852" s="424" t="s">
        <v>3723</v>
      </c>
      <c r="C852" s="425" t="s">
        <v>3726</v>
      </c>
      <c r="D852" s="424">
        <v>0.38200000000000001</v>
      </c>
      <c r="E852" s="424">
        <v>0.38200000000000001</v>
      </c>
    </row>
    <row r="853" spans="1:5" ht="18" customHeight="1">
      <c r="B853" s="643" t="s">
        <v>3727</v>
      </c>
      <c r="C853" s="644" t="s">
        <v>3727</v>
      </c>
      <c r="D853" s="643">
        <v>0.253</v>
      </c>
      <c r="E853" s="643">
        <v>0.253</v>
      </c>
    </row>
    <row r="854" spans="1:5" ht="18" customHeight="1">
      <c r="B854" s="643" t="s">
        <v>3728</v>
      </c>
      <c r="C854" s="644" t="s">
        <v>3728</v>
      </c>
      <c r="D854" s="643">
        <v>0.623</v>
      </c>
      <c r="E854" s="643">
        <v>0.623</v>
      </c>
    </row>
    <row r="855" spans="1:5" ht="18" customHeight="1">
      <c r="B855" s="643" t="s">
        <v>3729</v>
      </c>
      <c r="C855" s="644" t="s">
        <v>3730</v>
      </c>
      <c r="D855" s="643">
        <v>0</v>
      </c>
      <c r="E855" s="643">
        <v>0</v>
      </c>
    </row>
    <row r="856" spans="1:5" ht="18" customHeight="1">
      <c r="B856" s="643" t="s">
        <v>3729</v>
      </c>
      <c r="C856" s="644" t="s">
        <v>3731</v>
      </c>
      <c r="D856" s="643">
        <v>0.42000000000000004</v>
      </c>
      <c r="E856" s="643">
        <v>0.42000000000000004</v>
      </c>
    </row>
    <row r="857" spans="1:5" ht="18" customHeight="1">
      <c r="B857" s="643" t="s">
        <v>3729</v>
      </c>
      <c r="C857" s="644" t="s">
        <v>3732</v>
      </c>
      <c r="D857" s="643">
        <v>0.41399999999999998</v>
      </c>
      <c r="E857" s="643">
        <v>0.41399999999999998</v>
      </c>
    </row>
    <row r="858" spans="1:5" ht="18" customHeight="1">
      <c r="B858" s="643" t="s">
        <v>3733</v>
      </c>
      <c r="C858" s="644" t="s">
        <v>3733</v>
      </c>
      <c r="D858" s="643">
        <v>0.64</v>
      </c>
      <c r="E858" s="643">
        <v>0.64</v>
      </c>
    </row>
    <row r="859" spans="1:5" ht="18" customHeight="1">
      <c r="B859" s="643" t="s">
        <v>3734</v>
      </c>
      <c r="C859" s="644" t="s">
        <v>3734</v>
      </c>
      <c r="D859" s="643">
        <v>0.41899999999999998</v>
      </c>
      <c r="E859" s="643">
        <v>0.41899999999999998</v>
      </c>
    </row>
    <row r="860" spans="1:5" ht="18" customHeight="1">
      <c r="B860" s="643" t="s">
        <v>3735</v>
      </c>
      <c r="C860" s="644" t="s">
        <v>3735</v>
      </c>
      <c r="D860" s="643">
        <v>0.54900000000000004</v>
      </c>
      <c r="E860" s="643">
        <v>0.54900000000000004</v>
      </c>
    </row>
    <row r="861" spans="1:5" ht="18" customHeight="1">
      <c r="B861" s="643" t="s">
        <v>3736</v>
      </c>
      <c r="C861" s="644" t="s">
        <v>3737</v>
      </c>
      <c r="D861" s="643">
        <v>0</v>
      </c>
      <c r="E861" s="643">
        <v>0</v>
      </c>
    </row>
    <row r="862" spans="1:5" ht="18" customHeight="1">
      <c r="B862" s="643" t="s">
        <v>3736</v>
      </c>
      <c r="C862" s="644" t="s">
        <v>3738</v>
      </c>
      <c r="D862" s="643">
        <v>0.432</v>
      </c>
      <c r="E862" s="643">
        <v>0.432</v>
      </c>
    </row>
    <row r="863" spans="1:5" ht="18" customHeight="1">
      <c r="B863" s="643" t="s">
        <v>3736</v>
      </c>
      <c r="C863" s="644" t="s">
        <v>3739</v>
      </c>
      <c r="D863" s="643">
        <v>0.42799999999999999</v>
      </c>
      <c r="E863" s="643">
        <v>0.42799999999999999</v>
      </c>
    </row>
    <row r="864" spans="1:5" ht="18" customHeight="1">
      <c r="B864" s="643" t="s">
        <v>3740</v>
      </c>
      <c r="C864" s="644" t="s">
        <v>3741</v>
      </c>
      <c r="D864" s="643">
        <v>0</v>
      </c>
      <c r="E864" s="643">
        <v>0</v>
      </c>
    </row>
    <row r="865" spans="2:5" ht="18" customHeight="1">
      <c r="B865" s="643" t="s">
        <v>3740</v>
      </c>
      <c r="C865" s="644" t="s">
        <v>3742</v>
      </c>
      <c r="D865" s="643">
        <v>0</v>
      </c>
      <c r="E865" s="643">
        <v>0</v>
      </c>
    </row>
    <row r="866" spans="2:5" ht="18" customHeight="1">
      <c r="B866" s="643" t="s">
        <v>3740</v>
      </c>
      <c r="C866" s="644" t="s">
        <v>3743</v>
      </c>
      <c r="D866" s="643">
        <v>0</v>
      </c>
      <c r="E866" s="643">
        <v>0</v>
      </c>
    </row>
    <row r="867" spans="2:5" ht="18" customHeight="1">
      <c r="B867" s="643" t="s">
        <v>3740</v>
      </c>
      <c r="C867" s="644" t="s">
        <v>3744</v>
      </c>
      <c r="D867" s="643">
        <v>0</v>
      </c>
      <c r="E867" s="643">
        <v>0</v>
      </c>
    </row>
    <row r="868" spans="2:5" ht="18" customHeight="1">
      <c r="B868" s="643" t="s">
        <v>3740</v>
      </c>
      <c r="C868" s="644" t="s">
        <v>3745</v>
      </c>
      <c r="D868" s="643">
        <v>0</v>
      </c>
      <c r="E868" s="643">
        <v>0</v>
      </c>
    </row>
    <row r="869" spans="2:5" ht="18" customHeight="1">
      <c r="B869" s="643" t="s">
        <v>3740</v>
      </c>
      <c r="C869" s="644" t="s">
        <v>3746</v>
      </c>
      <c r="D869" s="643">
        <v>0</v>
      </c>
      <c r="E869" s="643">
        <v>0</v>
      </c>
    </row>
    <row r="870" spans="2:5" ht="18" customHeight="1">
      <c r="B870" s="643" t="s">
        <v>3740</v>
      </c>
      <c r="C870" s="644" t="s">
        <v>3747</v>
      </c>
      <c r="D870" s="643">
        <v>0.58799999999999997</v>
      </c>
      <c r="E870" s="643">
        <v>0.58799999999999997</v>
      </c>
    </row>
    <row r="871" spans="2:5" ht="18" customHeight="1">
      <c r="B871" s="643" t="s">
        <v>3740</v>
      </c>
      <c r="C871" s="644" t="s">
        <v>3748</v>
      </c>
      <c r="D871" s="643">
        <v>0.58499999999999996</v>
      </c>
      <c r="E871" s="643">
        <v>0.58499999999999996</v>
      </c>
    </row>
    <row r="872" spans="2:5" ht="18" customHeight="1">
      <c r="B872" s="643" t="s">
        <v>3740</v>
      </c>
      <c r="C872" s="644" t="s">
        <v>3749</v>
      </c>
      <c r="D872" s="643">
        <v>0.58399999999999996</v>
      </c>
      <c r="E872" s="643">
        <v>0.58399999999999996</v>
      </c>
    </row>
    <row r="873" spans="2:5" ht="18" customHeight="1">
      <c r="B873" s="643" t="s">
        <v>3740</v>
      </c>
      <c r="C873" s="644" t="s">
        <v>3750</v>
      </c>
      <c r="D873" s="643">
        <v>0.57999999999999996</v>
      </c>
      <c r="E873" s="643">
        <v>0.57999999999999996</v>
      </c>
    </row>
    <row r="874" spans="2:5" ht="18" customHeight="1">
      <c r="B874" s="643" t="s">
        <v>3740</v>
      </c>
      <c r="C874" s="644" t="s">
        <v>3751</v>
      </c>
      <c r="D874" s="643">
        <v>0</v>
      </c>
      <c r="E874" s="643">
        <v>0</v>
      </c>
    </row>
    <row r="875" spans="2:5" ht="18" customHeight="1">
      <c r="B875" s="643" t="s">
        <v>3740</v>
      </c>
      <c r="C875" s="644" t="s">
        <v>3752</v>
      </c>
      <c r="D875" s="643">
        <v>0.622</v>
      </c>
      <c r="E875" s="643">
        <v>0.622</v>
      </c>
    </row>
    <row r="876" spans="2:5" ht="18" customHeight="1">
      <c r="B876" s="643" t="s">
        <v>3740</v>
      </c>
      <c r="C876" s="644" t="s">
        <v>3753</v>
      </c>
      <c r="D876" s="643">
        <v>0.52500000000000002</v>
      </c>
      <c r="E876" s="643">
        <v>0.52500000000000002</v>
      </c>
    </row>
    <row r="877" spans="2:5" ht="18" customHeight="1">
      <c r="B877" s="643" t="s">
        <v>3754</v>
      </c>
      <c r="C877" s="644" t="s">
        <v>3755</v>
      </c>
      <c r="D877" s="643">
        <v>0</v>
      </c>
      <c r="E877" s="643">
        <v>0</v>
      </c>
    </row>
    <row r="878" spans="2:5" ht="18" customHeight="1">
      <c r="B878" s="643" t="s">
        <v>3754</v>
      </c>
      <c r="C878" s="644" t="s">
        <v>3756</v>
      </c>
      <c r="D878" s="643">
        <v>0.43</v>
      </c>
      <c r="E878" s="643">
        <v>0.43</v>
      </c>
    </row>
    <row r="879" spans="2:5" ht="18" customHeight="1">
      <c r="B879" s="643" t="s">
        <v>3754</v>
      </c>
      <c r="C879" s="644" t="s">
        <v>3757</v>
      </c>
      <c r="D879" s="643">
        <v>0.42000000000000004</v>
      </c>
      <c r="E879" s="643">
        <v>0.42000000000000004</v>
      </c>
    </row>
    <row r="880" spans="2:5" ht="18" customHeight="1">
      <c r="B880" s="643" t="s">
        <v>3758</v>
      </c>
      <c r="C880" s="644" t="s">
        <v>3758</v>
      </c>
      <c r="D880" s="643">
        <v>0.63500000000000001</v>
      </c>
      <c r="E880" s="643">
        <v>0.63500000000000001</v>
      </c>
    </row>
    <row r="881" spans="2:5" ht="18" customHeight="1">
      <c r="B881" s="643" t="s">
        <v>3759</v>
      </c>
      <c r="C881" s="644" t="s">
        <v>3760</v>
      </c>
      <c r="D881" s="643">
        <v>0.42399999999999999</v>
      </c>
      <c r="E881" s="643">
        <v>0.42399999999999999</v>
      </c>
    </row>
    <row r="882" spans="2:5" ht="18" customHeight="1">
      <c r="B882" s="643" t="s">
        <v>3759</v>
      </c>
      <c r="C882" s="644" t="s">
        <v>3761</v>
      </c>
      <c r="D882" s="643">
        <v>0.42399999999999999</v>
      </c>
      <c r="E882" s="643">
        <v>0.42399999999999999</v>
      </c>
    </row>
    <row r="883" spans="2:5" ht="18" customHeight="1">
      <c r="B883" s="643" t="s">
        <v>3762</v>
      </c>
      <c r="C883" s="644" t="s">
        <v>3763</v>
      </c>
      <c r="D883" s="643">
        <v>0</v>
      </c>
      <c r="E883" s="643">
        <v>0</v>
      </c>
    </row>
    <row r="884" spans="2:5" ht="18" customHeight="1">
      <c r="B884" s="643" t="s">
        <v>3762</v>
      </c>
      <c r="C884" s="644" t="s">
        <v>3764</v>
      </c>
      <c r="D884" s="643">
        <v>0.39200000000000002</v>
      </c>
      <c r="E884" s="643">
        <v>0.39200000000000002</v>
      </c>
    </row>
    <row r="885" spans="2:5" ht="18" customHeight="1">
      <c r="B885" s="643" t="s">
        <v>3762</v>
      </c>
      <c r="C885" s="644" t="s">
        <v>3765</v>
      </c>
      <c r="D885" s="643">
        <v>0.36299999999999999</v>
      </c>
      <c r="E885" s="643">
        <v>0.36299999999999999</v>
      </c>
    </row>
    <row r="886" spans="2:5" ht="18" customHeight="1">
      <c r="B886" s="643" t="s">
        <v>3766</v>
      </c>
      <c r="C886" s="644" t="s">
        <v>3766</v>
      </c>
      <c r="D886" s="643">
        <v>0.46299999999999997</v>
      </c>
      <c r="E886" s="643">
        <v>0.46299999999999997</v>
      </c>
    </row>
    <row r="887" spans="2:5" ht="18" customHeight="1">
      <c r="B887" s="643" t="s">
        <v>3767</v>
      </c>
      <c r="C887" s="644" t="s">
        <v>3767</v>
      </c>
      <c r="D887" s="643">
        <v>0.41899999999999998</v>
      </c>
      <c r="E887" s="643">
        <v>0.41899999999999998</v>
      </c>
    </row>
    <row r="888" spans="2:5" ht="18" customHeight="1">
      <c r="B888" s="643" t="s">
        <v>3768</v>
      </c>
      <c r="C888" s="644" t="s">
        <v>3769</v>
      </c>
      <c r="D888" s="643">
        <v>0</v>
      </c>
      <c r="E888" s="643">
        <v>0</v>
      </c>
    </row>
    <row r="889" spans="2:5" ht="18" customHeight="1">
      <c r="B889" s="643" t="s">
        <v>3768</v>
      </c>
      <c r="C889" s="644" t="s">
        <v>3770</v>
      </c>
      <c r="D889" s="643">
        <v>0.16699999999999998</v>
      </c>
      <c r="E889" s="643">
        <v>0.16699999999999998</v>
      </c>
    </row>
    <row r="890" spans="2:5" ht="18" customHeight="1">
      <c r="B890" s="643" t="s">
        <v>3768</v>
      </c>
      <c r="C890" s="644" t="s">
        <v>3771</v>
      </c>
      <c r="D890" s="643">
        <v>0.21000000000000002</v>
      </c>
      <c r="E890" s="643">
        <v>0.21000000000000002</v>
      </c>
    </row>
    <row r="891" spans="2:5" ht="18" customHeight="1">
      <c r="B891" s="643" t="s">
        <v>3768</v>
      </c>
      <c r="C891" s="644" t="s">
        <v>3772</v>
      </c>
      <c r="D891" s="643">
        <v>0.27399999999999997</v>
      </c>
      <c r="E891" s="643">
        <v>0.27399999999999997</v>
      </c>
    </row>
    <row r="892" spans="2:5" ht="18" customHeight="1">
      <c r="B892" s="643" t="s">
        <v>3768</v>
      </c>
      <c r="C892" s="644" t="s">
        <v>3773</v>
      </c>
      <c r="D892" s="643">
        <v>0.29500000000000004</v>
      </c>
      <c r="E892" s="643">
        <v>0.29500000000000004</v>
      </c>
    </row>
    <row r="893" spans="2:5" ht="18" customHeight="1">
      <c r="B893" s="643" t="s">
        <v>3768</v>
      </c>
      <c r="C893" s="644" t="s">
        <v>3774</v>
      </c>
      <c r="D893" s="643">
        <v>0.38</v>
      </c>
      <c r="E893" s="643">
        <v>0.38</v>
      </c>
    </row>
    <row r="894" spans="2:5" ht="18" customHeight="1">
      <c r="B894" s="643" t="s">
        <v>3768</v>
      </c>
      <c r="C894" s="644" t="s">
        <v>3775</v>
      </c>
      <c r="D894" s="643">
        <v>0.46400000000000002</v>
      </c>
      <c r="E894" s="643">
        <v>0.46400000000000002</v>
      </c>
    </row>
    <row r="895" spans="2:5" ht="18" customHeight="1">
      <c r="B895" s="643" t="s">
        <v>3768</v>
      </c>
      <c r="C895" s="644" t="s">
        <v>3776</v>
      </c>
      <c r="D895" s="643">
        <v>0.39900000000000002</v>
      </c>
      <c r="E895" s="643">
        <v>0.39900000000000002</v>
      </c>
    </row>
    <row r="896" spans="2:5" ht="18" customHeight="1">
      <c r="B896" s="643" t="s">
        <v>3777</v>
      </c>
      <c r="C896" s="644" t="s">
        <v>3777</v>
      </c>
      <c r="D896" s="643">
        <v>0.41899999999999998</v>
      </c>
      <c r="E896" s="643">
        <v>0.41899999999999998</v>
      </c>
    </row>
    <row r="897" spans="2:5" ht="18" customHeight="1">
      <c r="B897" s="643" t="s">
        <v>3778</v>
      </c>
      <c r="C897" s="644" t="s">
        <v>3779</v>
      </c>
      <c r="D897" s="643">
        <v>0.1</v>
      </c>
      <c r="E897" s="643">
        <v>0.1</v>
      </c>
    </row>
    <row r="898" spans="2:5" ht="18" customHeight="1">
      <c r="B898" s="643" t="s">
        <v>3778</v>
      </c>
      <c r="C898" s="644" t="s">
        <v>3780</v>
      </c>
      <c r="D898" s="643">
        <v>0</v>
      </c>
      <c r="E898" s="643">
        <v>0</v>
      </c>
    </row>
    <row r="899" spans="2:5" ht="18" customHeight="1">
      <c r="B899" s="643" t="s">
        <v>3778</v>
      </c>
      <c r="C899" s="644" t="s">
        <v>3781</v>
      </c>
      <c r="D899" s="643">
        <v>0.10199999999999999</v>
      </c>
      <c r="E899" s="643">
        <v>0.10199999999999999</v>
      </c>
    </row>
    <row r="900" spans="2:5" ht="18" customHeight="1">
      <c r="B900" s="643" t="s">
        <v>3778</v>
      </c>
      <c r="C900" s="644" t="s">
        <v>3782</v>
      </c>
      <c r="D900" s="643">
        <v>0.1</v>
      </c>
      <c r="E900" s="643">
        <v>0.1</v>
      </c>
    </row>
    <row r="901" spans="2:5" ht="18" customHeight="1">
      <c r="B901" s="643" t="s">
        <v>3783</v>
      </c>
      <c r="C901" s="644" t="s">
        <v>3783</v>
      </c>
      <c r="D901" s="643">
        <v>0.41899999999999998</v>
      </c>
      <c r="E901" s="643">
        <v>0.41899999999999998</v>
      </c>
    </row>
    <row r="902" spans="2:5" ht="18" customHeight="1">
      <c r="B902" s="643" t="s">
        <v>3784</v>
      </c>
      <c r="C902" s="644" t="s">
        <v>3785</v>
      </c>
      <c r="D902" s="643">
        <v>0</v>
      </c>
      <c r="E902" s="643">
        <v>0</v>
      </c>
    </row>
    <row r="903" spans="2:5" ht="18" customHeight="1">
      <c r="B903" s="643" t="s">
        <v>3784</v>
      </c>
      <c r="C903" s="644" t="s">
        <v>3786</v>
      </c>
      <c r="D903" s="643">
        <v>8.6999999999999994E-2</v>
      </c>
      <c r="E903" s="643">
        <v>8.6999999999999994E-2</v>
      </c>
    </row>
    <row r="904" spans="2:5" ht="18" customHeight="1">
      <c r="B904" s="643" t="s">
        <v>3784</v>
      </c>
      <c r="C904" s="644" t="s">
        <v>3787</v>
      </c>
      <c r="D904" s="643">
        <v>0.373</v>
      </c>
      <c r="E904" s="643">
        <v>0.373</v>
      </c>
    </row>
    <row r="905" spans="2:5" ht="18" customHeight="1">
      <c r="B905" s="643" t="s">
        <v>3784</v>
      </c>
      <c r="C905" s="644" t="s">
        <v>3788</v>
      </c>
      <c r="D905" s="643">
        <v>0.372</v>
      </c>
      <c r="E905" s="643">
        <v>0.372</v>
      </c>
    </row>
    <row r="906" spans="2:5" ht="18" customHeight="1">
      <c r="B906" s="643" t="s">
        <v>3789</v>
      </c>
      <c r="C906" s="644" t="s">
        <v>3789</v>
      </c>
      <c r="D906" s="643">
        <v>0.59000000000000008</v>
      </c>
      <c r="E906" s="643">
        <v>0.59000000000000008</v>
      </c>
    </row>
    <row r="907" spans="2:5" ht="18" customHeight="1">
      <c r="B907" s="643" t="s">
        <v>3790</v>
      </c>
      <c r="C907" s="644" t="s">
        <v>3790</v>
      </c>
      <c r="D907" s="643">
        <v>0.42399999999999999</v>
      </c>
      <c r="E907" s="643">
        <v>0.42399999999999999</v>
      </c>
    </row>
    <row r="908" spans="2:5" ht="18" customHeight="1">
      <c r="B908" s="643" t="s">
        <v>3791</v>
      </c>
      <c r="C908" s="644" t="s">
        <v>3792</v>
      </c>
      <c r="D908" s="643">
        <v>0</v>
      </c>
      <c r="E908" s="643">
        <v>0</v>
      </c>
    </row>
    <row r="909" spans="2:5" ht="18" customHeight="1">
      <c r="B909" s="643" t="s">
        <v>3791</v>
      </c>
      <c r="C909" s="644" t="s">
        <v>3793</v>
      </c>
      <c r="D909" s="643">
        <v>0.29899999999999999</v>
      </c>
      <c r="E909" s="643">
        <v>0.29899999999999999</v>
      </c>
    </row>
    <row r="910" spans="2:5" ht="18" customHeight="1">
      <c r="B910" s="643" t="s">
        <v>3791</v>
      </c>
      <c r="C910" s="644" t="s">
        <v>3794</v>
      </c>
      <c r="D910" s="643">
        <v>0.70100000000000007</v>
      </c>
      <c r="E910" s="643">
        <v>0.70100000000000007</v>
      </c>
    </row>
    <row r="911" spans="2:5" ht="18" customHeight="1">
      <c r="B911" s="643" t="s">
        <v>3791</v>
      </c>
      <c r="C911" s="644" t="s">
        <v>3795</v>
      </c>
      <c r="D911" s="643">
        <v>0.45199999999999996</v>
      </c>
      <c r="E911" s="643">
        <v>0.45199999999999996</v>
      </c>
    </row>
    <row r="912" spans="2:5" ht="18" customHeight="1">
      <c r="B912" s="643" t="s">
        <v>3796</v>
      </c>
      <c r="C912" s="644" t="s">
        <v>3797</v>
      </c>
      <c r="D912" s="643">
        <v>0.435</v>
      </c>
      <c r="E912" s="643">
        <v>0.435</v>
      </c>
    </row>
    <row r="913" spans="2:5" ht="18" customHeight="1">
      <c r="B913" s="643" t="s">
        <v>3796</v>
      </c>
      <c r="C913" s="644" t="s">
        <v>3798</v>
      </c>
      <c r="D913" s="643">
        <v>0.55800000000000005</v>
      </c>
      <c r="E913" s="643">
        <v>0.55800000000000005</v>
      </c>
    </row>
    <row r="914" spans="2:5" ht="18" customHeight="1">
      <c r="B914" s="643" t="s">
        <v>3796</v>
      </c>
      <c r="C914" s="644" t="s">
        <v>3799</v>
      </c>
      <c r="D914" s="643">
        <v>0.51</v>
      </c>
      <c r="E914" s="643">
        <v>0.51</v>
      </c>
    </row>
    <row r="915" spans="2:5" ht="18" customHeight="1">
      <c r="B915" s="643" t="s">
        <v>3800</v>
      </c>
      <c r="C915" s="644" t="s">
        <v>3800</v>
      </c>
      <c r="D915" s="643">
        <v>0.63400000000000001</v>
      </c>
      <c r="E915" s="643">
        <v>0.63400000000000001</v>
      </c>
    </row>
    <row r="916" spans="2:5" ht="18" customHeight="1">
      <c r="B916" s="643" t="s">
        <v>3801</v>
      </c>
      <c r="C916" s="644" t="s">
        <v>3801</v>
      </c>
      <c r="D916" s="643">
        <v>0.41100000000000003</v>
      </c>
      <c r="E916" s="643">
        <v>0.41100000000000003</v>
      </c>
    </row>
    <row r="917" spans="2:5" ht="18" customHeight="1">
      <c r="B917" s="643" t="s">
        <v>3802</v>
      </c>
      <c r="C917" s="644" t="s">
        <v>3802</v>
      </c>
      <c r="D917" s="643">
        <v>0.54799999999999993</v>
      </c>
      <c r="E917" s="643">
        <v>0.54799999999999993</v>
      </c>
    </row>
    <row r="918" spans="2:5" ht="18" customHeight="1">
      <c r="B918" s="643" t="s">
        <v>3803</v>
      </c>
      <c r="C918" s="644" t="s">
        <v>3804</v>
      </c>
      <c r="D918" s="643">
        <v>0.59000000000000008</v>
      </c>
      <c r="E918" s="643">
        <v>0.59000000000000008</v>
      </c>
    </row>
    <row r="919" spans="2:5" ht="18" customHeight="1">
      <c r="B919" s="643" t="s">
        <v>3803</v>
      </c>
      <c r="C919" s="644" t="s">
        <v>3805</v>
      </c>
      <c r="D919" s="643">
        <v>0.59000000000000008</v>
      </c>
      <c r="E919" s="643">
        <v>0.59000000000000008</v>
      </c>
    </row>
    <row r="920" spans="2:5" ht="18" customHeight="1">
      <c r="B920" s="643" t="s">
        <v>3806</v>
      </c>
      <c r="C920" s="644" t="s">
        <v>3806</v>
      </c>
      <c r="D920" s="643">
        <v>0.58399999999999996</v>
      </c>
      <c r="E920" s="643">
        <v>0.58399999999999996</v>
      </c>
    </row>
    <row r="921" spans="2:5" ht="18" customHeight="1">
      <c r="B921" s="643" t="s">
        <v>3807</v>
      </c>
      <c r="C921" s="644" t="s">
        <v>3807</v>
      </c>
      <c r="D921" s="643">
        <v>0.59199999999999997</v>
      </c>
      <c r="E921" s="643">
        <v>0.59199999999999997</v>
      </c>
    </row>
    <row r="922" spans="2:5" ht="18" customHeight="1">
      <c r="B922" s="643" t="s">
        <v>3808</v>
      </c>
      <c r="C922" s="644" t="s">
        <v>3808</v>
      </c>
      <c r="D922" s="643">
        <v>0.42399999999999999</v>
      </c>
      <c r="E922" s="643">
        <v>0.42399999999999999</v>
      </c>
    </row>
    <row r="923" spans="2:5" ht="18" customHeight="1">
      <c r="B923" s="643" t="s">
        <v>3809</v>
      </c>
      <c r="C923" s="644" t="s">
        <v>3810</v>
      </c>
      <c r="D923" s="643">
        <v>0</v>
      </c>
      <c r="E923" s="643">
        <v>0</v>
      </c>
    </row>
    <row r="924" spans="2:5" ht="18" customHeight="1">
      <c r="B924" s="643" t="s">
        <v>3809</v>
      </c>
      <c r="C924" s="644" t="s">
        <v>3811</v>
      </c>
      <c r="D924" s="643">
        <v>0.42700000000000005</v>
      </c>
      <c r="E924" s="643">
        <v>0.42700000000000005</v>
      </c>
    </row>
    <row r="925" spans="2:5" ht="18" customHeight="1">
      <c r="B925" s="643" t="s">
        <v>3809</v>
      </c>
      <c r="C925" s="644" t="s">
        <v>3812</v>
      </c>
      <c r="D925" s="643">
        <v>0.376</v>
      </c>
      <c r="E925" s="643">
        <v>0.376</v>
      </c>
    </row>
    <row r="926" spans="2:5" ht="18" customHeight="1">
      <c r="B926" s="643" t="s">
        <v>3809</v>
      </c>
      <c r="C926" s="644" t="s">
        <v>3813</v>
      </c>
      <c r="D926" s="643">
        <v>0.3</v>
      </c>
      <c r="E926" s="643">
        <v>0.3</v>
      </c>
    </row>
    <row r="927" spans="2:5" ht="18" customHeight="1">
      <c r="B927" s="643" t="s">
        <v>3809</v>
      </c>
      <c r="C927" s="644" t="s">
        <v>3814</v>
      </c>
      <c r="D927" s="643">
        <v>0.30200000000000005</v>
      </c>
      <c r="E927" s="643">
        <v>0.30200000000000005</v>
      </c>
    </row>
    <row r="928" spans="2:5" ht="18" customHeight="1">
      <c r="B928" s="643" t="s">
        <v>3815</v>
      </c>
      <c r="C928" s="644" t="s">
        <v>3815</v>
      </c>
      <c r="D928" s="643">
        <v>0.41899999999999998</v>
      </c>
      <c r="E928" s="643">
        <v>0.41899999999999998</v>
      </c>
    </row>
    <row r="929" spans="2:5" ht="18" customHeight="1">
      <c r="B929" s="643" t="s">
        <v>3816</v>
      </c>
      <c r="C929" s="644" t="s">
        <v>3817</v>
      </c>
      <c r="D929" s="643">
        <v>0</v>
      </c>
      <c r="E929" s="643">
        <v>0</v>
      </c>
    </row>
    <row r="930" spans="2:5" ht="18" customHeight="1">
      <c r="B930" s="643" t="s">
        <v>3816</v>
      </c>
      <c r="C930" s="644" t="s">
        <v>3818</v>
      </c>
      <c r="D930" s="643">
        <v>0.3</v>
      </c>
      <c r="E930" s="643">
        <v>0.3</v>
      </c>
    </row>
    <row r="931" spans="2:5" ht="18" customHeight="1">
      <c r="B931" s="643" t="s">
        <v>3816</v>
      </c>
      <c r="C931" s="644" t="s">
        <v>3819</v>
      </c>
      <c r="D931" s="643">
        <v>0.42199999999999999</v>
      </c>
      <c r="E931" s="643">
        <v>0.42199999999999999</v>
      </c>
    </row>
    <row r="932" spans="2:5" ht="18" customHeight="1">
      <c r="B932" s="643" t="s">
        <v>3816</v>
      </c>
      <c r="C932" s="644" t="s">
        <v>3820</v>
      </c>
      <c r="D932" s="643">
        <v>0.42199999999999999</v>
      </c>
      <c r="E932" s="643">
        <v>0.42199999999999999</v>
      </c>
    </row>
    <row r="933" spans="2:5" ht="18" customHeight="1">
      <c r="B933" s="643" t="s">
        <v>3821</v>
      </c>
      <c r="C933" s="644" t="s">
        <v>3821</v>
      </c>
      <c r="D933" s="643">
        <v>0.42199999999999999</v>
      </c>
      <c r="E933" s="643">
        <v>0.42199999999999999</v>
      </c>
    </row>
    <row r="934" spans="2:5" ht="18" customHeight="1">
      <c r="B934" s="643" t="s">
        <v>3822</v>
      </c>
      <c r="C934" s="644" t="s">
        <v>3823</v>
      </c>
      <c r="D934" s="643">
        <v>0</v>
      </c>
      <c r="E934" s="643">
        <v>0</v>
      </c>
    </row>
    <row r="935" spans="2:5" ht="18" customHeight="1">
      <c r="B935" s="643" t="s">
        <v>3822</v>
      </c>
      <c r="C935" s="644" t="s">
        <v>3824</v>
      </c>
      <c r="D935" s="643">
        <v>0.69800000000000006</v>
      </c>
      <c r="E935" s="643">
        <v>0.69800000000000006</v>
      </c>
    </row>
    <row r="936" spans="2:5" ht="18" customHeight="1">
      <c r="B936" s="643" t="s">
        <v>3822</v>
      </c>
      <c r="C936" s="644" t="s">
        <v>3825</v>
      </c>
      <c r="D936" s="643">
        <v>0.34400000000000003</v>
      </c>
      <c r="E936" s="643">
        <v>0.34400000000000003</v>
      </c>
    </row>
    <row r="937" spans="2:5" ht="18" customHeight="1">
      <c r="B937" s="643" t="s">
        <v>3826</v>
      </c>
      <c r="C937" s="644" t="s">
        <v>3826</v>
      </c>
      <c r="D937" s="643">
        <v>0.38800000000000001</v>
      </c>
      <c r="E937" s="643">
        <v>0.38800000000000001</v>
      </c>
    </row>
    <row r="938" spans="2:5" ht="18" customHeight="1">
      <c r="B938" s="643" t="s">
        <v>3827</v>
      </c>
      <c r="C938" s="644" t="s">
        <v>3827</v>
      </c>
      <c r="D938" s="643">
        <v>5.3999999999999999E-2</v>
      </c>
      <c r="E938" s="643">
        <v>5.3999999999999999E-2</v>
      </c>
    </row>
    <row r="939" spans="2:5" ht="18" customHeight="1">
      <c r="B939" s="643" t="s">
        <v>3828</v>
      </c>
      <c r="C939" s="644" t="s">
        <v>3828</v>
      </c>
      <c r="D939" s="643">
        <v>0.81800000000000006</v>
      </c>
      <c r="E939" s="643">
        <v>0.81800000000000006</v>
      </c>
    </row>
    <row r="940" spans="2:5" ht="18" customHeight="1">
      <c r="B940" s="643" t="s">
        <v>3829</v>
      </c>
      <c r="C940" s="644" t="s">
        <v>3829</v>
      </c>
      <c r="D940" s="643">
        <v>0.27099999999999996</v>
      </c>
      <c r="E940" s="643">
        <v>0.27099999999999996</v>
      </c>
    </row>
    <row r="941" spans="2:5" ht="18" customHeight="1">
      <c r="B941" s="643" t="s">
        <v>3830</v>
      </c>
      <c r="C941" s="644" t="s">
        <v>3830</v>
      </c>
      <c r="D941" s="643">
        <v>0.41399999999999998</v>
      </c>
      <c r="E941" s="643">
        <v>0.41399999999999998</v>
      </c>
    </row>
    <row r="942" spans="2:5" ht="18" customHeight="1">
      <c r="B942" s="643" t="s">
        <v>3831</v>
      </c>
      <c r="C942" s="644" t="s">
        <v>3831</v>
      </c>
      <c r="D942" s="643">
        <v>0.44700000000000001</v>
      </c>
      <c r="E942" s="643">
        <v>0.44700000000000001</v>
      </c>
    </row>
    <row r="943" spans="2:5" ht="18" customHeight="1">
      <c r="B943" s="643" t="s">
        <v>3832</v>
      </c>
      <c r="C943" s="644" t="s">
        <v>3832</v>
      </c>
      <c r="D943" s="643">
        <v>0.41899999999999998</v>
      </c>
      <c r="E943" s="643">
        <v>0.41899999999999998</v>
      </c>
    </row>
    <row r="944" spans="2:5" ht="18" customHeight="1">
      <c r="B944" s="643" t="s">
        <v>3833</v>
      </c>
      <c r="C944" s="644" t="s">
        <v>3834</v>
      </c>
      <c r="D944" s="643">
        <v>0</v>
      </c>
      <c r="E944" s="643">
        <v>0</v>
      </c>
    </row>
    <row r="945" spans="2:5" ht="18" customHeight="1">
      <c r="B945" s="643" t="s">
        <v>3833</v>
      </c>
      <c r="C945" s="644" t="s">
        <v>3835</v>
      </c>
      <c r="D945" s="643">
        <v>0</v>
      </c>
      <c r="E945" s="643">
        <v>0</v>
      </c>
    </row>
    <row r="946" spans="2:5" ht="18" customHeight="1">
      <c r="B946" s="643" t="s">
        <v>3833</v>
      </c>
      <c r="C946" s="644" t="s">
        <v>3836</v>
      </c>
      <c r="D946" s="643">
        <v>0.42199999999999999</v>
      </c>
      <c r="E946" s="643">
        <v>0.42199999999999999</v>
      </c>
    </row>
    <row r="947" spans="2:5" ht="18" customHeight="1">
      <c r="B947" s="643" t="s">
        <v>3833</v>
      </c>
      <c r="C947" s="644" t="s">
        <v>3837</v>
      </c>
      <c r="D947" s="643">
        <v>2.8000000000000001E-2</v>
      </c>
      <c r="E947" s="643">
        <v>2.8000000000000001E-2</v>
      </c>
    </row>
    <row r="948" spans="2:5" ht="18" customHeight="1">
      <c r="B948" s="643" t="s">
        <v>3838</v>
      </c>
      <c r="C948" s="644" t="s">
        <v>3838</v>
      </c>
      <c r="D948" s="643">
        <v>0.64300000000000002</v>
      </c>
      <c r="E948" s="643">
        <v>0.64300000000000002</v>
      </c>
    </row>
    <row r="949" spans="2:5" ht="18" customHeight="1">
      <c r="B949" s="643" t="s">
        <v>3839</v>
      </c>
      <c r="C949" s="644" t="s">
        <v>3840</v>
      </c>
      <c r="D949" s="643">
        <v>0</v>
      </c>
      <c r="E949" s="643">
        <v>0</v>
      </c>
    </row>
    <row r="950" spans="2:5" ht="18" customHeight="1">
      <c r="B950" s="643" t="s">
        <v>3839</v>
      </c>
      <c r="C950" s="644" t="s">
        <v>3841</v>
      </c>
      <c r="D950" s="643">
        <v>0.47399999999999998</v>
      </c>
      <c r="E950" s="643">
        <v>0.47399999999999998</v>
      </c>
    </row>
    <row r="951" spans="2:5" ht="18" customHeight="1">
      <c r="B951" s="643" t="s">
        <v>3839</v>
      </c>
      <c r="C951" s="644" t="s">
        <v>3842</v>
      </c>
      <c r="D951" s="643">
        <v>0.47</v>
      </c>
      <c r="E951" s="643">
        <v>0.47</v>
      </c>
    </row>
    <row r="952" spans="2:5" ht="18" customHeight="1">
      <c r="B952" s="643" t="s">
        <v>3843</v>
      </c>
      <c r="C952" s="644" t="s">
        <v>3843</v>
      </c>
      <c r="D952" s="643">
        <v>0.61699999999999999</v>
      </c>
      <c r="E952" s="643">
        <v>0.61699999999999999</v>
      </c>
    </row>
    <row r="953" spans="2:5" ht="18" customHeight="1">
      <c r="B953" s="643" t="s">
        <v>3844</v>
      </c>
      <c r="C953" s="644" t="s">
        <v>3845</v>
      </c>
      <c r="D953" s="643">
        <v>0</v>
      </c>
      <c r="E953" s="643">
        <v>0</v>
      </c>
    </row>
    <row r="954" spans="2:5" ht="18" customHeight="1">
      <c r="B954" s="643" t="s">
        <v>3844</v>
      </c>
      <c r="C954" s="644" t="s">
        <v>3846</v>
      </c>
      <c r="D954" s="643">
        <v>0.36699999999999999</v>
      </c>
      <c r="E954" s="643">
        <v>0.36699999999999999</v>
      </c>
    </row>
    <row r="955" spans="2:5" ht="18" customHeight="1">
      <c r="B955" s="643" t="s">
        <v>3844</v>
      </c>
      <c r="C955" s="644" t="s">
        <v>3847</v>
      </c>
      <c r="D955" s="643">
        <v>0.34299999999999997</v>
      </c>
      <c r="E955" s="643">
        <v>0.34299999999999997</v>
      </c>
    </row>
    <row r="956" spans="2:5" ht="18" customHeight="1">
      <c r="B956" s="643" t="s">
        <v>3848</v>
      </c>
      <c r="C956" s="644" t="s">
        <v>3848</v>
      </c>
      <c r="D956" s="643">
        <v>0.51800000000000002</v>
      </c>
      <c r="E956" s="643">
        <v>0.51800000000000002</v>
      </c>
    </row>
    <row r="957" spans="2:5" ht="18" customHeight="1">
      <c r="B957" s="643" t="s">
        <v>3849</v>
      </c>
      <c r="C957" s="644" t="s">
        <v>3849</v>
      </c>
      <c r="D957" s="643">
        <v>0.41899999999999998</v>
      </c>
      <c r="E957" s="643">
        <v>0.41899999999999998</v>
      </c>
    </row>
    <row r="958" spans="2:5" ht="18" customHeight="1">
      <c r="B958" s="643" t="s">
        <v>3850</v>
      </c>
      <c r="C958" s="644" t="s">
        <v>3851</v>
      </c>
      <c r="D958" s="643">
        <v>0</v>
      </c>
      <c r="E958" s="643">
        <v>0</v>
      </c>
    </row>
    <row r="959" spans="2:5" ht="18" customHeight="1">
      <c r="B959" s="643" t="s">
        <v>3850</v>
      </c>
      <c r="C959" s="644" t="s">
        <v>3852</v>
      </c>
      <c r="D959" s="643">
        <v>0.40099999999999997</v>
      </c>
      <c r="E959" s="643">
        <v>0.40099999999999997</v>
      </c>
    </row>
    <row r="960" spans="2:5" ht="18" customHeight="1">
      <c r="B960" s="643" t="s">
        <v>3850</v>
      </c>
      <c r="C960" s="644" t="s">
        <v>3853</v>
      </c>
      <c r="D960" s="643">
        <v>0.39700000000000002</v>
      </c>
      <c r="E960" s="643">
        <v>0.39700000000000002</v>
      </c>
    </row>
    <row r="961" spans="2:5" ht="18" customHeight="1">
      <c r="B961" s="643" t="s">
        <v>3854</v>
      </c>
      <c r="C961" s="644" t="s">
        <v>3855</v>
      </c>
      <c r="D961" s="643">
        <v>0</v>
      </c>
      <c r="E961" s="643">
        <v>0</v>
      </c>
    </row>
    <row r="962" spans="2:5" ht="18" customHeight="1">
      <c r="B962" s="643" t="s">
        <v>3854</v>
      </c>
      <c r="C962" s="644" t="s">
        <v>3856</v>
      </c>
      <c r="D962" s="643">
        <v>0.33399999999999996</v>
      </c>
      <c r="E962" s="643">
        <v>0.33399999999999996</v>
      </c>
    </row>
    <row r="963" spans="2:5" ht="18" customHeight="1">
      <c r="B963" s="643" t="s">
        <v>3854</v>
      </c>
      <c r="C963" s="644" t="s">
        <v>3857</v>
      </c>
      <c r="D963" s="643">
        <v>3.0000000000000002E-2</v>
      </c>
      <c r="E963" s="643">
        <v>3.0000000000000002E-2</v>
      </c>
    </row>
    <row r="964" spans="2:5" ht="18" customHeight="1">
      <c r="B964" s="643" t="s">
        <v>3858</v>
      </c>
      <c r="C964" s="644" t="s">
        <v>3858</v>
      </c>
      <c r="D964" s="643">
        <v>0.53700000000000003</v>
      </c>
      <c r="E964" s="643">
        <v>0.53700000000000003</v>
      </c>
    </row>
    <row r="965" spans="2:5" ht="18" customHeight="1">
      <c r="B965" s="643" t="s">
        <v>3859</v>
      </c>
      <c r="C965" s="644" t="s">
        <v>3859</v>
      </c>
      <c r="D965" s="643">
        <v>0.41699999999999998</v>
      </c>
      <c r="E965" s="643">
        <v>0.41699999999999998</v>
      </c>
    </row>
    <row r="966" spans="2:5" ht="18" customHeight="1">
      <c r="B966" s="643" t="s">
        <v>3860</v>
      </c>
      <c r="C966" s="644" t="s">
        <v>3860</v>
      </c>
      <c r="D966" s="643">
        <v>0</v>
      </c>
      <c r="E966" s="643">
        <v>0</v>
      </c>
    </row>
    <row r="967" spans="2:5" ht="18" customHeight="1">
      <c r="B967" s="643" t="s">
        <v>3861</v>
      </c>
      <c r="C967" s="644" t="s">
        <v>3862</v>
      </c>
      <c r="D967" s="643">
        <v>0</v>
      </c>
      <c r="E967" s="643">
        <v>0</v>
      </c>
    </row>
    <row r="968" spans="2:5" ht="18" customHeight="1">
      <c r="B968" s="643" t="s">
        <v>3861</v>
      </c>
      <c r="C968" s="644" t="s">
        <v>3863</v>
      </c>
      <c r="D968" s="643">
        <v>0.17200000000000001</v>
      </c>
      <c r="E968" s="643">
        <v>0.17200000000000001</v>
      </c>
    </row>
    <row r="969" spans="2:5" ht="18" customHeight="1">
      <c r="B969" s="643" t="s">
        <v>3861</v>
      </c>
      <c r="C969" s="644" t="s">
        <v>3864</v>
      </c>
      <c r="D969" s="643">
        <v>0.12999999999999998</v>
      </c>
      <c r="E969" s="643">
        <v>0.12999999999999998</v>
      </c>
    </row>
    <row r="970" spans="2:5" ht="18" customHeight="1">
      <c r="B970" s="643" t="s">
        <v>3865</v>
      </c>
      <c r="C970" s="644" t="s">
        <v>3866</v>
      </c>
      <c r="D970" s="643">
        <v>0</v>
      </c>
      <c r="E970" s="643">
        <v>0</v>
      </c>
    </row>
    <row r="971" spans="2:5" ht="18" customHeight="1">
      <c r="B971" s="643" t="s">
        <v>3865</v>
      </c>
      <c r="C971" s="644" t="s">
        <v>3867</v>
      </c>
      <c r="D971" s="643">
        <v>0</v>
      </c>
      <c r="E971" s="643">
        <v>0</v>
      </c>
    </row>
    <row r="972" spans="2:5" ht="18" customHeight="1">
      <c r="B972" s="643" t="s">
        <v>3865</v>
      </c>
      <c r="C972" s="644" t="s">
        <v>3868</v>
      </c>
      <c r="D972" s="643">
        <v>0.65</v>
      </c>
      <c r="E972" s="643">
        <v>0.65</v>
      </c>
    </row>
    <row r="973" spans="2:5" ht="18" customHeight="1">
      <c r="B973" s="643" t="s">
        <v>3865</v>
      </c>
      <c r="C973" s="644" t="s">
        <v>3869</v>
      </c>
      <c r="D973" s="643">
        <v>0.26200000000000001</v>
      </c>
      <c r="E973" s="643">
        <v>0.26200000000000001</v>
      </c>
    </row>
    <row r="974" spans="2:5" ht="18" customHeight="1">
      <c r="B974" s="643" t="s">
        <v>3870</v>
      </c>
      <c r="C974" s="644" t="s">
        <v>3870</v>
      </c>
      <c r="D974" s="643">
        <v>0.61799999999999999</v>
      </c>
      <c r="E974" s="643">
        <v>0.61799999999999999</v>
      </c>
    </row>
    <row r="975" spans="2:5" ht="18" customHeight="1">
      <c r="B975" s="643" t="s">
        <v>3871</v>
      </c>
      <c r="C975" s="644" t="s">
        <v>3871</v>
      </c>
      <c r="D975" s="643">
        <v>0.45399999999999996</v>
      </c>
      <c r="E975" s="643">
        <v>0.45399999999999996</v>
      </c>
    </row>
    <row r="976" spans="2:5" ht="18" customHeight="1">
      <c r="B976" s="643" t="s">
        <v>833</v>
      </c>
      <c r="C976" s="644" t="s">
        <v>3872</v>
      </c>
      <c r="D976" s="643">
        <v>0</v>
      </c>
      <c r="E976" s="643">
        <v>0</v>
      </c>
    </row>
    <row r="977" spans="2:5" ht="18" customHeight="1">
      <c r="B977" s="643" t="s">
        <v>833</v>
      </c>
      <c r="C977" s="644" t="s">
        <v>3873</v>
      </c>
      <c r="D977" s="643">
        <v>0.19400000000000001</v>
      </c>
      <c r="E977" s="643">
        <v>0.19400000000000001</v>
      </c>
    </row>
    <row r="978" spans="2:5" ht="18" customHeight="1">
      <c r="B978" s="643" t="s">
        <v>833</v>
      </c>
      <c r="C978" s="644" t="s">
        <v>3874</v>
      </c>
      <c r="D978" s="643">
        <v>0.19400000000000001</v>
      </c>
      <c r="E978" s="643">
        <v>0.19400000000000001</v>
      </c>
    </row>
    <row r="979" spans="2:5" ht="18" customHeight="1">
      <c r="B979" s="643" t="s">
        <v>3875</v>
      </c>
      <c r="C979" s="644" t="s">
        <v>3875</v>
      </c>
      <c r="D979" s="643">
        <v>0.63700000000000001</v>
      </c>
      <c r="E979" s="643">
        <v>0.63700000000000001</v>
      </c>
    </row>
    <row r="980" spans="2:5" ht="18" customHeight="1">
      <c r="B980" s="643" t="s">
        <v>3876</v>
      </c>
      <c r="C980" s="644" t="s">
        <v>3876</v>
      </c>
      <c r="D980" s="643">
        <v>0.501</v>
      </c>
      <c r="E980" s="643">
        <v>0.501</v>
      </c>
    </row>
    <row r="981" spans="2:5" ht="18" customHeight="1">
      <c r="B981" s="643" t="s">
        <v>3877</v>
      </c>
      <c r="C981" s="644" t="s">
        <v>3877</v>
      </c>
      <c r="D981" s="643">
        <v>0.42599999999999999</v>
      </c>
      <c r="E981" s="643">
        <v>0.42599999999999999</v>
      </c>
    </row>
    <row r="982" spans="2:5" ht="18" customHeight="1">
      <c r="B982" s="643" t="s">
        <v>3878</v>
      </c>
      <c r="C982" s="644" t="s">
        <v>3879</v>
      </c>
      <c r="D982" s="643">
        <v>0</v>
      </c>
      <c r="E982" s="643">
        <v>0</v>
      </c>
    </row>
    <row r="983" spans="2:5" ht="18" customHeight="1">
      <c r="B983" s="643" t="s">
        <v>3878</v>
      </c>
      <c r="C983" s="644" t="s">
        <v>3880</v>
      </c>
      <c r="D983" s="643">
        <v>0.16400000000000001</v>
      </c>
      <c r="E983" s="643">
        <v>0.16400000000000001</v>
      </c>
    </row>
    <row r="984" spans="2:5" ht="18" customHeight="1">
      <c r="B984" s="643" t="s">
        <v>3878</v>
      </c>
      <c r="C984" s="644" t="s">
        <v>3881</v>
      </c>
      <c r="D984" s="643">
        <v>0.27399999999999997</v>
      </c>
      <c r="E984" s="643">
        <v>0.27399999999999997</v>
      </c>
    </row>
    <row r="985" spans="2:5" ht="18" customHeight="1">
      <c r="B985" s="643" t="s">
        <v>3878</v>
      </c>
      <c r="C985" s="644" t="s">
        <v>3882</v>
      </c>
      <c r="D985" s="643">
        <v>0.29500000000000004</v>
      </c>
      <c r="E985" s="643">
        <v>0.29500000000000004</v>
      </c>
    </row>
    <row r="986" spans="2:5" ht="18" customHeight="1">
      <c r="B986" s="643" t="s">
        <v>3878</v>
      </c>
      <c r="C986" s="644" t="s">
        <v>3883</v>
      </c>
      <c r="D986" s="643">
        <v>0.48799999999999999</v>
      </c>
      <c r="E986" s="643">
        <v>0.48799999999999999</v>
      </c>
    </row>
    <row r="987" spans="2:5" ht="18" customHeight="1">
      <c r="B987" s="643" t="s">
        <v>3878</v>
      </c>
      <c r="C987" s="644" t="s">
        <v>3884</v>
      </c>
      <c r="D987" s="643">
        <v>0.34799999999999998</v>
      </c>
      <c r="E987" s="643">
        <v>0.34799999999999998</v>
      </c>
    </row>
    <row r="988" spans="2:5" ht="18" customHeight="1">
      <c r="B988" s="643" t="s">
        <v>3885</v>
      </c>
      <c r="C988" s="644" t="s">
        <v>3885</v>
      </c>
      <c r="D988" s="643">
        <v>0.59000000000000008</v>
      </c>
      <c r="E988" s="643">
        <v>0.59000000000000008</v>
      </c>
    </row>
    <row r="989" spans="2:5" ht="18" customHeight="1">
      <c r="B989" s="643" t="s">
        <v>3886</v>
      </c>
      <c r="C989" s="644" t="s">
        <v>3886</v>
      </c>
      <c r="D989" s="643">
        <v>0.38600000000000001</v>
      </c>
      <c r="E989" s="643">
        <v>0.38600000000000001</v>
      </c>
    </row>
    <row r="990" spans="2:5" ht="18" customHeight="1">
      <c r="B990" s="643" t="s">
        <v>3887</v>
      </c>
      <c r="C990" s="644" t="s">
        <v>3888</v>
      </c>
      <c r="D990" s="643">
        <v>0</v>
      </c>
      <c r="E990" s="643">
        <v>0</v>
      </c>
    </row>
    <row r="991" spans="2:5" ht="18" customHeight="1">
      <c r="B991" s="643" t="s">
        <v>3887</v>
      </c>
      <c r="C991" s="644" t="s">
        <v>3889</v>
      </c>
      <c r="D991" s="643">
        <v>0</v>
      </c>
      <c r="E991" s="643">
        <v>0</v>
      </c>
    </row>
    <row r="992" spans="2:5" ht="18" customHeight="1">
      <c r="B992" s="643" t="s">
        <v>3887</v>
      </c>
      <c r="C992" s="644" t="s">
        <v>3890</v>
      </c>
      <c r="D992" s="643">
        <v>0.378</v>
      </c>
      <c r="E992" s="643">
        <v>0.378</v>
      </c>
    </row>
    <row r="993" spans="2:5" ht="18" customHeight="1">
      <c r="B993" s="643" t="s">
        <v>3887</v>
      </c>
      <c r="C993" s="644" t="s">
        <v>3891</v>
      </c>
      <c r="D993" s="643">
        <v>0.38699999999999996</v>
      </c>
      <c r="E993" s="643">
        <v>0.38699999999999996</v>
      </c>
    </row>
    <row r="994" spans="2:5" ht="18" customHeight="1">
      <c r="B994" s="643" t="s">
        <v>3887</v>
      </c>
      <c r="C994" s="644" t="s">
        <v>3892</v>
      </c>
      <c r="D994" s="643">
        <v>0.38699999999999996</v>
      </c>
      <c r="E994" s="643">
        <v>0.38699999999999996</v>
      </c>
    </row>
    <row r="995" spans="2:5" ht="18" customHeight="1">
      <c r="B995" s="643" t="s">
        <v>3887</v>
      </c>
      <c r="C995" s="644" t="s">
        <v>3893</v>
      </c>
      <c r="D995" s="643">
        <v>0.40299999999999997</v>
      </c>
      <c r="E995" s="643">
        <v>0.40299999999999997</v>
      </c>
    </row>
    <row r="996" spans="2:5" ht="18" customHeight="1">
      <c r="B996" s="643" t="s">
        <v>3887</v>
      </c>
      <c r="C996" s="644" t="s">
        <v>3894</v>
      </c>
      <c r="D996" s="643">
        <v>0.35100000000000003</v>
      </c>
      <c r="E996" s="643">
        <v>0.35100000000000003</v>
      </c>
    </row>
    <row r="997" spans="2:5" ht="18" customHeight="1">
      <c r="B997" s="643" t="s">
        <v>3895</v>
      </c>
      <c r="C997" s="644" t="s">
        <v>3895</v>
      </c>
      <c r="D997" s="643">
        <v>0.629</v>
      </c>
      <c r="E997" s="643">
        <v>0.629</v>
      </c>
    </row>
    <row r="998" spans="2:5" ht="18" customHeight="1">
      <c r="B998" s="643" t="s">
        <v>3896</v>
      </c>
      <c r="C998" s="644" t="s">
        <v>3896</v>
      </c>
      <c r="D998" s="643">
        <v>0.161</v>
      </c>
      <c r="E998" s="643">
        <v>0.161</v>
      </c>
    </row>
    <row r="999" spans="2:5" ht="18" customHeight="1">
      <c r="B999" s="643" t="s">
        <v>3897</v>
      </c>
      <c r="C999" s="644" t="s">
        <v>3898</v>
      </c>
      <c r="D999" s="643">
        <v>0</v>
      </c>
      <c r="E999" s="643">
        <v>0</v>
      </c>
    </row>
    <row r="1000" spans="2:5" ht="18" customHeight="1">
      <c r="B1000" s="643" t="s">
        <v>3897</v>
      </c>
      <c r="C1000" s="644" t="s">
        <v>3899</v>
      </c>
      <c r="D1000" s="643">
        <v>0.42000000000000004</v>
      </c>
      <c r="E1000" s="643">
        <v>0.42000000000000004</v>
      </c>
    </row>
    <row r="1001" spans="2:5" ht="18" customHeight="1">
      <c r="B1001" s="643" t="s">
        <v>3897</v>
      </c>
      <c r="C1001" s="644" t="s">
        <v>3900</v>
      </c>
      <c r="D1001" s="643">
        <v>0.41699999999999998</v>
      </c>
      <c r="E1001" s="643">
        <v>0.41699999999999998</v>
      </c>
    </row>
    <row r="1002" spans="2:5" ht="18" customHeight="1">
      <c r="B1002" s="643" t="s">
        <v>834</v>
      </c>
      <c r="C1002" s="644" t="s">
        <v>834</v>
      </c>
      <c r="D1002" s="643">
        <v>0.80800000000000005</v>
      </c>
      <c r="E1002" s="643">
        <v>0.80800000000000005</v>
      </c>
    </row>
    <row r="1003" spans="2:5" ht="18" customHeight="1">
      <c r="B1003" s="643" t="s">
        <v>3901</v>
      </c>
      <c r="C1003" s="644" t="s">
        <v>3901</v>
      </c>
      <c r="D1003" s="643">
        <v>0.59000000000000008</v>
      </c>
      <c r="E1003" s="643">
        <v>0.59000000000000008</v>
      </c>
    </row>
    <row r="1004" spans="2:5" ht="18" customHeight="1">
      <c r="B1004" s="643" t="s">
        <v>3902</v>
      </c>
      <c r="C1004" s="644" t="s">
        <v>3903</v>
      </c>
      <c r="D1004" s="643">
        <v>0</v>
      </c>
      <c r="E1004" s="643">
        <v>0</v>
      </c>
    </row>
    <row r="1005" spans="2:5" ht="18" customHeight="1">
      <c r="B1005" s="643" t="s">
        <v>3902</v>
      </c>
      <c r="C1005" s="644" t="s">
        <v>3904</v>
      </c>
      <c r="D1005" s="643">
        <v>0</v>
      </c>
      <c r="E1005" s="643">
        <v>0</v>
      </c>
    </row>
    <row r="1006" spans="2:5" ht="18" customHeight="1">
      <c r="B1006" s="643" t="s">
        <v>3902</v>
      </c>
      <c r="C1006" s="644" t="s">
        <v>3905</v>
      </c>
      <c r="D1006" s="643">
        <v>0.32</v>
      </c>
      <c r="E1006" s="643">
        <v>0.32</v>
      </c>
    </row>
    <row r="1007" spans="2:5" ht="18" customHeight="1">
      <c r="B1007" s="643" t="s">
        <v>3902</v>
      </c>
      <c r="C1007" s="644" t="s">
        <v>3906</v>
      </c>
      <c r="D1007" s="643">
        <v>6.6000000000000003E-2</v>
      </c>
      <c r="E1007" s="643">
        <v>6.6000000000000003E-2</v>
      </c>
    </row>
    <row r="1008" spans="2:5" ht="18" customHeight="1">
      <c r="B1008" s="643" t="s">
        <v>3907</v>
      </c>
      <c r="C1008" s="644" t="s">
        <v>3908</v>
      </c>
      <c r="D1008" s="643">
        <v>0.38699999999999996</v>
      </c>
      <c r="E1008" s="643">
        <v>0.38699999999999996</v>
      </c>
    </row>
    <row r="1009" spans="2:5" ht="18" customHeight="1">
      <c r="B1009" s="643" t="s">
        <v>3907</v>
      </c>
      <c r="C1009" s="644" t="s">
        <v>3909</v>
      </c>
      <c r="D1009" s="643">
        <v>0.40900000000000003</v>
      </c>
      <c r="E1009" s="643">
        <v>0.40900000000000003</v>
      </c>
    </row>
    <row r="1010" spans="2:5" ht="18" customHeight="1">
      <c r="B1010" s="643" t="s">
        <v>3907</v>
      </c>
      <c r="C1010" s="644" t="s">
        <v>3910</v>
      </c>
      <c r="D1010" s="643">
        <v>0.40299999999999997</v>
      </c>
      <c r="E1010" s="643">
        <v>0.40299999999999997</v>
      </c>
    </row>
    <row r="1011" spans="2:5" ht="18" customHeight="1">
      <c r="B1011" s="643" t="s">
        <v>3911</v>
      </c>
      <c r="C1011" s="644" t="s">
        <v>3912</v>
      </c>
      <c r="D1011" s="643">
        <v>0</v>
      </c>
      <c r="E1011" s="643">
        <v>0</v>
      </c>
    </row>
    <row r="1012" spans="2:5" ht="18" customHeight="1">
      <c r="B1012" s="643" t="s">
        <v>3911</v>
      </c>
      <c r="C1012" s="644" t="s">
        <v>3913</v>
      </c>
      <c r="D1012" s="643">
        <v>0.67500000000000004</v>
      </c>
      <c r="E1012" s="643">
        <v>0.67500000000000004</v>
      </c>
    </row>
    <row r="1013" spans="2:5" ht="18" customHeight="1">
      <c r="B1013" s="643" t="s">
        <v>3911</v>
      </c>
      <c r="C1013" s="644" t="s">
        <v>3914</v>
      </c>
      <c r="D1013" s="643">
        <v>3.2000000000000001E-2</v>
      </c>
      <c r="E1013" s="643">
        <v>3.2000000000000001E-2</v>
      </c>
    </row>
    <row r="1014" spans="2:5" ht="18" customHeight="1">
      <c r="B1014" s="643" t="s">
        <v>3915</v>
      </c>
      <c r="C1014" s="644" t="s">
        <v>3915</v>
      </c>
      <c r="D1014" s="643">
        <v>0.41899999999999998</v>
      </c>
      <c r="E1014" s="643">
        <v>0.41899999999999998</v>
      </c>
    </row>
    <row r="1015" spans="2:5" ht="18" customHeight="1">
      <c r="B1015" s="643" t="s">
        <v>3916</v>
      </c>
      <c r="C1015" s="644" t="s">
        <v>3916</v>
      </c>
      <c r="D1015" s="643">
        <v>0.64400000000000002</v>
      </c>
      <c r="E1015" s="643">
        <v>0.64400000000000002</v>
      </c>
    </row>
    <row r="1016" spans="2:5" ht="18" customHeight="1">
      <c r="B1016" s="643" t="s">
        <v>3917</v>
      </c>
      <c r="C1016" s="644" t="s">
        <v>3918</v>
      </c>
      <c r="D1016" s="643">
        <v>0</v>
      </c>
      <c r="E1016" s="643">
        <v>0</v>
      </c>
    </row>
    <row r="1017" spans="2:5" ht="18" customHeight="1">
      <c r="B1017" s="643" t="s">
        <v>3917</v>
      </c>
      <c r="C1017" s="644" t="s">
        <v>3919</v>
      </c>
      <c r="D1017" s="643">
        <v>0.42199999999999999</v>
      </c>
      <c r="E1017" s="643">
        <v>0.42199999999999999</v>
      </c>
    </row>
    <row r="1018" spans="2:5" ht="18" customHeight="1">
      <c r="B1018" s="643" t="s">
        <v>3917</v>
      </c>
      <c r="C1018" s="644" t="s">
        <v>3920</v>
      </c>
      <c r="D1018" s="643">
        <v>7.8E-2</v>
      </c>
      <c r="E1018" s="643">
        <v>7.8E-2</v>
      </c>
    </row>
    <row r="1019" spans="2:5" ht="18" customHeight="1">
      <c r="B1019" s="643" t="s">
        <v>3921</v>
      </c>
      <c r="C1019" s="644" t="s">
        <v>3922</v>
      </c>
      <c r="D1019" s="643">
        <v>0</v>
      </c>
      <c r="E1019" s="643">
        <v>0</v>
      </c>
    </row>
    <row r="1020" spans="2:5" ht="18" customHeight="1">
      <c r="B1020" s="643" t="s">
        <v>3921</v>
      </c>
      <c r="C1020" s="644" t="s">
        <v>3923</v>
      </c>
      <c r="D1020" s="643">
        <v>0.26600000000000001</v>
      </c>
      <c r="E1020" s="643">
        <v>0.26600000000000001</v>
      </c>
    </row>
    <row r="1021" spans="2:5" ht="18" customHeight="1">
      <c r="B1021" s="643" t="s">
        <v>3921</v>
      </c>
      <c r="C1021" s="644" t="s">
        <v>3924</v>
      </c>
      <c r="D1021" s="643">
        <v>0.13799999999999998</v>
      </c>
      <c r="E1021" s="643">
        <v>0.13799999999999998</v>
      </c>
    </row>
    <row r="1022" spans="2:5" ht="18" customHeight="1">
      <c r="B1022" s="643" t="s">
        <v>3921</v>
      </c>
      <c r="C1022" s="644" t="s">
        <v>3925</v>
      </c>
      <c r="D1022" s="643">
        <v>0.28800000000000003</v>
      </c>
      <c r="E1022" s="643">
        <v>0.28800000000000003</v>
      </c>
    </row>
    <row r="1023" spans="2:5" ht="18" customHeight="1">
      <c r="B1023" s="643" t="s">
        <v>3921</v>
      </c>
      <c r="C1023" s="644" t="s">
        <v>3926</v>
      </c>
      <c r="D1023" s="643">
        <v>0.2</v>
      </c>
      <c r="E1023" s="643">
        <v>0.2</v>
      </c>
    </row>
    <row r="1024" spans="2:5" ht="18" customHeight="1">
      <c r="B1024" s="643" t="s">
        <v>3927</v>
      </c>
      <c r="C1024" s="644" t="s">
        <v>3927</v>
      </c>
      <c r="D1024" s="643">
        <v>0.24600000000000002</v>
      </c>
      <c r="E1024" s="643">
        <v>0.24600000000000002</v>
      </c>
    </row>
    <row r="1025" spans="2:5" ht="18" customHeight="1">
      <c r="B1025" s="643" t="s">
        <v>3928</v>
      </c>
      <c r="C1025" s="644" t="s">
        <v>3928</v>
      </c>
      <c r="D1025" s="643">
        <v>0.20499999999999999</v>
      </c>
      <c r="E1025" s="643">
        <v>0.20499999999999999</v>
      </c>
    </row>
    <row r="1026" spans="2:5" ht="18" customHeight="1">
      <c r="B1026" s="643" t="s">
        <v>3929</v>
      </c>
      <c r="C1026" s="644" t="s">
        <v>3929</v>
      </c>
      <c r="D1026" s="643">
        <v>0.46099999999999997</v>
      </c>
      <c r="E1026" s="643">
        <v>0.46099999999999997</v>
      </c>
    </row>
    <row r="1027" spans="2:5" ht="18" customHeight="1">
      <c r="B1027" s="643" t="s">
        <v>3930</v>
      </c>
      <c r="C1027" s="644" t="s">
        <v>3931</v>
      </c>
      <c r="D1027" s="643">
        <v>0</v>
      </c>
      <c r="E1027" s="643">
        <v>0</v>
      </c>
    </row>
    <row r="1028" spans="2:5" ht="18" customHeight="1">
      <c r="B1028" s="643" t="s">
        <v>3930</v>
      </c>
      <c r="C1028" s="644" t="s">
        <v>3932</v>
      </c>
      <c r="D1028" s="643">
        <v>0.91</v>
      </c>
      <c r="E1028" s="643">
        <v>0.91</v>
      </c>
    </row>
    <row r="1029" spans="2:5" ht="18" customHeight="1">
      <c r="B1029" s="643" t="s">
        <v>3930</v>
      </c>
      <c r="C1029" s="644" t="s">
        <v>3933</v>
      </c>
      <c r="D1029" s="643">
        <v>0.371</v>
      </c>
      <c r="E1029" s="643">
        <v>0.371</v>
      </c>
    </row>
    <row r="1030" spans="2:5" ht="18" customHeight="1">
      <c r="B1030" s="643" t="s">
        <v>3934</v>
      </c>
      <c r="C1030" s="644" t="s">
        <v>3935</v>
      </c>
      <c r="D1030" s="643">
        <v>0</v>
      </c>
      <c r="E1030" s="643">
        <v>0</v>
      </c>
    </row>
    <row r="1031" spans="2:5" ht="18" customHeight="1">
      <c r="B1031" s="643" t="s">
        <v>3934</v>
      </c>
      <c r="C1031" s="644" t="s">
        <v>3936</v>
      </c>
      <c r="D1031" s="643">
        <v>0.91900000000000004</v>
      </c>
      <c r="E1031" s="643">
        <v>0.91900000000000004</v>
      </c>
    </row>
    <row r="1032" spans="2:5" ht="18" customHeight="1">
      <c r="B1032" s="643" t="s">
        <v>3934</v>
      </c>
      <c r="C1032" s="644" t="s">
        <v>3937</v>
      </c>
      <c r="D1032" s="643">
        <v>0.22800000000000001</v>
      </c>
      <c r="E1032" s="643">
        <v>0.22800000000000001</v>
      </c>
    </row>
    <row r="1033" spans="2:5" ht="18" customHeight="1">
      <c r="B1033" s="643" t="s">
        <v>3938</v>
      </c>
      <c r="C1033" s="644" t="s">
        <v>3938</v>
      </c>
      <c r="D1033" s="643">
        <v>0.84599999999999997</v>
      </c>
      <c r="E1033" s="643">
        <v>0.84599999999999997</v>
      </c>
    </row>
    <row r="1034" spans="2:5" ht="18" customHeight="1">
      <c r="B1034" s="643" t="s">
        <v>3939</v>
      </c>
      <c r="C1034" s="644" t="s">
        <v>3939</v>
      </c>
      <c r="D1034" s="643">
        <v>0.52800000000000002</v>
      </c>
      <c r="E1034" s="643">
        <v>0.52800000000000002</v>
      </c>
    </row>
    <row r="1035" spans="2:5" ht="18" customHeight="1">
      <c r="B1035" s="643" t="s">
        <v>3940</v>
      </c>
      <c r="C1035" s="644" t="s">
        <v>3941</v>
      </c>
      <c r="D1035" s="643">
        <v>0</v>
      </c>
      <c r="E1035" s="643">
        <v>0</v>
      </c>
    </row>
    <row r="1036" spans="2:5" ht="18" customHeight="1">
      <c r="B1036" s="643" t="s">
        <v>3940</v>
      </c>
      <c r="C1036" s="644" t="s">
        <v>3942</v>
      </c>
      <c r="D1036" s="643">
        <v>0.34</v>
      </c>
      <c r="E1036" s="643">
        <v>0.34</v>
      </c>
    </row>
    <row r="1037" spans="2:5" ht="18" customHeight="1">
      <c r="B1037" s="643" t="s">
        <v>3940</v>
      </c>
      <c r="C1037" s="644" t="s">
        <v>3943</v>
      </c>
      <c r="D1037" s="643">
        <v>0.29599999999999999</v>
      </c>
      <c r="E1037" s="643">
        <v>0.29599999999999999</v>
      </c>
    </row>
    <row r="1038" spans="2:5" ht="18" customHeight="1">
      <c r="B1038" s="643" t="s">
        <v>3940</v>
      </c>
      <c r="C1038" s="644" t="s">
        <v>3944</v>
      </c>
      <c r="D1038" s="643">
        <v>0.42399999999999999</v>
      </c>
      <c r="E1038" s="643">
        <v>0.42399999999999999</v>
      </c>
    </row>
    <row r="1039" spans="2:5" ht="18" customHeight="1">
      <c r="B1039" s="643" t="s">
        <v>3940</v>
      </c>
      <c r="C1039" s="644" t="s">
        <v>3945</v>
      </c>
      <c r="D1039" s="643">
        <v>0.31</v>
      </c>
      <c r="E1039" s="643">
        <v>0.31</v>
      </c>
    </row>
    <row r="1040" spans="2:5" ht="18" customHeight="1">
      <c r="B1040" s="643" t="s">
        <v>3946</v>
      </c>
      <c r="C1040" s="644" t="s">
        <v>3946</v>
      </c>
      <c r="D1040" s="643">
        <v>0.19900000000000001</v>
      </c>
      <c r="E1040" s="643">
        <v>0.19900000000000001</v>
      </c>
    </row>
    <row r="1041" spans="2:5" ht="18" customHeight="1">
      <c r="B1041" s="643" t="s">
        <v>3947</v>
      </c>
      <c r="C1041" s="644" t="s">
        <v>3948</v>
      </c>
      <c r="D1041" s="643">
        <v>0</v>
      </c>
      <c r="E1041" s="643">
        <v>0</v>
      </c>
    </row>
    <row r="1042" spans="2:5" ht="18" customHeight="1">
      <c r="B1042" s="643" t="s">
        <v>3947</v>
      </c>
      <c r="C1042" s="644" t="s">
        <v>3949</v>
      </c>
      <c r="D1042" s="643">
        <v>0.58399999999999996</v>
      </c>
      <c r="E1042" s="643">
        <v>0.58399999999999996</v>
      </c>
    </row>
    <row r="1043" spans="2:5" ht="18" customHeight="1">
      <c r="B1043" s="643" t="s">
        <v>3947</v>
      </c>
      <c r="C1043" s="644" t="s">
        <v>3950</v>
      </c>
      <c r="D1043" s="643">
        <v>0.58299999999999996</v>
      </c>
      <c r="E1043" s="643">
        <v>0.58299999999999996</v>
      </c>
    </row>
    <row r="1044" spans="2:5" ht="18" customHeight="1">
      <c r="B1044" s="643" t="s">
        <v>3951</v>
      </c>
      <c r="C1044" s="644" t="s">
        <v>3952</v>
      </c>
      <c r="D1044" s="643">
        <v>0</v>
      </c>
      <c r="E1044" s="643">
        <v>0</v>
      </c>
    </row>
    <row r="1045" spans="2:5" ht="18" customHeight="1">
      <c r="B1045" s="643" t="s">
        <v>3951</v>
      </c>
      <c r="C1045" s="644" t="s">
        <v>3953</v>
      </c>
      <c r="D1045" s="643">
        <v>0.21199999999999999</v>
      </c>
      <c r="E1045" s="643">
        <v>0.21199999999999999</v>
      </c>
    </row>
    <row r="1046" spans="2:5" ht="18" customHeight="1">
      <c r="B1046" s="643" t="s">
        <v>3951</v>
      </c>
      <c r="C1046" s="644" t="s">
        <v>3954</v>
      </c>
      <c r="D1046" s="643">
        <v>0.318</v>
      </c>
      <c r="E1046" s="643">
        <v>0.318</v>
      </c>
    </row>
    <row r="1047" spans="2:5" ht="18" customHeight="1">
      <c r="B1047" s="643" t="s">
        <v>3951</v>
      </c>
      <c r="C1047" s="644" t="s">
        <v>3955</v>
      </c>
      <c r="D1047" s="643">
        <v>0.33900000000000002</v>
      </c>
      <c r="E1047" s="643">
        <v>0.33900000000000002</v>
      </c>
    </row>
    <row r="1048" spans="2:5" ht="18" customHeight="1">
      <c r="B1048" s="643" t="s">
        <v>3951</v>
      </c>
      <c r="C1048" s="644" t="s">
        <v>3956</v>
      </c>
      <c r="D1048" s="643">
        <v>0.33700000000000002</v>
      </c>
      <c r="E1048" s="643">
        <v>0.33700000000000002</v>
      </c>
    </row>
    <row r="1049" spans="2:5" ht="18" customHeight="1">
      <c r="B1049" s="643" t="s">
        <v>3951</v>
      </c>
      <c r="C1049" s="644" t="s">
        <v>3957</v>
      </c>
      <c r="D1049" s="643">
        <v>0.35499999999999998</v>
      </c>
      <c r="E1049" s="643">
        <v>0.35499999999999998</v>
      </c>
    </row>
    <row r="1050" spans="2:5" ht="18" customHeight="1">
      <c r="B1050" s="643" t="s">
        <v>3951</v>
      </c>
      <c r="C1050" s="644" t="s">
        <v>3958</v>
      </c>
      <c r="D1050" s="643">
        <v>0.61099999999999999</v>
      </c>
      <c r="E1050" s="643">
        <v>0.61099999999999999</v>
      </c>
    </row>
    <row r="1051" spans="2:5" ht="18" customHeight="1">
      <c r="B1051" s="643" t="s">
        <v>3951</v>
      </c>
      <c r="C1051" s="644" t="s">
        <v>3959</v>
      </c>
      <c r="D1051" s="643">
        <v>0.51200000000000001</v>
      </c>
      <c r="E1051" s="643">
        <v>0.51200000000000001</v>
      </c>
    </row>
    <row r="1052" spans="2:5" ht="18" customHeight="1">
      <c r="B1052" s="643" t="s">
        <v>3960</v>
      </c>
      <c r="C1052" s="644" t="s">
        <v>3961</v>
      </c>
      <c r="D1052" s="643">
        <v>0</v>
      </c>
      <c r="E1052" s="643">
        <v>0</v>
      </c>
    </row>
    <row r="1053" spans="2:5" ht="18" customHeight="1">
      <c r="B1053" s="643" t="s">
        <v>3960</v>
      </c>
      <c r="C1053" s="644" t="s">
        <v>3962</v>
      </c>
      <c r="D1053" s="643">
        <v>0.39300000000000002</v>
      </c>
      <c r="E1053" s="643">
        <v>0.39300000000000002</v>
      </c>
    </row>
    <row r="1054" spans="2:5" ht="18" customHeight="1">
      <c r="B1054" s="643" t="s">
        <v>3960</v>
      </c>
      <c r="C1054" s="644" t="s">
        <v>3963</v>
      </c>
      <c r="D1054" s="643">
        <v>0.53300000000000003</v>
      </c>
      <c r="E1054" s="643">
        <v>0.53300000000000003</v>
      </c>
    </row>
    <row r="1055" spans="2:5" ht="18" customHeight="1">
      <c r="B1055" s="643" t="s">
        <v>3960</v>
      </c>
      <c r="C1055" s="644" t="s">
        <v>3964</v>
      </c>
      <c r="D1055" s="643">
        <v>0.51200000000000001</v>
      </c>
      <c r="E1055" s="643">
        <v>0.51200000000000001</v>
      </c>
    </row>
    <row r="1056" spans="2:5" ht="18" customHeight="1">
      <c r="B1056" s="643" t="s">
        <v>3965</v>
      </c>
      <c r="C1056" s="644" t="s">
        <v>3966</v>
      </c>
      <c r="D1056" s="643">
        <v>0</v>
      </c>
      <c r="E1056" s="643">
        <v>0</v>
      </c>
    </row>
    <row r="1057" spans="2:5" ht="18" customHeight="1">
      <c r="B1057" s="643" t="s">
        <v>3965</v>
      </c>
      <c r="C1057" s="644" t="s">
        <v>3967</v>
      </c>
      <c r="D1057" s="643">
        <v>0.24600000000000002</v>
      </c>
      <c r="E1057" s="643">
        <v>0.24600000000000002</v>
      </c>
    </row>
    <row r="1058" spans="2:5" ht="18" customHeight="1">
      <c r="B1058" s="643" t="s">
        <v>3965</v>
      </c>
      <c r="C1058" s="644" t="s">
        <v>3968</v>
      </c>
      <c r="D1058" s="643">
        <v>0</v>
      </c>
      <c r="E1058" s="643">
        <v>0</v>
      </c>
    </row>
    <row r="1059" spans="2:5" ht="18" customHeight="1">
      <c r="B1059" s="643" t="s">
        <v>3969</v>
      </c>
      <c r="C1059" s="644" t="s">
        <v>3970</v>
      </c>
      <c r="D1059" s="643">
        <v>0</v>
      </c>
      <c r="E1059" s="643">
        <v>0</v>
      </c>
    </row>
    <row r="1060" spans="2:5" ht="18" customHeight="1">
      <c r="B1060" s="643" t="s">
        <v>3969</v>
      </c>
      <c r="C1060" s="644" t="s">
        <v>3971</v>
      </c>
      <c r="D1060" s="643">
        <v>0</v>
      </c>
      <c r="E1060" s="643">
        <v>0</v>
      </c>
    </row>
    <row r="1061" spans="2:5" ht="18" customHeight="1">
      <c r="B1061" s="643" t="s">
        <v>3969</v>
      </c>
      <c r="C1061" s="644" t="s">
        <v>3972</v>
      </c>
      <c r="D1061" s="643">
        <v>0</v>
      </c>
      <c r="E1061" s="643">
        <v>0</v>
      </c>
    </row>
    <row r="1062" spans="2:5" ht="18" customHeight="1">
      <c r="B1062" s="643" t="s">
        <v>3973</v>
      </c>
      <c r="C1062" s="644" t="s">
        <v>3973</v>
      </c>
      <c r="D1062" s="643">
        <v>0.63500000000000001</v>
      </c>
      <c r="E1062" s="643">
        <v>0.63500000000000001</v>
      </c>
    </row>
    <row r="1063" spans="2:5" ht="18" customHeight="1">
      <c r="B1063" s="643" t="s">
        <v>3974</v>
      </c>
      <c r="C1063" s="644" t="s">
        <v>3974</v>
      </c>
      <c r="D1063" s="643">
        <v>0.63200000000000001</v>
      </c>
      <c r="E1063" s="643">
        <v>0.63200000000000001</v>
      </c>
    </row>
    <row r="1064" spans="2:5" ht="18" customHeight="1">
      <c r="B1064" s="643" t="s">
        <v>3975</v>
      </c>
      <c r="C1064" s="644" t="s">
        <v>3975</v>
      </c>
      <c r="D1064" s="643">
        <v>0.64400000000000002</v>
      </c>
      <c r="E1064" s="643">
        <v>0.64400000000000002</v>
      </c>
    </row>
    <row r="1065" spans="2:5" ht="18" customHeight="1">
      <c r="B1065" s="643" t="s">
        <v>3976</v>
      </c>
      <c r="C1065" s="644" t="s">
        <v>3976</v>
      </c>
      <c r="D1065" s="643">
        <v>0.72599999999999998</v>
      </c>
      <c r="E1065" s="643">
        <v>0.72599999999999998</v>
      </c>
    </row>
    <row r="1066" spans="2:5" ht="18" customHeight="1">
      <c r="B1066" s="643" t="s">
        <v>3977</v>
      </c>
      <c r="C1066" s="644" t="s">
        <v>3978</v>
      </c>
      <c r="D1066" s="643">
        <v>0</v>
      </c>
      <c r="E1066" s="643">
        <v>0</v>
      </c>
    </row>
    <row r="1067" spans="2:5" ht="18" customHeight="1">
      <c r="B1067" s="643" t="s">
        <v>3977</v>
      </c>
      <c r="C1067" s="644" t="s">
        <v>3979</v>
      </c>
      <c r="D1067" s="643">
        <v>0</v>
      </c>
      <c r="E1067" s="643">
        <v>0</v>
      </c>
    </row>
    <row r="1068" spans="2:5" ht="18" customHeight="1">
      <c r="B1068" s="643" t="s">
        <v>3977</v>
      </c>
      <c r="C1068" s="644" t="s">
        <v>3980</v>
      </c>
      <c r="D1068" s="643">
        <v>0.41800000000000004</v>
      </c>
      <c r="E1068" s="643">
        <v>0.41800000000000004</v>
      </c>
    </row>
    <row r="1069" spans="2:5" ht="18" customHeight="1">
      <c r="B1069" s="643" t="s">
        <v>3977</v>
      </c>
      <c r="C1069" s="644" t="s">
        <v>3981</v>
      </c>
      <c r="D1069" s="643">
        <v>0.36699999999999999</v>
      </c>
      <c r="E1069" s="643">
        <v>0.36699999999999999</v>
      </c>
    </row>
    <row r="1070" spans="2:5" ht="18" customHeight="1">
      <c r="B1070" s="643" t="s">
        <v>3982</v>
      </c>
      <c r="C1070" s="644" t="s">
        <v>3983</v>
      </c>
      <c r="D1070" s="643">
        <v>0</v>
      </c>
      <c r="E1070" s="643">
        <v>0</v>
      </c>
    </row>
    <row r="1071" spans="2:5" ht="18" customHeight="1">
      <c r="B1071" s="643" t="s">
        <v>3982</v>
      </c>
      <c r="C1071" s="644" t="s">
        <v>3984</v>
      </c>
      <c r="D1071" s="643">
        <v>0</v>
      </c>
      <c r="E1071" s="643">
        <v>0</v>
      </c>
    </row>
    <row r="1072" spans="2:5" ht="18" customHeight="1">
      <c r="B1072" s="643" t="s">
        <v>3982</v>
      </c>
      <c r="C1072" s="644" t="s">
        <v>3985</v>
      </c>
      <c r="D1072" s="643">
        <v>0</v>
      </c>
      <c r="E1072" s="643">
        <v>0</v>
      </c>
    </row>
    <row r="1073" spans="2:5" ht="18" customHeight="1">
      <c r="B1073" s="643" t="s">
        <v>3982</v>
      </c>
      <c r="C1073" s="644" t="s">
        <v>3986</v>
      </c>
      <c r="D1073" s="643">
        <v>0</v>
      </c>
      <c r="E1073" s="643">
        <v>0</v>
      </c>
    </row>
    <row r="1074" spans="2:5" ht="18" customHeight="1">
      <c r="B1074" s="643" t="s">
        <v>3982</v>
      </c>
      <c r="C1074" s="644" t="s">
        <v>3987</v>
      </c>
      <c r="D1074" s="643">
        <v>0</v>
      </c>
      <c r="E1074" s="643">
        <v>0</v>
      </c>
    </row>
    <row r="1075" spans="2:5" ht="18" customHeight="1">
      <c r="B1075" s="643" t="s">
        <v>3982</v>
      </c>
      <c r="C1075" s="644" t="s">
        <v>3988</v>
      </c>
      <c r="D1075" s="643">
        <v>0</v>
      </c>
      <c r="E1075" s="643">
        <v>0</v>
      </c>
    </row>
    <row r="1076" spans="2:5" ht="18" customHeight="1">
      <c r="B1076" s="643" t="s">
        <v>3982</v>
      </c>
      <c r="C1076" s="644" t="s">
        <v>3989</v>
      </c>
      <c r="D1076" s="643">
        <v>0</v>
      </c>
      <c r="E1076" s="643">
        <v>0</v>
      </c>
    </row>
    <row r="1077" spans="2:5" ht="18" customHeight="1">
      <c r="B1077" s="643" t="s">
        <v>3982</v>
      </c>
      <c r="C1077" s="644" t="s">
        <v>3990</v>
      </c>
      <c r="D1077" s="643">
        <v>0</v>
      </c>
      <c r="E1077" s="643">
        <v>0</v>
      </c>
    </row>
    <row r="1078" spans="2:5" ht="18" customHeight="1">
      <c r="B1078" s="643" t="s">
        <v>3982</v>
      </c>
      <c r="C1078" s="644" t="s">
        <v>3991</v>
      </c>
      <c r="D1078" s="643">
        <v>0</v>
      </c>
      <c r="E1078" s="643">
        <v>0</v>
      </c>
    </row>
    <row r="1079" spans="2:5" ht="18" customHeight="1">
      <c r="B1079" s="643" t="s">
        <v>3982</v>
      </c>
      <c r="C1079" s="644" t="s">
        <v>3992</v>
      </c>
      <c r="D1079" s="643">
        <v>0</v>
      </c>
      <c r="E1079" s="643">
        <v>0</v>
      </c>
    </row>
    <row r="1080" spans="2:5" ht="18" customHeight="1">
      <c r="B1080" s="643" t="s">
        <v>3982</v>
      </c>
      <c r="C1080" s="644" t="s">
        <v>3993</v>
      </c>
      <c r="D1080" s="643">
        <v>0</v>
      </c>
      <c r="E1080" s="643">
        <v>0</v>
      </c>
    </row>
    <row r="1081" spans="2:5" ht="18" customHeight="1">
      <c r="B1081" s="643" t="s">
        <v>3982</v>
      </c>
      <c r="C1081" s="644" t="s">
        <v>3994</v>
      </c>
      <c r="D1081" s="643">
        <v>0.42199999999999999</v>
      </c>
      <c r="E1081" s="643">
        <v>0.42199999999999999</v>
      </c>
    </row>
    <row r="1082" spans="2:5" ht="18" customHeight="1">
      <c r="B1082" s="643" t="s">
        <v>3982</v>
      </c>
      <c r="C1082" s="644" t="s">
        <v>3995</v>
      </c>
      <c r="D1082" s="643">
        <v>0.01</v>
      </c>
      <c r="E1082" s="643">
        <v>0.01</v>
      </c>
    </row>
    <row r="1083" spans="2:5" ht="18" customHeight="1">
      <c r="B1083" s="643" t="s">
        <v>3996</v>
      </c>
      <c r="C1083" s="644" t="s">
        <v>3997</v>
      </c>
      <c r="D1083" s="643">
        <v>0</v>
      </c>
      <c r="E1083" s="643">
        <v>0</v>
      </c>
    </row>
    <row r="1084" spans="2:5" ht="18" customHeight="1">
      <c r="B1084" s="643" t="s">
        <v>3996</v>
      </c>
      <c r="C1084" s="644" t="s">
        <v>3998</v>
      </c>
      <c r="D1084" s="643">
        <v>0.55599999999999994</v>
      </c>
      <c r="E1084" s="643">
        <v>0.55599999999999994</v>
      </c>
    </row>
    <row r="1085" spans="2:5" ht="18" customHeight="1">
      <c r="B1085" s="643" t="s">
        <v>3996</v>
      </c>
      <c r="C1085" s="644" t="s">
        <v>3999</v>
      </c>
      <c r="D1085" s="643">
        <v>0.55000000000000004</v>
      </c>
      <c r="E1085" s="643">
        <v>0.55000000000000004</v>
      </c>
    </row>
    <row r="1086" spans="2:5" ht="18" customHeight="1">
      <c r="B1086" s="643" t="s">
        <v>4000</v>
      </c>
      <c r="C1086" s="644" t="s">
        <v>4000</v>
      </c>
      <c r="D1086" s="643">
        <v>0.496</v>
      </c>
      <c r="E1086" s="643">
        <v>0.496</v>
      </c>
    </row>
    <row r="1087" spans="2:5" ht="18" customHeight="1">
      <c r="B1087" s="643" t="s">
        <v>4001</v>
      </c>
      <c r="C1087" s="644" t="s">
        <v>4001</v>
      </c>
      <c r="D1087" s="643">
        <v>0.54400000000000004</v>
      </c>
      <c r="E1087" s="643">
        <v>0.54400000000000004</v>
      </c>
    </row>
    <row r="1088" spans="2:5" ht="18" customHeight="1">
      <c r="B1088" s="643" t="s">
        <v>4002</v>
      </c>
      <c r="C1088" s="644" t="s">
        <v>4002</v>
      </c>
      <c r="D1088" s="643">
        <v>0.55400000000000005</v>
      </c>
      <c r="E1088" s="643">
        <v>0.55400000000000005</v>
      </c>
    </row>
    <row r="1089" spans="2:5" ht="18" customHeight="1">
      <c r="B1089" s="643" t="s">
        <v>4003</v>
      </c>
      <c r="C1089" s="644" t="s">
        <v>4004</v>
      </c>
      <c r="D1089" s="643">
        <v>2.3E-2</v>
      </c>
      <c r="E1089" s="643">
        <v>2.3E-2</v>
      </c>
    </row>
    <row r="1090" spans="2:5" ht="18" customHeight="1">
      <c r="B1090" s="643" t="s">
        <v>4003</v>
      </c>
      <c r="C1090" s="644" t="s">
        <v>4005</v>
      </c>
      <c r="D1090" s="643">
        <v>0.66100000000000003</v>
      </c>
      <c r="E1090" s="643">
        <v>0.66100000000000003</v>
      </c>
    </row>
    <row r="1091" spans="2:5" ht="18" customHeight="1">
      <c r="B1091" s="643" t="s">
        <v>4003</v>
      </c>
      <c r="C1091" s="644" t="s">
        <v>4006</v>
      </c>
      <c r="D1091" s="643">
        <v>0.66</v>
      </c>
      <c r="E1091" s="643">
        <v>0.66</v>
      </c>
    </row>
    <row r="1092" spans="2:5" ht="18" customHeight="1">
      <c r="B1092" s="643" t="s">
        <v>4007</v>
      </c>
      <c r="C1092" s="644" t="s">
        <v>4007</v>
      </c>
      <c r="D1092" s="643">
        <v>0.41699999999999998</v>
      </c>
      <c r="E1092" s="643">
        <v>0.36799999999999999</v>
      </c>
    </row>
    <row r="1093" spans="2:5" ht="18" customHeight="1">
      <c r="B1093" s="643" t="s">
        <v>4008</v>
      </c>
      <c r="C1093" s="644" t="s">
        <v>4009</v>
      </c>
      <c r="D1093" s="643">
        <v>0.35199999999999998</v>
      </c>
      <c r="E1093" s="643">
        <v>0.35199999999999998</v>
      </c>
    </row>
    <row r="1094" spans="2:5" ht="18" customHeight="1">
      <c r="B1094" s="643" t="s">
        <v>4008</v>
      </c>
      <c r="C1094" s="644" t="s">
        <v>4010</v>
      </c>
      <c r="D1094" s="643">
        <v>0.59899999999999998</v>
      </c>
      <c r="E1094" s="643">
        <v>0.59899999999999998</v>
      </c>
    </row>
    <row r="1095" spans="2:5" ht="18" customHeight="1">
      <c r="B1095" s="643" t="s">
        <v>4008</v>
      </c>
      <c r="C1095" s="644" t="s">
        <v>4011</v>
      </c>
      <c r="D1095" s="643">
        <v>0.377</v>
      </c>
      <c r="E1095" s="643">
        <v>0.377</v>
      </c>
    </row>
    <row r="1096" spans="2:5" ht="18" customHeight="1">
      <c r="B1096" s="643" t="s">
        <v>4008</v>
      </c>
      <c r="C1096" s="644" t="s">
        <v>4012</v>
      </c>
      <c r="D1096" s="643">
        <v>0.35399999999999998</v>
      </c>
      <c r="E1096" s="643">
        <v>0.35399999999999998</v>
      </c>
    </row>
    <row r="1097" spans="2:5" ht="18" customHeight="1">
      <c r="B1097" s="643" t="s">
        <v>4008</v>
      </c>
      <c r="C1097" s="644" t="s">
        <v>4013</v>
      </c>
      <c r="D1097" s="643">
        <v>0.36000000000000004</v>
      </c>
      <c r="E1097" s="643">
        <v>0.36000000000000004</v>
      </c>
    </row>
    <row r="1098" spans="2:5" ht="18" customHeight="1">
      <c r="B1098" s="643" t="s">
        <v>4008</v>
      </c>
      <c r="C1098" s="644" t="s">
        <v>4014</v>
      </c>
      <c r="D1098" s="643">
        <v>0</v>
      </c>
      <c r="E1098" s="643">
        <v>0</v>
      </c>
    </row>
    <row r="1099" spans="2:5" ht="18" customHeight="1">
      <c r="B1099" s="643" t="s">
        <v>4008</v>
      </c>
      <c r="C1099" s="644" t="s">
        <v>4015</v>
      </c>
      <c r="D1099" s="643">
        <v>0</v>
      </c>
      <c r="E1099" s="643">
        <v>0</v>
      </c>
    </row>
    <row r="1100" spans="2:5" ht="18" customHeight="1">
      <c r="B1100" s="643" t="s">
        <v>4008</v>
      </c>
      <c r="C1100" s="644" t="s">
        <v>4016</v>
      </c>
      <c r="D1100" s="643">
        <v>0.432</v>
      </c>
      <c r="E1100" s="643">
        <v>0.432</v>
      </c>
    </row>
    <row r="1101" spans="2:5" ht="18" customHeight="1">
      <c r="B1101" s="643" t="s">
        <v>4017</v>
      </c>
      <c r="C1101" s="644" t="s">
        <v>4017</v>
      </c>
      <c r="D1101" s="643">
        <v>0.42899999999999999</v>
      </c>
      <c r="E1101" s="643">
        <v>0.42899999999999999</v>
      </c>
    </row>
    <row r="1102" spans="2:5" ht="18" customHeight="1">
      <c r="B1102" s="643" t="s">
        <v>4018</v>
      </c>
      <c r="C1102" s="644" t="s">
        <v>4018</v>
      </c>
      <c r="D1102" s="643">
        <v>0.45700000000000002</v>
      </c>
      <c r="E1102" s="643">
        <v>0.45700000000000002</v>
      </c>
    </row>
    <row r="1103" spans="2:5" ht="18" customHeight="1">
      <c r="B1103" s="643" t="s">
        <v>4019</v>
      </c>
      <c r="C1103" s="644" t="s">
        <v>4019</v>
      </c>
      <c r="D1103" s="643">
        <v>0.627</v>
      </c>
      <c r="E1103" s="643">
        <v>0.627</v>
      </c>
    </row>
    <row r="1104" spans="2:5" ht="18" customHeight="1">
      <c r="B1104" s="643" t="s">
        <v>4020</v>
      </c>
      <c r="C1104" s="644" t="s">
        <v>4021</v>
      </c>
      <c r="D1104" s="643">
        <v>0</v>
      </c>
      <c r="E1104" s="643">
        <v>0</v>
      </c>
    </row>
    <row r="1105" spans="2:5" ht="18" customHeight="1">
      <c r="B1105" s="643" t="s">
        <v>4020</v>
      </c>
      <c r="C1105" s="644" t="s">
        <v>4022</v>
      </c>
      <c r="D1105" s="643">
        <v>0.17399999999999999</v>
      </c>
      <c r="E1105" s="643">
        <v>0.17399999999999999</v>
      </c>
    </row>
    <row r="1106" spans="2:5" ht="18" customHeight="1">
      <c r="B1106" s="643" t="s">
        <v>4020</v>
      </c>
      <c r="C1106" s="644" t="s">
        <v>4023</v>
      </c>
      <c r="D1106" s="643">
        <v>0.26200000000000001</v>
      </c>
      <c r="E1106" s="643">
        <v>0.26200000000000001</v>
      </c>
    </row>
    <row r="1107" spans="2:5" ht="18" customHeight="1">
      <c r="B1107" s="643" t="s">
        <v>4020</v>
      </c>
      <c r="C1107" s="644" t="s">
        <v>4024</v>
      </c>
      <c r="D1107" s="643">
        <v>0.34799999999999998</v>
      </c>
      <c r="E1107" s="643">
        <v>0.34799999999999998</v>
      </c>
    </row>
    <row r="1108" spans="2:5" ht="18" customHeight="1">
      <c r="B1108" s="643" t="s">
        <v>4020</v>
      </c>
      <c r="C1108" s="644" t="s">
        <v>4025</v>
      </c>
      <c r="D1108" s="643">
        <v>0.10100000000000001</v>
      </c>
      <c r="E1108" s="643">
        <v>0.10100000000000001</v>
      </c>
    </row>
    <row r="1109" spans="2:5" ht="18" customHeight="1">
      <c r="B1109" s="643" t="s">
        <v>4026</v>
      </c>
      <c r="C1109" s="644" t="s">
        <v>4026</v>
      </c>
      <c r="D1109" s="643">
        <v>0.32</v>
      </c>
      <c r="E1109" s="643">
        <v>0.32</v>
      </c>
    </row>
    <row r="1110" spans="2:5" ht="18" customHeight="1">
      <c r="B1110" s="643" t="s">
        <v>4027</v>
      </c>
      <c r="C1110" s="644" t="s">
        <v>4027</v>
      </c>
      <c r="D1110" s="643">
        <v>0.42499999999999999</v>
      </c>
      <c r="E1110" s="643">
        <v>0.42499999999999999</v>
      </c>
    </row>
    <row r="1111" spans="2:5" ht="18" customHeight="1">
      <c r="B1111" s="643" t="s">
        <v>4028</v>
      </c>
      <c r="C1111" s="644" t="s">
        <v>4028</v>
      </c>
      <c r="D1111" s="643">
        <v>0</v>
      </c>
      <c r="E1111" s="643">
        <v>0</v>
      </c>
    </row>
    <row r="1112" spans="2:5" ht="18" customHeight="1">
      <c r="B1112" s="643" t="s">
        <v>4029</v>
      </c>
      <c r="C1112" s="644" t="s">
        <v>4029</v>
      </c>
      <c r="D1112" s="643">
        <v>0.38600000000000001</v>
      </c>
      <c r="E1112" s="643">
        <v>0.38600000000000001</v>
      </c>
    </row>
    <row r="1113" spans="2:5" ht="18" customHeight="1">
      <c r="B1113" s="643" t="s">
        <v>4030</v>
      </c>
      <c r="C1113" s="644" t="s">
        <v>4030</v>
      </c>
      <c r="D1113" s="643">
        <v>0.20399999999999999</v>
      </c>
      <c r="E1113" s="643">
        <v>0.20399999999999999</v>
      </c>
    </row>
    <row r="1114" spans="2:5" ht="18" customHeight="1">
      <c r="B1114" s="643" t="s">
        <v>4031</v>
      </c>
      <c r="C1114" s="644" t="s">
        <v>4031</v>
      </c>
      <c r="D1114" s="643">
        <v>0.42199999999999999</v>
      </c>
      <c r="E1114" s="643">
        <v>0.42199999999999999</v>
      </c>
    </row>
    <row r="1115" spans="2:5" ht="18" customHeight="1">
      <c r="B1115" s="643" t="s">
        <v>4032</v>
      </c>
      <c r="C1115" s="644" t="s">
        <v>4032</v>
      </c>
      <c r="D1115" s="643">
        <v>0.56099999999999994</v>
      </c>
      <c r="E1115" s="643">
        <v>0.56099999999999994</v>
      </c>
    </row>
    <row r="1116" spans="2:5" ht="18" customHeight="1">
      <c r="B1116" s="643" t="s">
        <v>4033</v>
      </c>
      <c r="C1116" s="644" t="s">
        <v>829</v>
      </c>
      <c r="D1116" s="643">
        <v>0.34499999999999997</v>
      </c>
      <c r="E1116" s="643">
        <v>0.34499999999999997</v>
      </c>
    </row>
    <row r="1117" spans="2:5" ht="18" customHeight="1">
      <c r="B1117" s="643" t="s">
        <v>4033</v>
      </c>
      <c r="C1117" s="644" t="s">
        <v>830</v>
      </c>
      <c r="D1117" s="643">
        <v>0.27099999999999996</v>
      </c>
      <c r="E1117" s="643">
        <v>0.27099999999999996</v>
      </c>
    </row>
    <row r="1118" spans="2:5" ht="18" customHeight="1">
      <c r="B1118" s="643" t="s">
        <v>4033</v>
      </c>
      <c r="C1118" s="644" t="s">
        <v>831</v>
      </c>
      <c r="D1118" s="643">
        <v>0.27200000000000002</v>
      </c>
      <c r="E1118" s="643">
        <v>0.27200000000000002</v>
      </c>
    </row>
    <row r="1119" spans="2:5" ht="18" customHeight="1">
      <c r="B1119" s="643" t="s">
        <v>4034</v>
      </c>
      <c r="C1119" s="644" t="s">
        <v>4034</v>
      </c>
      <c r="D1119" s="643">
        <v>0.63300000000000001</v>
      </c>
      <c r="E1119" s="643">
        <v>0.63300000000000001</v>
      </c>
    </row>
    <row r="1120" spans="2:5" ht="18" customHeight="1">
      <c r="B1120" s="643" t="s">
        <v>4035</v>
      </c>
      <c r="C1120" s="644" t="s">
        <v>4035</v>
      </c>
      <c r="D1120" s="643">
        <v>0.107</v>
      </c>
      <c r="E1120" s="643">
        <v>0.107</v>
      </c>
    </row>
    <row r="1121" spans="2:5" ht="18" customHeight="1">
      <c r="B1121" s="643" t="s">
        <v>4036</v>
      </c>
      <c r="C1121" s="644" t="s">
        <v>4036</v>
      </c>
      <c r="D1121" s="643">
        <v>0.60400000000000009</v>
      </c>
      <c r="E1121" s="643">
        <v>0.60400000000000009</v>
      </c>
    </row>
    <row r="1122" spans="2:5" ht="18" customHeight="1">
      <c r="B1122" s="643" t="s">
        <v>4037</v>
      </c>
      <c r="C1122" s="644" t="s">
        <v>4037</v>
      </c>
      <c r="D1122" s="643">
        <v>0.441</v>
      </c>
      <c r="E1122" s="643">
        <v>0.441</v>
      </c>
    </row>
    <row r="1123" spans="2:5" ht="18" customHeight="1">
      <c r="B1123" s="643" t="s">
        <v>4038</v>
      </c>
      <c r="C1123" s="644" t="s">
        <v>4038</v>
      </c>
      <c r="D1123" s="643">
        <v>0.42700000000000005</v>
      </c>
      <c r="E1123" s="643">
        <v>0.42700000000000005</v>
      </c>
    </row>
    <row r="1124" spans="2:5" ht="18" customHeight="1">
      <c r="B1124" s="643" t="s">
        <v>4039</v>
      </c>
      <c r="C1124" s="644" t="s">
        <v>4039</v>
      </c>
      <c r="D1124" s="643">
        <v>0.30599999999999999</v>
      </c>
      <c r="E1124" s="643">
        <v>0.30599999999999999</v>
      </c>
    </row>
    <row r="1125" spans="2:5" ht="18" customHeight="1">
      <c r="B1125" s="643" t="s">
        <v>4040</v>
      </c>
      <c r="C1125" s="644" t="s">
        <v>4041</v>
      </c>
      <c r="D1125" s="643">
        <v>0</v>
      </c>
      <c r="E1125" s="643">
        <v>0</v>
      </c>
    </row>
    <row r="1126" spans="2:5" ht="18" customHeight="1">
      <c r="B1126" s="643" t="s">
        <v>4040</v>
      </c>
      <c r="C1126" s="644" t="s">
        <v>4042</v>
      </c>
      <c r="D1126" s="643">
        <v>0.39900000000000002</v>
      </c>
      <c r="E1126" s="643">
        <v>0.39900000000000002</v>
      </c>
    </row>
    <row r="1127" spans="2:5" ht="18" customHeight="1">
      <c r="B1127" s="643" t="s">
        <v>4040</v>
      </c>
      <c r="C1127" s="644" t="s">
        <v>4043</v>
      </c>
      <c r="D1127" s="643">
        <v>0.53200000000000003</v>
      </c>
      <c r="E1127" s="643">
        <v>0.53200000000000003</v>
      </c>
    </row>
    <row r="1128" spans="2:5" ht="18" customHeight="1">
      <c r="B1128" s="643" t="s">
        <v>4040</v>
      </c>
      <c r="C1128" s="644" t="s">
        <v>4044</v>
      </c>
      <c r="D1128" s="643">
        <v>0.157</v>
      </c>
      <c r="E1128" s="643">
        <v>0.157</v>
      </c>
    </row>
    <row r="1129" spans="2:5" ht="18" customHeight="1">
      <c r="B1129" s="643" t="s">
        <v>4045</v>
      </c>
      <c r="C1129" s="644" t="s">
        <v>4045</v>
      </c>
      <c r="D1129" s="643">
        <v>0.48899999999999993</v>
      </c>
      <c r="E1129" s="643">
        <v>0.48899999999999993</v>
      </c>
    </row>
    <row r="1130" spans="2:5" ht="18" customHeight="1">
      <c r="B1130" s="643" t="s">
        <v>827</v>
      </c>
      <c r="C1130" s="644" t="s">
        <v>827</v>
      </c>
      <c r="D1130" s="643">
        <v>0.61799999999999999</v>
      </c>
      <c r="E1130" s="643">
        <v>0.61799999999999999</v>
      </c>
    </row>
    <row r="1131" spans="2:5" ht="18" customHeight="1">
      <c r="B1131" s="643" t="s">
        <v>4046</v>
      </c>
      <c r="C1131" s="644" t="s">
        <v>4046</v>
      </c>
      <c r="D1131" s="643">
        <v>0.38300000000000001</v>
      </c>
      <c r="E1131" s="643">
        <v>0.38300000000000001</v>
      </c>
    </row>
    <row r="1132" spans="2:5" ht="18" customHeight="1">
      <c r="B1132" s="643" t="s">
        <v>4047</v>
      </c>
      <c r="C1132" s="644" t="s">
        <v>4048</v>
      </c>
      <c r="D1132" s="643">
        <v>0</v>
      </c>
      <c r="E1132" s="643">
        <v>0</v>
      </c>
    </row>
    <row r="1133" spans="2:5" ht="18" customHeight="1">
      <c r="B1133" s="643" t="s">
        <v>4047</v>
      </c>
      <c r="C1133" s="644" t="s">
        <v>4049</v>
      </c>
      <c r="D1133" s="643">
        <v>0</v>
      </c>
      <c r="E1133" s="643">
        <v>0</v>
      </c>
    </row>
    <row r="1134" spans="2:5" ht="18" customHeight="1">
      <c r="B1134" s="643" t="s">
        <v>4047</v>
      </c>
      <c r="C1134" s="644" t="s">
        <v>4050</v>
      </c>
      <c r="D1134" s="643">
        <v>0.59399999999999997</v>
      </c>
      <c r="E1134" s="643">
        <v>0.59399999999999997</v>
      </c>
    </row>
    <row r="1135" spans="2:5" ht="18" customHeight="1">
      <c r="B1135" s="643" t="s">
        <v>4047</v>
      </c>
      <c r="C1135" s="644" t="s">
        <v>4051</v>
      </c>
      <c r="D1135" s="643">
        <v>0.20799999999999999</v>
      </c>
      <c r="E1135" s="643">
        <v>0.20799999999999999</v>
      </c>
    </row>
    <row r="1136" spans="2:5" ht="18" customHeight="1">
      <c r="B1136" s="643" t="s">
        <v>4052</v>
      </c>
      <c r="C1136" s="644" t="s">
        <v>4052</v>
      </c>
      <c r="D1136" s="643">
        <v>0.433</v>
      </c>
      <c r="E1136" s="643">
        <v>0.433</v>
      </c>
    </row>
    <row r="1137" spans="2:5" ht="18" customHeight="1">
      <c r="B1137" s="643" t="s">
        <v>4053</v>
      </c>
      <c r="C1137" s="644" t="s">
        <v>4053</v>
      </c>
      <c r="D1137" s="643">
        <v>3.0000000000000001E-3</v>
      </c>
      <c r="E1137" s="643">
        <v>3.0000000000000001E-3</v>
      </c>
    </row>
    <row r="1138" spans="2:5" ht="18" customHeight="1">
      <c r="B1138" s="643" t="s">
        <v>4054</v>
      </c>
      <c r="C1138" s="644" t="s">
        <v>4054</v>
      </c>
      <c r="D1138" s="643">
        <v>0.36299999999999999</v>
      </c>
      <c r="E1138" s="643">
        <v>0.36299999999999999</v>
      </c>
    </row>
    <row r="1139" spans="2:5" ht="18" customHeight="1">
      <c r="B1139" s="643" t="s">
        <v>4055</v>
      </c>
      <c r="C1139" s="644" t="s">
        <v>4056</v>
      </c>
      <c r="D1139" s="643">
        <v>0</v>
      </c>
      <c r="E1139" s="643">
        <v>0</v>
      </c>
    </row>
    <row r="1140" spans="2:5" ht="18" customHeight="1">
      <c r="B1140" s="643" t="s">
        <v>4055</v>
      </c>
      <c r="C1140" s="644" t="s">
        <v>4057</v>
      </c>
      <c r="D1140" s="643">
        <v>0.124</v>
      </c>
      <c r="E1140" s="643">
        <v>0.124</v>
      </c>
    </row>
    <row r="1141" spans="2:5" ht="18" customHeight="1">
      <c r="B1141" s="643" t="s">
        <v>4055</v>
      </c>
      <c r="C1141" s="644" t="s">
        <v>4058</v>
      </c>
      <c r="D1141" s="643">
        <v>0</v>
      </c>
      <c r="E1141" s="643">
        <v>0</v>
      </c>
    </row>
    <row r="1142" spans="2:5" ht="18" customHeight="1">
      <c r="B1142" s="643" t="s">
        <v>4055</v>
      </c>
      <c r="C1142" s="644" t="s">
        <v>4059</v>
      </c>
      <c r="D1142" s="643">
        <v>0</v>
      </c>
      <c r="E1142" s="643">
        <v>0</v>
      </c>
    </row>
    <row r="1143" spans="2:5" ht="18" customHeight="1">
      <c r="B1143" s="643" t="s">
        <v>4060</v>
      </c>
      <c r="C1143" s="644" t="s">
        <v>4060</v>
      </c>
      <c r="D1143" s="643">
        <v>0.43</v>
      </c>
      <c r="E1143" s="643">
        <v>0.43</v>
      </c>
    </row>
    <row r="1144" spans="2:5" ht="18" customHeight="1">
      <c r="B1144" s="643" t="s">
        <v>4061</v>
      </c>
      <c r="C1144" s="644" t="s">
        <v>4061</v>
      </c>
      <c r="D1144" s="643">
        <v>0.51200000000000001</v>
      </c>
      <c r="E1144" s="643">
        <v>0.51200000000000001</v>
      </c>
    </row>
    <row r="1145" spans="2:5" ht="18" customHeight="1">
      <c r="B1145" s="643" t="s">
        <v>4062</v>
      </c>
      <c r="C1145" s="644" t="s">
        <v>4062</v>
      </c>
      <c r="D1145" s="643">
        <v>0.46400000000000002</v>
      </c>
      <c r="E1145" s="643">
        <v>0.46400000000000002</v>
      </c>
    </row>
    <row r="1146" spans="2:5" ht="18" customHeight="1">
      <c r="B1146" s="643" t="s">
        <v>4063</v>
      </c>
      <c r="C1146" s="644" t="s">
        <v>4063</v>
      </c>
      <c r="D1146" s="643">
        <v>0.51200000000000001</v>
      </c>
      <c r="E1146" s="643">
        <v>0.51200000000000001</v>
      </c>
    </row>
    <row r="1147" spans="2:5" ht="18" customHeight="1">
      <c r="B1147" s="643" t="s">
        <v>4064</v>
      </c>
      <c r="C1147" s="644" t="s">
        <v>4064</v>
      </c>
      <c r="D1147" s="643">
        <v>0.45500000000000002</v>
      </c>
      <c r="E1147" s="643">
        <v>0.45500000000000002</v>
      </c>
    </row>
    <row r="1148" spans="2:5" ht="18" customHeight="1">
      <c r="B1148" s="643" t="s">
        <v>4065</v>
      </c>
      <c r="C1148" s="644" t="s">
        <v>4066</v>
      </c>
      <c r="D1148" s="643">
        <v>0</v>
      </c>
      <c r="E1148" s="643">
        <v>0</v>
      </c>
    </row>
    <row r="1149" spans="2:5" ht="18" customHeight="1">
      <c r="B1149" s="643" t="s">
        <v>4065</v>
      </c>
      <c r="C1149" s="644" t="s">
        <v>4067</v>
      </c>
      <c r="D1149" s="643">
        <v>0.43</v>
      </c>
      <c r="E1149" s="643">
        <v>0.43</v>
      </c>
    </row>
    <row r="1150" spans="2:5" ht="18" customHeight="1">
      <c r="B1150" s="643" t="s">
        <v>4065</v>
      </c>
      <c r="C1150" s="644" t="s">
        <v>4068</v>
      </c>
      <c r="D1150" s="643">
        <v>0.40900000000000003</v>
      </c>
      <c r="E1150" s="643">
        <v>0.40900000000000003</v>
      </c>
    </row>
    <row r="1151" spans="2:5" ht="18" customHeight="1">
      <c r="B1151" s="643" t="s">
        <v>4069</v>
      </c>
      <c r="C1151" s="644" t="s">
        <v>4069</v>
      </c>
      <c r="D1151" s="643">
        <v>0</v>
      </c>
      <c r="E1151" s="643">
        <v>0</v>
      </c>
    </row>
    <row r="1152" spans="2:5" ht="18" customHeight="1">
      <c r="B1152" s="643" t="s">
        <v>4070</v>
      </c>
      <c r="C1152" s="644" t="s">
        <v>4070</v>
      </c>
      <c r="D1152" s="643">
        <v>0.621</v>
      </c>
      <c r="E1152" s="643">
        <v>0.621</v>
      </c>
    </row>
    <row r="1153" spans="2:5" ht="18" customHeight="1">
      <c r="B1153" s="643" t="s">
        <v>4071</v>
      </c>
      <c r="C1153" s="644" t="s">
        <v>4071</v>
      </c>
      <c r="D1153" s="643">
        <v>0.24600000000000002</v>
      </c>
      <c r="E1153" s="643">
        <v>0.24600000000000002</v>
      </c>
    </row>
    <row r="1154" spans="2:5" ht="18" customHeight="1">
      <c r="B1154" s="643" t="s">
        <v>4072</v>
      </c>
      <c r="C1154" s="644" t="s">
        <v>4072</v>
      </c>
      <c r="D1154" s="643">
        <v>0.56499999999999995</v>
      </c>
      <c r="E1154" s="643">
        <v>0.56499999999999995</v>
      </c>
    </row>
    <row r="1155" spans="2:5" ht="18" customHeight="1">
      <c r="B1155" s="643" t="s">
        <v>4073</v>
      </c>
      <c r="C1155" s="644" t="s">
        <v>4074</v>
      </c>
      <c r="D1155" s="643">
        <v>0.26300000000000001</v>
      </c>
      <c r="E1155" s="643">
        <v>0.26300000000000001</v>
      </c>
    </row>
    <row r="1156" spans="2:5" ht="18" customHeight="1">
      <c r="B1156" s="643" t="s">
        <v>4073</v>
      </c>
      <c r="C1156" s="644" t="s">
        <v>4075</v>
      </c>
      <c r="D1156" s="643">
        <v>0.57899999999999996</v>
      </c>
      <c r="E1156" s="643">
        <v>0.57899999999999996</v>
      </c>
    </row>
    <row r="1157" spans="2:5" ht="18" customHeight="1">
      <c r="B1157" s="643" t="s">
        <v>4073</v>
      </c>
      <c r="C1157" s="644" t="s">
        <v>4076</v>
      </c>
      <c r="D1157" s="643">
        <v>0.54600000000000004</v>
      </c>
      <c r="E1157" s="643">
        <v>0.54600000000000004</v>
      </c>
    </row>
    <row r="1158" spans="2:5" ht="18" customHeight="1">
      <c r="B1158" s="643" t="s">
        <v>4077</v>
      </c>
      <c r="C1158" s="644" t="s">
        <v>4077</v>
      </c>
      <c r="D1158" s="643">
        <v>0.66200000000000003</v>
      </c>
      <c r="E1158" s="643">
        <v>0.66200000000000003</v>
      </c>
    </row>
    <row r="1159" spans="2:5" ht="18" customHeight="1">
      <c r="B1159" s="643" t="s">
        <v>4078</v>
      </c>
      <c r="C1159" s="644" t="s">
        <v>4078</v>
      </c>
      <c r="D1159" s="643">
        <v>0.58299999999999996</v>
      </c>
      <c r="E1159" s="643">
        <v>0.58299999999999996</v>
      </c>
    </row>
    <row r="1160" spans="2:5" ht="18" customHeight="1">
      <c r="B1160" s="643" t="s">
        <v>4079</v>
      </c>
      <c r="C1160" s="644" t="s">
        <v>4080</v>
      </c>
      <c r="D1160" s="643">
        <v>0.55400000000000005</v>
      </c>
      <c r="E1160" s="643">
        <v>0.55400000000000005</v>
      </c>
    </row>
    <row r="1161" spans="2:5" ht="18" customHeight="1">
      <c r="B1161" s="643" t="s">
        <v>4081</v>
      </c>
      <c r="C1161" s="644" t="s">
        <v>4081</v>
      </c>
      <c r="D1161" s="643">
        <v>0.60299999999999998</v>
      </c>
      <c r="E1161" s="643">
        <v>0.60299999999999998</v>
      </c>
    </row>
    <row r="1162" spans="2:5" ht="18" customHeight="1">
      <c r="B1162" s="643" t="s">
        <v>4082</v>
      </c>
      <c r="C1162" s="644" t="s">
        <v>4082</v>
      </c>
      <c r="D1162" s="643">
        <v>0.58100000000000007</v>
      </c>
      <c r="E1162" s="643">
        <v>0.58100000000000007</v>
      </c>
    </row>
    <row r="1163" spans="2:5" ht="18" customHeight="1">
      <c r="B1163" s="643" t="s">
        <v>4083</v>
      </c>
      <c r="C1163" s="644" t="s">
        <v>4083</v>
      </c>
      <c r="D1163" s="643">
        <v>0.40099999999999997</v>
      </c>
      <c r="E1163" s="643">
        <v>0.40099999999999997</v>
      </c>
    </row>
    <row r="1164" spans="2:5" ht="18" customHeight="1">
      <c r="B1164" s="643" t="s">
        <v>4084</v>
      </c>
      <c r="C1164" s="644" t="s">
        <v>4084</v>
      </c>
      <c r="D1164" s="643">
        <v>0.40600000000000003</v>
      </c>
      <c r="E1164" s="643">
        <v>0.40600000000000003</v>
      </c>
    </row>
    <row r="1165" spans="2:5" ht="18" customHeight="1">
      <c r="B1165" s="643" t="s">
        <v>4085</v>
      </c>
      <c r="C1165" s="644" t="s">
        <v>4085</v>
      </c>
      <c r="D1165" s="643">
        <v>0.38800000000000001</v>
      </c>
      <c r="E1165" s="643">
        <v>0.38800000000000001</v>
      </c>
    </row>
    <row r="1166" spans="2:5" ht="18" customHeight="1">
      <c r="B1166" s="643" t="s">
        <v>4086</v>
      </c>
      <c r="C1166" s="644" t="s">
        <v>4087</v>
      </c>
      <c r="D1166" s="643">
        <v>0</v>
      </c>
      <c r="E1166" s="643">
        <v>0</v>
      </c>
    </row>
    <row r="1167" spans="2:5" ht="18" customHeight="1">
      <c r="B1167" s="643" t="s">
        <v>4086</v>
      </c>
      <c r="C1167" s="644" t="s">
        <v>4088</v>
      </c>
      <c r="D1167" s="643">
        <v>0.377</v>
      </c>
      <c r="E1167" s="643">
        <v>0.377</v>
      </c>
    </row>
    <row r="1168" spans="2:5" ht="18" customHeight="1">
      <c r="B1168" s="643" t="s">
        <v>4086</v>
      </c>
      <c r="C1168" s="644" t="s">
        <v>4089</v>
      </c>
      <c r="D1168" s="643">
        <v>0.37</v>
      </c>
      <c r="E1168" s="643">
        <v>0.37</v>
      </c>
    </row>
    <row r="1169" spans="2:5" ht="18" customHeight="1">
      <c r="B1169" s="643" t="s">
        <v>4090</v>
      </c>
      <c r="C1169" s="644" t="s">
        <v>4090</v>
      </c>
      <c r="D1169" s="643">
        <v>0.627</v>
      </c>
      <c r="E1169" s="643">
        <v>0.627</v>
      </c>
    </row>
    <row r="1170" spans="2:5" ht="18" customHeight="1">
      <c r="B1170" s="643" t="s">
        <v>4091</v>
      </c>
      <c r="C1170" s="644" t="s">
        <v>4091</v>
      </c>
      <c r="D1170" s="643">
        <v>0.46799999999999997</v>
      </c>
      <c r="E1170" s="643">
        <v>0.46799999999999997</v>
      </c>
    </row>
    <row r="1171" spans="2:5" ht="18" customHeight="1">
      <c r="B1171" s="643" t="s">
        <v>4092</v>
      </c>
      <c r="C1171" s="644" t="s">
        <v>4092</v>
      </c>
      <c r="D1171" s="643">
        <v>0.47600000000000003</v>
      </c>
      <c r="E1171" s="643">
        <v>0.47600000000000003</v>
      </c>
    </row>
    <row r="1172" spans="2:5" ht="18" customHeight="1">
      <c r="B1172" s="643" t="s">
        <v>4093</v>
      </c>
      <c r="C1172" s="644" t="s">
        <v>4094</v>
      </c>
      <c r="D1172" s="643">
        <v>0.41</v>
      </c>
      <c r="E1172" s="643">
        <v>0.41</v>
      </c>
    </row>
    <row r="1173" spans="2:5" ht="18" customHeight="1">
      <c r="B1173" s="643" t="s">
        <v>4093</v>
      </c>
      <c r="C1173" s="644" t="s">
        <v>4095</v>
      </c>
      <c r="D1173" s="643">
        <v>0.42499999999999999</v>
      </c>
      <c r="E1173" s="643">
        <v>0.42499999999999999</v>
      </c>
    </row>
    <row r="1174" spans="2:5" ht="18" customHeight="1">
      <c r="B1174" s="643" t="s">
        <v>4093</v>
      </c>
      <c r="C1174" s="644" t="s">
        <v>4096</v>
      </c>
      <c r="D1174" s="643">
        <v>0.42099999999999999</v>
      </c>
      <c r="E1174" s="643">
        <v>0.42099999999999999</v>
      </c>
    </row>
    <row r="1175" spans="2:5" ht="18" customHeight="1">
      <c r="B1175" s="643" t="s">
        <v>4097</v>
      </c>
      <c r="C1175" s="644" t="s">
        <v>4097</v>
      </c>
      <c r="D1175" s="643">
        <v>0.623</v>
      </c>
      <c r="E1175" s="643">
        <v>0.623</v>
      </c>
    </row>
    <row r="1176" spans="2:5" ht="18" customHeight="1">
      <c r="B1176" s="643" t="s">
        <v>4098</v>
      </c>
      <c r="C1176" s="644" t="s">
        <v>4099</v>
      </c>
      <c r="D1176" s="643">
        <v>0</v>
      </c>
      <c r="E1176" s="643">
        <v>0</v>
      </c>
    </row>
    <row r="1177" spans="2:5" ht="18" customHeight="1">
      <c r="B1177" s="643" t="s">
        <v>4098</v>
      </c>
      <c r="C1177" s="644" t="s">
        <v>4100</v>
      </c>
      <c r="D1177" s="643">
        <v>0.3</v>
      </c>
      <c r="E1177" s="643">
        <v>0.3</v>
      </c>
    </row>
    <row r="1178" spans="2:5" ht="18" customHeight="1">
      <c r="B1178" s="643" t="s">
        <v>4098</v>
      </c>
      <c r="C1178" s="644" t="s">
        <v>4101</v>
      </c>
      <c r="D1178" s="643">
        <v>4.5999999999999999E-2</v>
      </c>
      <c r="E1178" s="643">
        <v>4.5999999999999999E-2</v>
      </c>
    </row>
    <row r="1179" spans="2:5" ht="18" customHeight="1">
      <c r="B1179" s="643" t="s">
        <v>4102</v>
      </c>
      <c r="C1179" s="644" t="s">
        <v>4103</v>
      </c>
      <c r="D1179" s="643">
        <v>0</v>
      </c>
      <c r="E1179" s="643">
        <v>0</v>
      </c>
    </row>
    <row r="1180" spans="2:5" ht="18" customHeight="1">
      <c r="B1180" s="643" t="s">
        <v>4102</v>
      </c>
      <c r="C1180" s="644" t="s">
        <v>4104</v>
      </c>
      <c r="D1180" s="643">
        <v>0.52899999999999991</v>
      </c>
      <c r="E1180" s="643">
        <v>0.52899999999999991</v>
      </c>
    </row>
    <row r="1181" spans="2:5" ht="18" customHeight="1">
      <c r="B1181" s="643" t="s">
        <v>4102</v>
      </c>
      <c r="C1181" s="644" t="s">
        <v>4105</v>
      </c>
      <c r="D1181" s="643">
        <v>0.52700000000000002</v>
      </c>
      <c r="E1181" s="643">
        <v>0.52700000000000002</v>
      </c>
    </row>
    <row r="1182" spans="2:5" ht="18" customHeight="1">
      <c r="B1182" s="643" t="s">
        <v>4106</v>
      </c>
      <c r="C1182" s="644" t="s">
        <v>4106</v>
      </c>
      <c r="D1182" s="643">
        <v>0.433</v>
      </c>
      <c r="E1182" s="643">
        <v>0.433</v>
      </c>
    </row>
    <row r="1183" spans="2:5" ht="18" customHeight="1">
      <c r="B1183" s="643" t="s">
        <v>4107</v>
      </c>
      <c r="C1183" s="644" t="s">
        <v>4107</v>
      </c>
      <c r="D1183" s="643">
        <v>0</v>
      </c>
      <c r="E1183" s="643">
        <v>0</v>
      </c>
    </row>
    <row r="1184" spans="2:5" ht="18" customHeight="1">
      <c r="B1184" s="643" t="s">
        <v>4108</v>
      </c>
      <c r="C1184" s="644" t="s">
        <v>4108</v>
      </c>
      <c r="D1184" s="643">
        <v>0.63200000000000001</v>
      </c>
      <c r="E1184" s="643">
        <v>0.63200000000000001</v>
      </c>
    </row>
    <row r="1185" spans="2:5" ht="18" customHeight="1">
      <c r="B1185" s="643" t="s">
        <v>4109</v>
      </c>
      <c r="C1185" s="644" t="s">
        <v>4109</v>
      </c>
      <c r="D1185" s="643">
        <v>4.0000000000000001E-3</v>
      </c>
      <c r="E1185" s="643">
        <v>4.0000000000000001E-3</v>
      </c>
    </row>
    <row r="1186" spans="2:5" ht="18" customHeight="1">
      <c r="B1186" s="643" t="s">
        <v>4110</v>
      </c>
      <c r="C1186" s="644" t="s">
        <v>4110</v>
      </c>
      <c r="D1186" s="643">
        <v>0.71199999999999997</v>
      </c>
      <c r="E1186" s="643">
        <v>0.71199999999999997</v>
      </c>
    </row>
    <row r="1187" spans="2:5" ht="18" customHeight="1">
      <c r="B1187" s="643" t="s">
        <v>4111</v>
      </c>
      <c r="C1187" s="644" t="s">
        <v>4111</v>
      </c>
      <c r="D1187" s="643">
        <v>9.8999999999999991E-2</v>
      </c>
      <c r="E1187" s="643">
        <v>9.8999999999999991E-2</v>
      </c>
    </row>
    <row r="1188" spans="2:5" ht="18" customHeight="1">
      <c r="B1188" s="643" t="s">
        <v>4112</v>
      </c>
      <c r="C1188" s="644" t="s">
        <v>4113</v>
      </c>
      <c r="D1188" s="643">
        <v>0.26600000000000001</v>
      </c>
      <c r="E1188" s="643">
        <v>0.26600000000000001</v>
      </c>
    </row>
    <row r="1189" spans="2:5" ht="18" customHeight="1">
      <c r="B1189" s="643" t="s">
        <v>4112</v>
      </c>
      <c r="C1189" s="644" t="s">
        <v>4114</v>
      </c>
      <c r="D1189" s="643">
        <v>0.34499999999999997</v>
      </c>
      <c r="E1189" s="643">
        <v>0.34499999999999997</v>
      </c>
    </row>
    <row r="1190" spans="2:5" ht="18" customHeight="1">
      <c r="B1190" s="643" t="s">
        <v>4112</v>
      </c>
      <c r="C1190" s="644" t="s">
        <v>4115</v>
      </c>
      <c r="D1190" s="643">
        <v>0.33599999999999997</v>
      </c>
      <c r="E1190" s="643">
        <v>0.33599999999999997</v>
      </c>
    </row>
    <row r="1191" spans="2:5" ht="18" customHeight="1">
      <c r="B1191" s="643" t="s">
        <v>4116</v>
      </c>
      <c r="C1191" s="644" t="s">
        <v>4117</v>
      </c>
      <c r="D1191" s="643">
        <v>0</v>
      </c>
      <c r="E1191" s="643">
        <v>0</v>
      </c>
    </row>
    <row r="1192" spans="2:5" ht="18" customHeight="1">
      <c r="B1192" s="643" t="s">
        <v>4116</v>
      </c>
      <c r="C1192" s="644" t="s">
        <v>4118</v>
      </c>
      <c r="D1192" s="643">
        <v>0.36099999999999999</v>
      </c>
      <c r="E1192" s="643">
        <v>0.36099999999999999</v>
      </c>
    </row>
    <row r="1193" spans="2:5" ht="18" customHeight="1">
      <c r="B1193" s="643" t="s">
        <v>4116</v>
      </c>
      <c r="C1193" s="644" t="s">
        <v>4119</v>
      </c>
      <c r="D1193" s="643">
        <v>0.311</v>
      </c>
      <c r="E1193" s="643">
        <v>0.311</v>
      </c>
    </row>
    <row r="1194" spans="2:5" ht="18" customHeight="1">
      <c r="B1194" s="643" t="s">
        <v>4120</v>
      </c>
      <c r="C1194" s="644" t="s">
        <v>4120</v>
      </c>
      <c r="D1194" s="643">
        <v>0.47499999999999998</v>
      </c>
      <c r="E1194" s="643">
        <v>0.47499999999999998</v>
      </c>
    </row>
    <row r="1195" spans="2:5" ht="18" customHeight="1">
      <c r="B1195" s="643" t="s">
        <v>4121</v>
      </c>
      <c r="C1195" s="644" t="s">
        <v>4121</v>
      </c>
      <c r="D1195" s="643">
        <v>0.47300000000000003</v>
      </c>
      <c r="E1195" s="643">
        <v>0.47300000000000003</v>
      </c>
    </row>
    <row r="1196" spans="2:5" ht="18" customHeight="1">
      <c r="B1196" s="643" t="s">
        <v>4122</v>
      </c>
      <c r="C1196" s="644" t="s">
        <v>4123</v>
      </c>
      <c r="D1196" s="643">
        <v>0</v>
      </c>
      <c r="E1196" s="643">
        <v>0</v>
      </c>
    </row>
    <row r="1197" spans="2:5" ht="18" customHeight="1">
      <c r="B1197" s="643" t="s">
        <v>4122</v>
      </c>
      <c r="C1197" s="644" t="s">
        <v>4124</v>
      </c>
      <c r="D1197" s="643">
        <v>0.38800000000000001</v>
      </c>
      <c r="E1197" s="643">
        <v>0.38800000000000001</v>
      </c>
    </row>
    <row r="1198" spans="2:5" ht="18" customHeight="1">
      <c r="B1198" s="643" t="s">
        <v>4122</v>
      </c>
      <c r="C1198" s="644" t="s">
        <v>4125</v>
      </c>
      <c r="D1198" s="643">
        <v>0.33100000000000002</v>
      </c>
      <c r="E1198" s="643">
        <v>0.33100000000000002</v>
      </c>
    </row>
    <row r="1199" spans="2:5" ht="18" customHeight="1">
      <c r="B1199" s="643" t="s">
        <v>4126</v>
      </c>
      <c r="C1199" s="644" t="s">
        <v>4126</v>
      </c>
      <c r="D1199" s="643">
        <v>0.443</v>
      </c>
      <c r="E1199" s="643">
        <v>0.443</v>
      </c>
    </row>
    <row r="1200" spans="2:5" ht="18" customHeight="1">
      <c r="B1200" s="643" t="s">
        <v>4127</v>
      </c>
      <c r="C1200" s="644" t="s">
        <v>4127</v>
      </c>
      <c r="D1200" s="643">
        <v>0</v>
      </c>
      <c r="E1200" s="643">
        <v>0</v>
      </c>
    </row>
    <row r="1201" spans="2:5" ht="18" customHeight="1">
      <c r="B1201" s="643" t="s">
        <v>4128</v>
      </c>
      <c r="C1201" s="644" t="s">
        <v>4129</v>
      </c>
      <c r="D1201" s="643">
        <v>0</v>
      </c>
      <c r="E1201" s="643">
        <v>0</v>
      </c>
    </row>
    <row r="1202" spans="2:5" ht="18" customHeight="1">
      <c r="B1202" s="643" t="s">
        <v>4128</v>
      </c>
      <c r="C1202" s="644" t="s">
        <v>4130</v>
      </c>
      <c r="D1202" s="643">
        <v>0</v>
      </c>
      <c r="E1202" s="643">
        <v>0</v>
      </c>
    </row>
    <row r="1203" spans="2:5" ht="18" customHeight="1">
      <c r="B1203" s="643" t="s">
        <v>4128</v>
      </c>
      <c r="C1203" s="644" t="s">
        <v>4131</v>
      </c>
      <c r="D1203" s="643">
        <v>0</v>
      </c>
      <c r="E1203" s="643">
        <v>0</v>
      </c>
    </row>
    <row r="1204" spans="2:5" ht="18" customHeight="1">
      <c r="B1204" s="643" t="s">
        <v>4132</v>
      </c>
      <c r="C1204" s="644" t="s">
        <v>4132</v>
      </c>
      <c r="D1204" s="643">
        <v>0.57399999999999995</v>
      </c>
      <c r="E1204" s="643">
        <v>0.57399999999999995</v>
      </c>
    </row>
    <row r="1205" spans="2:5" ht="18" customHeight="1">
      <c r="B1205" s="643" t="s">
        <v>4133</v>
      </c>
      <c r="C1205" s="644" t="s">
        <v>4134</v>
      </c>
      <c r="D1205" s="643">
        <v>0</v>
      </c>
      <c r="E1205" s="643">
        <v>0</v>
      </c>
    </row>
    <row r="1206" spans="2:5" ht="18" customHeight="1">
      <c r="B1206" s="643" t="s">
        <v>4133</v>
      </c>
      <c r="C1206" s="644" t="s">
        <v>4135</v>
      </c>
      <c r="D1206" s="643">
        <v>0.46200000000000002</v>
      </c>
      <c r="E1206" s="643">
        <v>0.46200000000000002</v>
      </c>
    </row>
    <row r="1207" spans="2:5" ht="18" customHeight="1">
      <c r="B1207" s="643" t="s">
        <v>4133</v>
      </c>
      <c r="C1207" s="644" t="s">
        <v>4136</v>
      </c>
      <c r="D1207" s="643">
        <v>0</v>
      </c>
      <c r="E1207" s="643">
        <v>0</v>
      </c>
    </row>
    <row r="1208" spans="2:5" ht="18" customHeight="1">
      <c r="B1208" s="643" t="s">
        <v>4137</v>
      </c>
      <c r="C1208" s="644" t="s">
        <v>4137</v>
      </c>
      <c r="D1208" s="643">
        <v>0.63800000000000001</v>
      </c>
      <c r="E1208" s="643">
        <v>0.63800000000000001</v>
      </c>
    </row>
    <row r="1209" spans="2:5" ht="18" customHeight="1">
      <c r="B1209" s="643" t="s">
        <v>4138</v>
      </c>
      <c r="C1209" s="644" t="s">
        <v>4138</v>
      </c>
      <c r="D1209" s="643">
        <v>0.47600000000000003</v>
      </c>
      <c r="E1209" s="643">
        <v>0.47600000000000003</v>
      </c>
    </row>
    <row r="1210" spans="2:5" ht="18" customHeight="1">
      <c r="B1210" s="643" t="s">
        <v>4139</v>
      </c>
      <c r="C1210" s="644" t="s">
        <v>4140</v>
      </c>
      <c r="D1210" s="643">
        <v>0</v>
      </c>
      <c r="E1210" s="643">
        <v>0</v>
      </c>
    </row>
    <row r="1211" spans="2:5" ht="18" customHeight="1">
      <c r="B1211" s="643" t="s">
        <v>4139</v>
      </c>
      <c r="C1211" s="644" t="s">
        <v>4141</v>
      </c>
      <c r="D1211" s="643">
        <v>0</v>
      </c>
      <c r="E1211" s="643">
        <v>0</v>
      </c>
    </row>
    <row r="1212" spans="2:5" ht="18" customHeight="1">
      <c r="B1212" s="643" t="s">
        <v>4139</v>
      </c>
      <c r="C1212" s="644" t="s">
        <v>4142</v>
      </c>
      <c r="D1212" s="643">
        <v>0.16699999999999998</v>
      </c>
      <c r="E1212" s="643">
        <v>0.16699999999999998</v>
      </c>
    </row>
    <row r="1213" spans="2:5" ht="18" customHeight="1">
      <c r="B1213" s="643" t="s">
        <v>4139</v>
      </c>
      <c r="C1213" s="644" t="s">
        <v>4143</v>
      </c>
      <c r="D1213" s="643">
        <v>0.21299999999999999</v>
      </c>
      <c r="E1213" s="643">
        <v>0.21299999999999999</v>
      </c>
    </row>
    <row r="1214" spans="2:5" ht="18" customHeight="1">
      <c r="B1214" s="643" t="s">
        <v>4139</v>
      </c>
      <c r="C1214" s="644" t="s">
        <v>4144</v>
      </c>
      <c r="D1214" s="643">
        <v>0.30499999999999999</v>
      </c>
      <c r="E1214" s="643">
        <v>0.30499999999999999</v>
      </c>
    </row>
    <row r="1215" spans="2:5" ht="18" customHeight="1">
      <c r="B1215" s="643" t="s">
        <v>4139</v>
      </c>
      <c r="C1215" s="644" t="s">
        <v>4145</v>
      </c>
      <c r="D1215" s="643">
        <v>0.39700000000000002</v>
      </c>
      <c r="E1215" s="643">
        <v>0.39700000000000002</v>
      </c>
    </row>
    <row r="1216" spans="2:5" ht="18" customHeight="1">
      <c r="B1216" s="643" t="s">
        <v>4139</v>
      </c>
      <c r="C1216" s="644" t="s">
        <v>4146</v>
      </c>
      <c r="D1216" s="643">
        <v>0.45700000000000002</v>
      </c>
      <c r="E1216" s="643">
        <v>0.45700000000000002</v>
      </c>
    </row>
    <row r="1217" spans="2:5" ht="18" customHeight="1">
      <c r="B1217" s="643" t="s">
        <v>4139</v>
      </c>
      <c r="C1217" s="644" t="s">
        <v>4147</v>
      </c>
      <c r="D1217" s="643">
        <v>0.42499999999999999</v>
      </c>
      <c r="E1217" s="643">
        <v>0.42499999999999999</v>
      </c>
    </row>
    <row r="1218" spans="2:5" ht="18" customHeight="1">
      <c r="B1218" s="643" t="s">
        <v>4148</v>
      </c>
      <c r="C1218" s="644" t="s">
        <v>4148</v>
      </c>
      <c r="D1218" s="643">
        <v>0.57399999999999995</v>
      </c>
      <c r="E1218" s="643">
        <v>0.57399999999999995</v>
      </c>
    </row>
    <row r="1219" spans="2:5" ht="18" customHeight="1">
      <c r="B1219" s="643" t="s">
        <v>4149</v>
      </c>
      <c r="C1219" s="644" t="s">
        <v>4150</v>
      </c>
      <c r="D1219" s="643">
        <v>0.53900000000000003</v>
      </c>
      <c r="E1219" s="643">
        <v>0.53900000000000003</v>
      </c>
    </row>
    <row r="1220" spans="2:5" ht="18" customHeight="1">
      <c r="B1220" s="643" t="s">
        <v>4149</v>
      </c>
      <c r="C1220" s="644" t="s">
        <v>4151</v>
      </c>
      <c r="D1220" s="643">
        <v>0.54699999999999993</v>
      </c>
      <c r="E1220" s="643">
        <v>0.54699999999999993</v>
      </c>
    </row>
    <row r="1221" spans="2:5" ht="18" customHeight="1">
      <c r="B1221" s="643" t="s">
        <v>4152</v>
      </c>
      <c r="C1221" s="644" t="s">
        <v>4153</v>
      </c>
      <c r="D1221" s="643">
        <v>0</v>
      </c>
      <c r="E1221" s="643">
        <v>0</v>
      </c>
    </row>
    <row r="1222" spans="2:5" ht="18" customHeight="1">
      <c r="B1222" s="643" t="s">
        <v>4152</v>
      </c>
      <c r="C1222" s="644" t="s">
        <v>4154</v>
      </c>
      <c r="D1222" s="643">
        <v>0.59799999999999998</v>
      </c>
      <c r="E1222" s="643">
        <v>0.59799999999999998</v>
      </c>
    </row>
    <row r="1223" spans="2:5" ht="18" customHeight="1">
      <c r="B1223" s="643" t="s">
        <v>4152</v>
      </c>
      <c r="C1223" s="644" t="s">
        <v>4155</v>
      </c>
      <c r="D1223" s="643">
        <v>0.51800000000000002</v>
      </c>
      <c r="E1223" s="643">
        <v>0.51800000000000002</v>
      </c>
    </row>
    <row r="1224" spans="2:5" ht="18" customHeight="1">
      <c r="B1224" s="643" t="s">
        <v>4156</v>
      </c>
      <c r="C1224" s="644" t="s">
        <v>4156</v>
      </c>
      <c r="D1224" s="643">
        <v>0.48899999999999993</v>
      </c>
      <c r="E1224" s="643">
        <v>0.48899999999999993</v>
      </c>
    </row>
    <row r="1225" spans="2:5" ht="18" customHeight="1">
      <c r="B1225" s="643" t="s">
        <v>4157</v>
      </c>
      <c r="C1225" s="644" t="s">
        <v>4157</v>
      </c>
      <c r="D1225" s="643">
        <v>0.42199999999999999</v>
      </c>
      <c r="E1225" s="643">
        <v>0.42199999999999999</v>
      </c>
    </row>
    <row r="1226" spans="2:5" ht="18" customHeight="1">
      <c r="B1226" s="643" t="s">
        <v>4158</v>
      </c>
      <c r="C1226" s="644" t="s">
        <v>4159</v>
      </c>
      <c r="D1226" s="643">
        <v>0.02</v>
      </c>
      <c r="E1226" s="643">
        <v>0.02</v>
      </c>
    </row>
    <row r="1227" spans="2:5" ht="18" customHeight="1">
      <c r="B1227" s="643" t="s">
        <v>4158</v>
      </c>
      <c r="C1227" s="644" t="s">
        <v>4160</v>
      </c>
      <c r="D1227" s="643">
        <v>0.02</v>
      </c>
      <c r="E1227" s="643">
        <v>0.02</v>
      </c>
    </row>
    <row r="1228" spans="2:5" ht="18" customHeight="1">
      <c r="B1228" s="643" t="s">
        <v>4161</v>
      </c>
      <c r="C1228" s="644" t="s">
        <v>4161</v>
      </c>
      <c r="D1228" s="643">
        <v>8.8999999999999996E-2</v>
      </c>
      <c r="E1228" s="643">
        <v>8.8999999999999996E-2</v>
      </c>
    </row>
    <row r="1229" spans="2:5" ht="18" customHeight="1">
      <c r="B1229" s="643" t="s">
        <v>4162</v>
      </c>
      <c r="C1229" s="644" t="s">
        <v>4162</v>
      </c>
      <c r="D1229" s="643">
        <v>0.28899999999999998</v>
      </c>
      <c r="E1229" s="643">
        <v>0.28899999999999998</v>
      </c>
    </row>
    <row r="1230" spans="2:5" ht="18" customHeight="1">
      <c r="B1230" s="643" t="s">
        <v>4163</v>
      </c>
      <c r="C1230" s="644" t="s">
        <v>4163</v>
      </c>
      <c r="D1230" s="643">
        <v>0.222</v>
      </c>
      <c r="E1230" s="643">
        <v>0.222</v>
      </c>
    </row>
    <row r="1231" spans="2:5" ht="18" customHeight="1">
      <c r="B1231" s="643" t="s">
        <v>4164</v>
      </c>
      <c r="C1231" s="644" t="s">
        <v>4164</v>
      </c>
      <c r="D1231" s="643">
        <v>0.57899999999999996</v>
      </c>
      <c r="E1231" s="643">
        <v>0.57899999999999996</v>
      </c>
    </row>
    <row r="1232" spans="2:5" ht="18" customHeight="1">
      <c r="B1232" s="643" t="s">
        <v>4165</v>
      </c>
      <c r="C1232" s="644" t="s">
        <v>4166</v>
      </c>
      <c r="D1232" s="643">
        <v>0</v>
      </c>
      <c r="E1232" s="643">
        <v>0</v>
      </c>
    </row>
    <row r="1233" spans="2:5" ht="18" customHeight="1">
      <c r="B1233" s="643" t="s">
        <v>4165</v>
      </c>
      <c r="C1233" s="644" t="s">
        <v>4167</v>
      </c>
      <c r="D1233" s="643">
        <v>0</v>
      </c>
      <c r="E1233" s="643">
        <v>0</v>
      </c>
    </row>
    <row r="1234" spans="2:5" ht="18" customHeight="1">
      <c r="B1234" s="643" t="s">
        <v>4168</v>
      </c>
      <c r="C1234" s="644" t="s">
        <v>4168</v>
      </c>
      <c r="D1234" s="643">
        <v>0.42799999999999999</v>
      </c>
      <c r="E1234" s="643">
        <v>0.42799999999999999</v>
      </c>
    </row>
    <row r="1235" spans="2:5" ht="18" customHeight="1">
      <c r="B1235" s="643" t="s">
        <v>4169</v>
      </c>
      <c r="C1235" s="644" t="s">
        <v>4169</v>
      </c>
      <c r="D1235" s="643">
        <v>0.23100000000000001</v>
      </c>
      <c r="E1235" s="643">
        <v>0.23100000000000001</v>
      </c>
    </row>
    <row r="1236" spans="2:5" ht="18" customHeight="1">
      <c r="B1236" s="643" t="s">
        <v>4170</v>
      </c>
      <c r="C1236" s="644" t="s">
        <v>4170</v>
      </c>
      <c r="D1236" s="643">
        <v>0</v>
      </c>
      <c r="E1236" s="643">
        <v>0</v>
      </c>
    </row>
    <row r="1237" spans="2:5" ht="18" customHeight="1">
      <c r="B1237" s="643" t="s">
        <v>4171</v>
      </c>
      <c r="C1237" s="644" t="s">
        <v>4172</v>
      </c>
      <c r="D1237" s="643">
        <v>0.30399999999999999</v>
      </c>
      <c r="E1237" s="643">
        <v>0.30399999999999999</v>
      </c>
    </row>
    <row r="1238" spans="2:5" ht="18" customHeight="1">
      <c r="B1238" s="643" t="s">
        <v>4171</v>
      </c>
      <c r="C1238" s="644" t="s">
        <v>4173</v>
      </c>
      <c r="D1238" s="643">
        <v>0.30399999999999999</v>
      </c>
      <c r="E1238" s="643">
        <v>0.30399999999999999</v>
      </c>
    </row>
    <row r="1239" spans="2:5" ht="18" customHeight="1">
      <c r="B1239" s="643" t="s">
        <v>4174</v>
      </c>
      <c r="C1239" s="644" t="s">
        <v>4175</v>
      </c>
      <c r="D1239" s="643">
        <v>0.29500000000000004</v>
      </c>
      <c r="E1239" s="643">
        <v>0.29500000000000004</v>
      </c>
    </row>
    <row r="1240" spans="2:5" ht="18" customHeight="1">
      <c r="B1240" s="643" t="s">
        <v>4174</v>
      </c>
      <c r="C1240" s="644" t="s">
        <v>4176</v>
      </c>
      <c r="D1240" s="643">
        <v>0.43</v>
      </c>
      <c r="E1240" s="643">
        <v>0.43</v>
      </c>
    </row>
    <row r="1241" spans="2:5" ht="18" customHeight="1">
      <c r="B1241" s="643" t="s">
        <v>4174</v>
      </c>
      <c r="C1241" s="644" t="s">
        <v>4177</v>
      </c>
      <c r="D1241" s="643">
        <v>0.42199999999999999</v>
      </c>
      <c r="E1241" s="643">
        <v>0.42199999999999999</v>
      </c>
    </row>
    <row r="1242" spans="2:5" ht="18" customHeight="1">
      <c r="B1242" s="643" t="s">
        <v>4174</v>
      </c>
      <c r="C1242" s="644" t="s">
        <v>4178</v>
      </c>
      <c r="D1242" s="643">
        <v>1.0230000000000001</v>
      </c>
      <c r="E1242" s="643">
        <v>1.0230000000000001</v>
      </c>
    </row>
    <row r="1243" spans="2:5" ht="18" customHeight="1">
      <c r="B1243" s="643" t="s">
        <v>4179</v>
      </c>
      <c r="C1243" s="644" t="s">
        <v>4180</v>
      </c>
      <c r="D1243" s="643">
        <v>0</v>
      </c>
      <c r="E1243" s="643">
        <v>0</v>
      </c>
    </row>
    <row r="1244" spans="2:5" ht="18" customHeight="1">
      <c r="B1244" s="643" t="s">
        <v>4179</v>
      </c>
      <c r="C1244" s="644" t="s">
        <v>4181</v>
      </c>
      <c r="D1244" s="643">
        <v>0</v>
      </c>
      <c r="E1244" s="643">
        <v>0</v>
      </c>
    </row>
    <row r="1245" spans="2:5" ht="18" customHeight="1">
      <c r="B1245" s="643" t="s">
        <v>4182</v>
      </c>
      <c r="C1245" s="644" t="s">
        <v>4182</v>
      </c>
      <c r="D1245" s="643">
        <v>0.625</v>
      </c>
      <c r="E1245" s="643">
        <v>0.625</v>
      </c>
    </row>
    <row r="1246" spans="2:5" ht="18" customHeight="1">
      <c r="B1246" s="643" t="s">
        <v>4183</v>
      </c>
      <c r="C1246" s="644" t="s">
        <v>4183</v>
      </c>
      <c r="D1246" s="643">
        <v>0.61599999999999999</v>
      </c>
      <c r="E1246" s="643">
        <v>0.61599999999999999</v>
      </c>
    </row>
    <row r="1247" spans="2:5" ht="18" customHeight="1">
      <c r="B1247" s="643" t="s">
        <v>4184</v>
      </c>
      <c r="C1247" s="644" t="s">
        <v>4185</v>
      </c>
      <c r="D1247" s="643">
        <v>0.129</v>
      </c>
      <c r="E1247" s="643">
        <v>0.129</v>
      </c>
    </row>
    <row r="1248" spans="2:5" ht="18" customHeight="1">
      <c r="B1248" s="643" t="s">
        <v>4184</v>
      </c>
      <c r="C1248" s="644" t="s">
        <v>4186</v>
      </c>
      <c r="D1248" s="643">
        <v>0.14799999999999999</v>
      </c>
      <c r="E1248" s="643">
        <v>0.14799999999999999</v>
      </c>
    </row>
    <row r="1249" spans="2:5" ht="18" customHeight="1">
      <c r="B1249" s="643" t="s">
        <v>4184</v>
      </c>
      <c r="C1249" s="644" t="s">
        <v>4187</v>
      </c>
      <c r="D1249" s="643">
        <v>9.8000000000000004E-2</v>
      </c>
      <c r="E1249" s="643">
        <v>9.8000000000000004E-2</v>
      </c>
    </row>
    <row r="1250" spans="2:5" ht="18" customHeight="1">
      <c r="B1250" s="643" t="s">
        <v>4184</v>
      </c>
      <c r="C1250" s="644" t="s">
        <v>4188</v>
      </c>
      <c r="D1250" s="643">
        <v>0.12300000000000001</v>
      </c>
      <c r="E1250" s="643">
        <v>0.12300000000000001</v>
      </c>
    </row>
    <row r="1251" spans="2:5" ht="18" customHeight="1">
      <c r="B1251" s="643" t="s">
        <v>4189</v>
      </c>
      <c r="C1251" s="644" t="s">
        <v>4189</v>
      </c>
      <c r="D1251" s="643">
        <v>0.24099999999999999</v>
      </c>
      <c r="E1251" s="643">
        <v>0.24099999999999999</v>
      </c>
    </row>
    <row r="1252" spans="2:5" ht="18" customHeight="1">
      <c r="B1252" s="643" t="s">
        <v>4190</v>
      </c>
      <c r="C1252" s="644" t="s">
        <v>4190</v>
      </c>
      <c r="D1252" s="643">
        <v>9.4E-2</v>
      </c>
      <c r="E1252" s="643">
        <v>9.4E-2</v>
      </c>
    </row>
    <row r="1253" spans="2:5" ht="18" customHeight="1">
      <c r="B1253" s="643" t="s">
        <v>4191</v>
      </c>
      <c r="C1253" s="644" t="s">
        <v>4191</v>
      </c>
      <c r="D1253" s="643">
        <v>0.5109999999999999</v>
      </c>
      <c r="E1253" s="643">
        <v>0.5109999999999999</v>
      </c>
    </row>
    <row r="1254" spans="2:5" ht="18" customHeight="1">
      <c r="B1254" s="643" t="s">
        <v>4192</v>
      </c>
      <c r="C1254" s="644" t="s">
        <v>4193</v>
      </c>
      <c r="D1254" s="643">
        <v>0</v>
      </c>
      <c r="E1254" s="643">
        <v>0</v>
      </c>
    </row>
    <row r="1255" spans="2:5" ht="18" customHeight="1">
      <c r="B1255" s="643" t="s">
        <v>4192</v>
      </c>
      <c r="C1255" s="644" t="s">
        <v>4194</v>
      </c>
      <c r="D1255" s="643">
        <v>0.58799999999999997</v>
      </c>
      <c r="E1255" s="643">
        <v>0.58799999999999997</v>
      </c>
    </row>
    <row r="1256" spans="2:5" ht="18" customHeight="1">
      <c r="B1256" s="643" t="s">
        <v>4192</v>
      </c>
      <c r="C1256" s="644" t="s">
        <v>4195</v>
      </c>
      <c r="D1256" s="643">
        <v>0.31</v>
      </c>
      <c r="E1256" s="643">
        <v>0.31</v>
      </c>
    </row>
    <row r="1257" spans="2:5" ht="18" customHeight="1">
      <c r="B1257" s="643" t="s">
        <v>4196</v>
      </c>
      <c r="C1257" s="644" t="s">
        <v>4196</v>
      </c>
      <c r="D1257" s="643">
        <v>0.30599999999999999</v>
      </c>
      <c r="E1257" s="643">
        <v>0.30599999999999999</v>
      </c>
    </row>
    <row r="1258" spans="2:5" ht="18" customHeight="1">
      <c r="B1258" s="643" t="s">
        <v>4197</v>
      </c>
      <c r="C1258" s="644" t="s">
        <v>4197</v>
      </c>
      <c r="D1258" s="643">
        <v>0.46599999999999997</v>
      </c>
      <c r="E1258" s="643">
        <v>0.46599999999999997</v>
      </c>
    </row>
    <row r="1259" spans="2:5" ht="18" customHeight="1">
      <c r="B1259" s="643" t="s">
        <v>4198</v>
      </c>
      <c r="C1259" s="644" t="s">
        <v>4199</v>
      </c>
      <c r="D1259" s="643">
        <v>0.25</v>
      </c>
      <c r="E1259" s="643">
        <v>0.25</v>
      </c>
    </row>
    <row r="1260" spans="2:5" ht="18" customHeight="1">
      <c r="B1260" s="643" t="s">
        <v>4198</v>
      </c>
      <c r="C1260" s="644" t="s">
        <v>4200</v>
      </c>
      <c r="D1260" s="643">
        <v>0</v>
      </c>
      <c r="E1260" s="643">
        <v>0</v>
      </c>
    </row>
    <row r="1261" spans="2:5" ht="18" customHeight="1">
      <c r="B1261" s="643" t="s">
        <v>4201</v>
      </c>
      <c r="C1261" s="644" t="s">
        <v>4201</v>
      </c>
      <c r="D1261" s="643">
        <v>0.47100000000000009</v>
      </c>
      <c r="E1261" s="643">
        <v>0.47100000000000009</v>
      </c>
    </row>
    <row r="1262" spans="2:5" ht="18" customHeight="1">
      <c r="B1262" s="643" t="s">
        <v>4202</v>
      </c>
      <c r="C1262" s="644" t="s">
        <v>4203</v>
      </c>
      <c r="D1262" s="643">
        <v>0.42700000000000005</v>
      </c>
      <c r="E1262" s="643">
        <v>0.42700000000000005</v>
      </c>
    </row>
    <row r="1263" spans="2:5" ht="18" customHeight="1">
      <c r="B1263" s="643" t="s">
        <v>4202</v>
      </c>
      <c r="C1263" s="644" t="s">
        <v>4204</v>
      </c>
      <c r="D1263" s="643">
        <v>0.44499999999999995</v>
      </c>
      <c r="E1263" s="643">
        <v>0.44499999999999995</v>
      </c>
    </row>
    <row r="1264" spans="2:5" ht="18" customHeight="1">
      <c r="B1264" s="643" t="s">
        <v>4202</v>
      </c>
      <c r="C1264" s="644" t="s">
        <v>4205</v>
      </c>
      <c r="D1264" s="643">
        <v>0.43099999999999999</v>
      </c>
      <c r="E1264" s="643">
        <v>0.43099999999999999</v>
      </c>
    </row>
    <row r="1265" spans="2:5" ht="18" customHeight="1">
      <c r="B1265" s="643" t="s">
        <v>4206</v>
      </c>
      <c r="C1265" s="644" t="s">
        <v>4206</v>
      </c>
      <c r="D1265" s="643">
        <v>0.41899999999999998</v>
      </c>
      <c r="E1265" s="643">
        <v>0.41899999999999998</v>
      </c>
    </row>
    <row r="1266" spans="2:5" ht="18" customHeight="1">
      <c r="B1266" s="643" t="s">
        <v>4207</v>
      </c>
      <c r="C1266" s="644" t="s">
        <v>4207</v>
      </c>
      <c r="D1266" s="643">
        <v>0.44700000000000001</v>
      </c>
      <c r="E1266" s="643">
        <v>0.44700000000000001</v>
      </c>
    </row>
    <row r="1267" spans="2:5" ht="18" customHeight="1">
      <c r="B1267" s="643" t="s">
        <v>4208</v>
      </c>
      <c r="C1267" s="644" t="s">
        <v>4209</v>
      </c>
      <c r="D1267" s="643">
        <v>0</v>
      </c>
      <c r="E1267" s="643">
        <v>0</v>
      </c>
    </row>
    <row r="1268" spans="2:5" ht="18" customHeight="1">
      <c r="B1268" s="643" t="s">
        <v>4208</v>
      </c>
      <c r="C1268" s="644" t="s">
        <v>4210</v>
      </c>
      <c r="D1268" s="643">
        <v>0</v>
      </c>
      <c r="E1268" s="643">
        <v>0</v>
      </c>
    </row>
    <row r="1269" spans="2:5" ht="18" customHeight="1">
      <c r="B1269" s="643" t="s">
        <v>4208</v>
      </c>
      <c r="C1269" s="644" t="s">
        <v>4211</v>
      </c>
      <c r="D1269" s="643">
        <v>0.377</v>
      </c>
      <c r="E1269" s="643">
        <v>0.377</v>
      </c>
    </row>
    <row r="1270" spans="2:5" ht="18" customHeight="1">
      <c r="B1270" s="643" t="s">
        <v>4208</v>
      </c>
      <c r="C1270" s="644" t="s">
        <v>4212</v>
      </c>
      <c r="D1270" s="643">
        <v>0.42199999999999999</v>
      </c>
      <c r="E1270" s="643">
        <v>0.42199999999999999</v>
      </c>
    </row>
    <row r="1271" spans="2:5" ht="18" customHeight="1">
      <c r="B1271" s="643" t="s">
        <v>4213</v>
      </c>
      <c r="C1271" s="644" t="s">
        <v>4214</v>
      </c>
      <c r="D1271" s="643">
        <v>0</v>
      </c>
      <c r="E1271" s="643">
        <v>0</v>
      </c>
    </row>
    <row r="1272" spans="2:5" ht="18" customHeight="1">
      <c r="B1272" s="643" t="s">
        <v>4213</v>
      </c>
      <c r="C1272" s="644" t="s">
        <v>4215</v>
      </c>
      <c r="D1272" s="643">
        <v>0.63600000000000001</v>
      </c>
      <c r="E1272" s="643">
        <v>0.63600000000000001</v>
      </c>
    </row>
    <row r="1273" spans="2:5" ht="18" customHeight="1">
      <c r="B1273" s="643" t="s">
        <v>4216</v>
      </c>
      <c r="C1273" s="644" t="s">
        <v>4216</v>
      </c>
      <c r="D1273" s="643">
        <v>0.93899999999999995</v>
      </c>
      <c r="E1273" s="643">
        <v>0.93899999999999995</v>
      </c>
    </row>
    <row r="1274" spans="2:5" ht="18" customHeight="1">
      <c r="B1274" s="643" t="s">
        <v>4217</v>
      </c>
      <c r="C1274" s="644" t="s">
        <v>4217</v>
      </c>
      <c r="D1274" s="643">
        <v>0.55099999999999993</v>
      </c>
      <c r="E1274" s="643">
        <v>0.55099999999999993</v>
      </c>
    </row>
    <row r="1275" spans="2:5" ht="18" customHeight="1">
      <c r="B1275" s="643" t="s">
        <v>4218</v>
      </c>
      <c r="C1275" s="644" t="s">
        <v>4219</v>
      </c>
      <c r="D1275" s="643">
        <v>0</v>
      </c>
      <c r="E1275" s="643">
        <v>0</v>
      </c>
    </row>
    <row r="1276" spans="2:5" ht="18" customHeight="1">
      <c r="B1276" s="643" t="s">
        <v>4218</v>
      </c>
      <c r="C1276" s="644" t="s">
        <v>4220</v>
      </c>
      <c r="D1276" s="643">
        <v>0.39599999999999996</v>
      </c>
      <c r="E1276" s="643">
        <v>0.39599999999999996</v>
      </c>
    </row>
    <row r="1277" spans="2:5" ht="18" customHeight="1">
      <c r="B1277" s="643" t="s">
        <v>4218</v>
      </c>
      <c r="C1277" s="644" t="s">
        <v>4221</v>
      </c>
      <c r="D1277" s="643">
        <v>0.48799999999999999</v>
      </c>
      <c r="E1277" s="643">
        <v>0.48799999999999999</v>
      </c>
    </row>
    <row r="1278" spans="2:5" ht="18" customHeight="1">
      <c r="B1278" s="643" t="s">
        <v>4218</v>
      </c>
      <c r="C1278" s="644" t="s">
        <v>4222</v>
      </c>
      <c r="D1278" s="643">
        <v>0.46500000000000002</v>
      </c>
      <c r="E1278" s="643">
        <v>0.46500000000000002</v>
      </c>
    </row>
    <row r="1279" spans="2:5" ht="18" customHeight="1">
      <c r="B1279" s="643" t="s">
        <v>4223</v>
      </c>
      <c r="C1279" s="644" t="s">
        <v>4224</v>
      </c>
      <c r="D1279" s="643">
        <v>0.376</v>
      </c>
      <c r="E1279" s="643">
        <v>0.376</v>
      </c>
    </row>
    <row r="1280" spans="2:5" ht="18" customHeight="1">
      <c r="B1280" s="643" t="s">
        <v>4223</v>
      </c>
      <c r="C1280" s="644" t="s">
        <v>4225</v>
      </c>
      <c r="D1280" s="643">
        <v>0.376</v>
      </c>
      <c r="E1280" s="643">
        <v>0.376</v>
      </c>
    </row>
    <row r="1281" spans="2:5" ht="18" customHeight="1">
      <c r="B1281" s="643" t="s">
        <v>4226</v>
      </c>
      <c r="C1281" s="644" t="s">
        <v>4226</v>
      </c>
      <c r="D1281" s="643">
        <v>0.4870000000000001</v>
      </c>
      <c r="E1281" s="643">
        <v>0.4870000000000001</v>
      </c>
    </row>
    <row r="1282" spans="2:5" ht="18" customHeight="1">
      <c r="B1282" s="643" t="s">
        <v>4227</v>
      </c>
      <c r="C1282" s="644" t="s">
        <v>4228</v>
      </c>
      <c r="D1282" s="643">
        <v>0</v>
      </c>
      <c r="E1282" s="643">
        <v>0</v>
      </c>
    </row>
    <row r="1283" spans="2:5" ht="18" customHeight="1">
      <c r="B1283" s="643" t="s">
        <v>4227</v>
      </c>
      <c r="C1283" s="644" t="s">
        <v>4229</v>
      </c>
      <c r="D1283" s="643">
        <v>0.63100000000000001</v>
      </c>
      <c r="E1283" s="643">
        <v>0.63100000000000001</v>
      </c>
    </row>
    <row r="1284" spans="2:5" ht="18" customHeight="1">
      <c r="B1284" s="643" t="s">
        <v>4227</v>
      </c>
      <c r="C1284" s="644" t="s">
        <v>4230</v>
      </c>
      <c r="D1284" s="643">
        <v>5.6000000000000001E-2</v>
      </c>
      <c r="E1284" s="643">
        <v>5.6000000000000001E-2</v>
      </c>
    </row>
    <row r="1285" spans="2:5" ht="18" customHeight="1">
      <c r="B1285" s="643" t="s">
        <v>4231</v>
      </c>
      <c r="C1285" s="644" t="s">
        <v>4231</v>
      </c>
      <c r="D1285" s="643">
        <v>0.61699999999999999</v>
      </c>
      <c r="E1285" s="643">
        <v>0.61699999999999999</v>
      </c>
    </row>
    <row r="1286" spans="2:5" ht="18" customHeight="1">
      <c r="B1286" s="643" t="s">
        <v>4232</v>
      </c>
      <c r="C1286" s="644" t="s">
        <v>4232</v>
      </c>
      <c r="D1286" s="643">
        <v>0.42299999999999999</v>
      </c>
      <c r="E1286" s="643">
        <v>0.42299999999999999</v>
      </c>
    </row>
    <row r="1287" spans="2:5" ht="18" customHeight="1">
      <c r="B1287" s="643" t="s">
        <v>4233</v>
      </c>
      <c r="C1287" s="644" t="s">
        <v>4233</v>
      </c>
      <c r="D1287" s="643">
        <v>0.42299999999999999</v>
      </c>
      <c r="E1287" s="643">
        <v>0.42299999999999999</v>
      </c>
    </row>
    <row r="1288" spans="2:5" ht="18" customHeight="1">
      <c r="B1288" s="643" t="s">
        <v>4234</v>
      </c>
      <c r="C1288" s="644" t="s">
        <v>4234</v>
      </c>
      <c r="D1288" s="643">
        <v>0.42299999999999999</v>
      </c>
      <c r="E1288" s="643">
        <v>0.42299999999999999</v>
      </c>
    </row>
    <row r="1289" spans="2:5" ht="18" customHeight="1">
      <c r="B1289" s="643" t="s">
        <v>4235</v>
      </c>
      <c r="C1289" s="644" t="s">
        <v>4235</v>
      </c>
      <c r="D1289" s="643">
        <v>0.42299999999999999</v>
      </c>
      <c r="E1289" s="643">
        <v>0.42299999999999999</v>
      </c>
    </row>
    <row r="1290" spans="2:5" ht="18" customHeight="1">
      <c r="B1290" s="643" t="s">
        <v>4236</v>
      </c>
      <c r="C1290" s="644" t="s">
        <v>4236</v>
      </c>
      <c r="D1290" s="643">
        <v>0.42299999999999999</v>
      </c>
      <c r="E1290" s="643">
        <v>0.42299999999999999</v>
      </c>
    </row>
    <row r="1291" spans="2:5" ht="18" customHeight="1">
      <c r="B1291" s="643" t="s">
        <v>4237</v>
      </c>
      <c r="C1291" s="644" t="s">
        <v>4237</v>
      </c>
      <c r="D1291" s="643">
        <v>0.42299999999999999</v>
      </c>
      <c r="E1291" s="643">
        <v>0.42299999999999999</v>
      </c>
    </row>
    <row r="1292" spans="2:5" ht="18" customHeight="1">
      <c r="B1292" s="643" t="s">
        <v>4238</v>
      </c>
      <c r="C1292" s="644" t="s">
        <v>4238</v>
      </c>
      <c r="D1292" s="643">
        <v>0.42299999999999999</v>
      </c>
      <c r="E1292" s="643">
        <v>0.42299999999999999</v>
      </c>
    </row>
    <row r="1293" spans="2:5" ht="18" customHeight="1">
      <c r="B1293" s="643" t="s">
        <v>4239</v>
      </c>
      <c r="C1293" s="644" t="s">
        <v>4239</v>
      </c>
      <c r="D1293" s="643">
        <v>0.42299999999999999</v>
      </c>
      <c r="E1293" s="643">
        <v>0.42299999999999999</v>
      </c>
    </row>
    <row r="1294" spans="2:5" ht="18" customHeight="1">
      <c r="B1294" s="643" t="s">
        <v>4240</v>
      </c>
      <c r="C1294" s="644" t="s">
        <v>4240</v>
      </c>
      <c r="D1294" s="643">
        <v>0.42299999999999999</v>
      </c>
      <c r="E1294" s="643">
        <v>0.42299999999999999</v>
      </c>
    </row>
    <row r="1295" spans="2:5" ht="18" customHeight="1">
      <c r="B1295" s="643" t="s">
        <v>3508</v>
      </c>
      <c r="C1295" s="644" t="s">
        <v>3508</v>
      </c>
      <c r="D1295" s="643">
        <v>0.68599999999999994</v>
      </c>
      <c r="E1295" s="643">
        <v>0.68599999999999994</v>
      </c>
    </row>
  </sheetData>
  <phoneticPr fontId="22"/>
  <pageMargins left="0.7" right="0.7" top="0.75" bottom="0.75" header="0.3" footer="0.3"/>
  <pageSetup paperSize="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indexed="47"/>
  </sheetPr>
  <dimension ref="A1:F100"/>
  <sheetViews>
    <sheetView workbookViewId="0">
      <selection activeCell="D8" sqref="D8:G8"/>
    </sheetView>
  </sheetViews>
  <sheetFormatPr defaultColWidth="9" defaultRowHeight="13"/>
  <cols>
    <col min="1" max="1" width="36.453125" style="7" bestFit="1" customWidth="1"/>
    <col min="2" max="2" width="3" style="7" bestFit="1" customWidth="1"/>
    <col min="3" max="3" width="35.6328125" style="7" customWidth="1"/>
    <col min="4" max="4" width="39.08984375" style="127" bestFit="1" customWidth="1"/>
    <col min="5" max="5" width="3.453125" style="72" bestFit="1" customWidth="1"/>
    <col min="6" max="6" width="26.90625" style="129" customWidth="1"/>
    <col min="7" max="16384" width="9" style="72"/>
  </cols>
  <sheetData>
    <row r="1" spans="1:6" ht="13.5" thickBot="1">
      <c r="A1" s="133" t="s">
        <v>423</v>
      </c>
      <c r="B1" s="135"/>
      <c r="C1" s="133" t="s">
        <v>424</v>
      </c>
      <c r="D1" s="128" t="s">
        <v>657</v>
      </c>
      <c r="F1" s="72"/>
    </row>
    <row r="2" spans="1:6">
      <c r="A2" s="136" t="s">
        <v>371</v>
      </c>
      <c r="B2" s="134" t="s">
        <v>350</v>
      </c>
      <c r="C2" s="136" t="s">
        <v>559</v>
      </c>
      <c r="D2" s="72"/>
      <c r="E2" s="129"/>
      <c r="F2" s="72"/>
    </row>
    <row r="3" spans="1:6">
      <c r="A3" s="132" t="s">
        <v>372</v>
      </c>
      <c r="B3" s="130"/>
      <c r="C3" s="132" t="s">
        <v>560</v>
      </c>
      <c r="D3" s="72"/>
      <c r="E3" s="129"/>
      <c r="F3" s="72"/>
    </row>
    <row r="4" spans="1:6">
      <c r="A4" s="132" t="s">
        <v>373</v>
      </c>
      <c r="B4" s="130" t="s">
        <v>351</v>
      </c>
      <c r="C4" s="132" t="s">
        <v>561</v>
      </c>
    </row>
    <row r="5" spans="1:6">
      <c r="A5" s="132" t="s">
        <v>374</v>
      </c>
      <c r="B5" s="130"/>
      <c r="C5" s="132" t="s">
        <v>562</v>
      </c>
    </row>
    <row r="6" spans="1:6">
      <c r="A6" s="132" t="s">
        <v>375</v>
      </c>
      <c r="B6" s="130" t="s">
        <v>352</v>
      </c>
      <c r="C6" s="132" t="s">
        <v>563</v>
      </c>
    </row>
    <row r="7" spans="1:6">
      <c r="A7" s="132" t="s">
        <v>376</v>
      </c>
      <c r="B7" s="130" t="s">
        <v>353</v>
      </c>
      <c r="C7" s="132" t="s">
        <v>564</v>
      </c>
    </row>
    <row r="8" spans="1:6">
      <c r="A8" s="132" t="s">
        <v>377</v>
      </c>
      <c r="B8" s="130"/>
      <c r="C8" s="132" t="s">
        <v>565</v>
      </c>
    </row>
    <row r="9" spans="1:6">
      <c r="A9" s="132" t="s">
        <v>378</v>
      </c>
      <c r="B9" s="130"/>
      <c r="C9" s="132" t="s">
        <v>566</v>
      </c>
    </row>
    <row r="10" spans="1:6">
      <c r="A10" s="132" t="s">
        <v>379</v>
      </c>
      <c r="B10" s="130" t="s">
        <v>354</v>
      </c>
      <c r="C10" s="132" t="s">
        <v>567</v>
      </c>
    </row>
    <row r="11" spans="1:6">
      <c r="A11" s="132" t="s">
        <v>380</v>
      </c>
      <c r="B11" s="130"/>
      <c r="C11" s="132" t="s">
        <v>568</v>
      </c>
    </row>
    <row r="12" spans="1:6">
      <c r="A12" s="132" t="s">
        <v>381</v>
      </c>
      <c r="B12" s="130"/>
      <c r="C12" s="132" t="s">
        <v>569</v>
      </c>
    </row>
    <row r="13" spans="1:6">
      <c r="A13" s="132" t="s">
        <v>382</v>
      </c>
      <c r="B13" s="130"/>
      <c r="C13" s="132" t="s">
        <v>570</v>
      </c>
    </row>
    <row r="14" spans="1:6">
      <c r="A14" s="132" t="s">
        <v>383</v>
      </c>
      <c r="B14" s="130"/>
      <c r="C14" s="132" t="s">
        <v>571</v>
      </c>
    </row>
    <row r="15" spans="1:6">
      <c r="A15" s="132" t="s">
        <v>384</v>
      </c>
      <c r="B15" s="130"/>
      <c r="C15" s="132" t="s">
        <v>572</v>
      </c>
    </row>
    <row r="16" spans="1:6">
      <c r="A16" s="132" t="s">
        <v>385</v>
      </c>
      <c r="B16" s="130"/>
      <c r="C16" s="132" t="s">
        <v>573</v>
      </c>
    </row>
    <row r="17" spans="1:3">
      <c r="A17" s="138" t="s">
        <v>386</v>
      </c>
      <c r="B17" s="130"/>
      <c r="C17" s="132" t="s">
        <v>574</v>
      </c>
    </row>
    <row r="18" spans="1:3">
      <c r="A18" s="132" t="s">
        <v>387</v>
      </c>
      <c r="B18" s="130"/>
      <c r="C18" s="132" t="s">
        <v>575</v>
      </c>
    </row>
    <row r="19" spans="1:3">
      <c r="A19" s="132" t="s">
        <v>388</v>
      </c>
      <c r="B19" s="130"/>
      <c r="C19" s="132" t="s">
        <v>576</v>
      </c>
    </row>
    <row r="20" spans="1:3">
      <c r="A20" s="132" t="s">
        <v>389</v>
      </c>
      <c r="B20" s="130"/>
      <c r="C20" s="132" t="s">
        <v>577</v>
      </c>
    </row>
    <row r="21" spans="1:3">
      <c r="A21" s="132" t="s">
        <v>390</v>
      </c>
      <c r="B21" s="130"/>
      <c r="C21" s="132" t="s">
        <v>578</v>
      </c>
    </row>
    <row r="22" spans="1:3">
      <c r="B22" s="131"/>
      <c r="C22" s="132" t="s">
        <v>579</v>
      </c>
    </row>
    <row r="23" spans="1:3">
      <c r="B23" s="131"/>
      <c r="C23" s="132" t="s">
        <v>580</v>
      </c>
    </row>
    <row r="24" spans="1:3">
      <c r="B24" s="131"/>
      <c r="C24" s="132" t="s">
        <v>581</v>
      </c>
    </row>
    <row r="25" spans="1:3">
      <c r="B25" s="131"/>
      <c r="C25" s="132" t="s">
        <v>582</v>
      </c>
    </row>
    <row r="26" spans="1:3">
      <c r="B26" s="131"/>
      <c r="C26" s="132" t="s">
        <v>583</v>
      </c>
    </row>
    <row r="27" spans="1:3">
      <c r="B27" s="131"/>
      <c r="C27" s="132" t="s">
        <v>584</v>
      </c>
    </row>
    <row r="28" spans="1:3">
      <c r="B28" s="131"/>
      <c r="C28" s="132" t="s">
        <v>585</v>
      </c>
    </row>
    <row r="29" spans="1:3">
      <c r="B29" s="131"/>
      <c r="C29" s="132" t="s">
        <v>586</v>
      </c>
    </row>
    <row r="30" spans="1:3">
      <c r="B30" s="131"/>
      <c r="C30" s="132" t="s">
        <v>587</v>
      </c>
    </row>
    <row r="31" spans="1:3">
      <c r="B31" s="131"/>
      <c r="C31" s="132" t="s">
        <v>588</v>
      </c>
    </row>
    <row r="32" spans="1:3">
      <c r="B32" s="131"/>
      <c r="C32" s="132" t="s">
        <v>589</v>
      </c>
    </row>
    <row r="33" spans="2:3">
      <c r="B33" s="131"/>
      <c r="C33" s="132" t="s">
        <v>590</v>
      </c>
    </row>
    <row r="34" spans="2:3">
      <c r="B34" s="131" t="s">
        <v>355</v>
      </c>
      <c r="C34" s="132" t="s">
        <v>591</v>
      </c>
    </row>
    <row r="35" spans="2:3">
      <c r="B35" s="131"/>
      <c r="C35" s="132" t="s">
        <v>592</v>
      </c>
    </row>
    <row r="36" spans="2:3">
      <c r="B36" s="131"/>
      <c r="C36" s="132" t="s">
        <v>593</v>
      </c>
    </row>
    <row r="37" spans="2:3">
      <c r="B37" s="131"/>
      <c r="C37" s="132" t="s">
        <v>594</v>
      </c>
    </row>
    <row r="38" spans="2:3">
      <c r="B38" s="131" t="s">
        <v>356</v>
      </c>
      <c r="C38" s="132" t="s">
        <v>595</v>
      </c>
    </row>
    <row r="39" spans="2:3">
      <c r="B39" s="131"/>
      <c r="C39" s="132" t="s">
        <v>596</v>
      </c>
    </row>
    <row r="40" spans="2:3">
      <c r="B40" s="131"/>
      <c r="C40" s="132" t="s">
        <v>597</v>
      </c>
    </row>
    <row r="41" spans="2:3">
      <c r="B41" s="131"/>
      <c r="C41" s="132" t="s">
        <v>598</v>
      </c>
    </row>
    <row r="42" spans="2:3">
      <c r="B42" s="131"/>
      <c r="C42" s="132" t="s">
        <v>599</v>
      </c>
    </row>
    <row r="43" spans="2:3">
      <c r="B43" s="131" t="s">
        <v>357</v>
      </c>
      <c r="C43" s="132" t="s">
        <v>600</v>
      </c>
    </row>
    <row r="44" spans="2:3">
      <c r="B44" s="131"/>
      <c r="C44" s="132" t="s">
        <v>601</v>
      </c>
    </row>
    <row r="45" spans="2:3">
      <c r="B45" s="131"/>
      <c r="C45" s="132" t="s">
        <v>602</v>
      </c>
    </row>
    <row r="46" spans="2:3">
      <c r="B46" s="131"/>
      <c r="C46" s="132" t="s">
        <v>603</v>
      </c>
    </row>
    <row r="47" spans="2:3">
      <c r="B47" s="131"/>
      <c r="C47" s="132" t="s">
        <v>604</v>
      </c>
    </row>
    <row r="48" spans="2:3">
      <c r="B48" s="131"/>
      <c r="C48" s="132" t="s">
        <v>605</v>
      </c>
    </row>
    <row r="49" spans="2:3">
      <c r="B49" s="131"/>
      <c r="C49" s="132" t="s">
        <v>606</v>
      </c>
    </row>
    <row r="50" spans="2:3">
      <c r="B50" s="131"/>
      <c r="C50" s="132" t="s">
        <v>607</v>
      </c>
    </row>
    <row r="51" spans="2:3">
      <c r="B51" s="131" t="s">
        <v>358</v>
      </c>
      <c r="C51" s="132" t="s">
        <v>608</v>
      </c>
    </row>
    <row r="52" spans="2:3">
      <c r="B52" s="131"/>
      <c r="C52" s="132" t="s">
        <v>609</v>
      </c>
    </row>
    <row r="53" spans="2:3">
      <c r="B53" s="131"/>
      <c r="C53" s="132" t="s">
        <v>610</v>
      </c>
    </row>
    <row r="54" spans="2:3">
      <c r="B54" s="131"/>
      <c r="C54" s="132" t="s">
        <v>611</v>
      </c>
    </row>
    <row r="55" spans="2:3">
      <c r="B55" s="131"/>
      <c r="C55" s="132" t="s">
        <v>612</v>
      </c>
    </row>
    <row r="56" spans="2:3">
      <c r="B56" s="131"/>
      <c r="C56" s="132" t="s">
        <v>613</v>
      </c>
    </row>
    <row r="57" spans="2:3">
      <c r="B57" s="131"/>
      <c r="C57" s="132" t="s">
        <v>614</v>
      </c>
    </row>
    <row r="58" spans="2:3">
      <c r="B58" s="131"/>
      <c r="C58" s="132" t="s">
        <v>615</v>
      </c>
    </row>
    <row r="59" spans="2:3">
      <c r="B59" s="131"/>
      <c r="C59" s="132" t="s">
        <v>616</v>
      </c>
    </row>
    <row r="60" spans="2:3">
      <c r="B60" s="131"/>
      <c r="C60" s="132" t="s">
        <v>617</v>
      </c>
    </row>
    <row r="61" spans="2:3">
      <c r="B61" s="131"/>
      <c r="C61" s="132" t="s">
        <v>618</v>
      </c>
    </row>
    <row r="62" spans="2:3">
      <c r="B62" s="131"/>
      <c r="C62" s="132" t="s">
        <v>619</v>
      </c>
    </row>
    <row r="63" spans="2:3">
      <c r="B63" s="131" t="s">
        <v>359</v>
      </c>
      <c r="C63" s="132" t="s">
        <v>620</v>
      </c>
    </row>
    <row r="64" spans="2:3">
      <c r="B64" s="131"/>
      <c r="C64" s="132" t="s">
        <v>621</v>
      </c>
    </row>
    <row r="65" spans="2:3">
      <c r="B65" s="131"/>
      <c r="C65" s="132" t="s">
        <v>622</v>
      </c>
    </row>
    <row r="66" spans="2:3">
      <c r="B66" s="131"/>
      <c r="C66" s="132" t="s">
        <v>623</v>
      </c>
    </row>
    <row r="67" spans="2:3">
      <c r="B67" s="131"/>
      <c r="C67" s="132" t="s">
        <v>624</v>
      </c>
    </row>
    <row r="68" spans="2:3">
      <c r="B68" s="131"/>
      <c r="C68" s="132" t="s">
        <v>360</v>
      </c>
    </row>
    <row r="69" spans="2:3">
      <c r="B69" s="131" t="s">
        <v>361</v>
      </c>
      <c r="C69" s="132" t="s">
        <v>625</v>
      </c>
    </row>
    <row r="70" spans="2:3">
      <c r="B70" s="131"/>
      <c r="C70" s="132" t="s">
        <v>626</v>
      </c>
    </row>
    <row r="71" spans="2:3">
      <c r="B71" s="131"/>
      <c r="C71" s="132" t="s">
        <v>627</v>
      </c>
    </row>
    <row r="72" spans="2:3">
      <c r="B72" s="131" t="s">
        <v>362</v>
      </c>
      <c r="C72" s="132" t="s">
        <v>628</v>
      </c>
    </row>
    <row r="73" spans="2:3">
      <c r="B73" s="131"/>
      <c r="C73" s="132" t="s">
        <v>629</v>
      </c>
    </row>
    <row r="74" spans="2:3">
      <c r="B74" s="131"/>
      <c r="C74" s="132" t="s">
        <v>630</v>
      </c>
    </row>
    <row r="75" spans="2:3">
      <c r="B75" s="131"/>
      <c r="C75" s="132" t="s">
        <v>631</v>
      </c>
    </row>
    <row r="76" spans="2:3">
      <c r="B76" s="131" t="s">
        <v>363</v>
      </c>
      <c r="C76" s="132" t="s">
        <v>632</v>
      </c>
    </row>
    <row r="77" spans="2:3">
      <c r="B77" s="131"/>
      <c r="C77" s="132" t="s">
        <v>633</v>
      </c>
    </row>
    <row r="78" spans="2:3">
      <c r="B78" s="131"/>
      <c r="C78" s="132" t="s">
        <v>634</v>
      </c>
    </row>
    <row r="79" spans="2:3">
      <c r="B79" s="131" t="s">
        <v>364</v>
      </c>
      <c r="C79" s="132" t="s">
        <v>635</v>
      </c>
    </row>
    <row r="80" spans="2:3">
      <c r="B80" s="131"/>
      <c r="C80" s="132" t="s">
        <v>636</v>
      </c>
    </row>
    <row r="81" spans="2:3">
      <c r="B81" s="131"/>
      <c r="C81" s="132" t="s">
        <v>637</v>
      </c>
    </row>
    <row r="82" spans="2:3">
      <c r="B82" s="131" t="s">
        <v>365</v>
      </c>
      <c r="C82" s="132" t="s">
        <v>638</v>
      </c>
    </row>
    <row r="83" spans="2:3">
      <c r="B83" s="131"/>
      <c r="C83" s="132" t="s">
        <v>639</v>
      </c>
    </row>
    <row r="84" spans="2:3">
      <c r="B84" s="131" t="s">
        <v>366</v>
      </c>
      <c r="C84" s="132" t="s">
        <v>640</v>
      </c>
    </row>
    <row r="85" spans="2:3">
      <c r="B85" s="131"/>
      <c r="C85" s="132" t="s">
        <v>641</v>
      </c>
    </row>
    <row r="86" spans="2:3">
      <c r="B86" s="131"/>
      <c r="C86" s="132" t="s">
        <v>642</v>
      </c>
    </row>
    <row r="87" spans="2:3">
      <c r="B87" s="131" t="s">
        <v>367</v>
      </c>
      <c r="C87" s="132" t="s">
        <v>643</v>
      </c>
    </row>
    <row r="88" spans="2:3">
      <c r="B88" s="131"/>
      <c r="C88" s="132" t="s">
        <v>644</v>
      </c>
    </row>
    <row r="89" spans="2:3">
      <c r="B89" s="131" t="s">
        <v>368</v>
      </c>
      <c r="C89" s="132" t="s">
        <v>645</v>
      </c>
    </row>
    <row r="90" spans="2:3">
      <c r="B90" s="131"/>
      <c r="C90" s="132" t="s">
        <v>646</v>
      </c>
    </row>
    <row r="91" spans="2:3">
      <c r="B91" s="131"/>
      <c r="C91" s="132" t="s">
        <v>647</v>
      </c>
    </row>
    <row r="92" spans="2:3">
      <c r="B92" s="131"/>
      <c r="C92" s="132" t="s">
        <v>648</v>
      </c>
    </row>
    <row r="93" spans="2:3">
      <c r="B93" s="131"/>
      <c r="C93" s="132" t="s">
        <v>649</v>
      </c>
    </row>
    <row r="94" spans="2:3">
      <c r="B94" s="131"/>
      <c r="C94" s="132" t="s">
        <v>650</v>
      </c>
    </row>
    <row r="95" spans="2:3">
      <c r="B95" s="131"/>
      <c r="C95" s="132" t="s">
        <v>651</v>
      </c>
    </row>
    <row r="96" spans="2:3">
      <c r="B96" s="131"/>
      <c r="C96" s="132" t="s">
        <v>652</v>
      </c>
    </row>
    <row r="97" spans="2:3">
      <c r="B97" s="131"/>
      <c r="C97" s="132" t="s">
        <v>653</v>
      </c>
    </row>
    <row r="98" spans="2:3">
      <c r="B98" s="131" t="s">
        <v>369</v>
      </c>
      <c r="C98" s="132" t="s">
        <v>654</v>
      </c>
    </row>
    <row r="99" spans="2:3">
      <c r="B99" s="131"/>
      <c r="C99" s="132" t="s">
        <v>655</v>
      </c>
    </row>
    <row r="100" spans="2:3">
      <c r="B100" s="131" t="s">
        <v>370</v>
      </c>
      <c r="C100" s="132" t="s">
        <v>656</v>
      </c>
    </row>
  </sheetData>
  <sheetProtection selectLockedCells="1" selectUnlockedCells="1"/>
  <phoneticPr fontId="22"/>
  <pageMargins left="0.75" right="0.75" top="1" bottom="1" header="0.51200000000000001" footer="0.51200000000000001"/>
  <pageSetup paperSize="9" orientation="portrait" verticalDpi="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indexed="47"/>
  </sheetPr>
  <dimension ref="A1:C33"/>
  <sheetViews>
    <sheetView showGridLines="0" zoomScale="80" zoomScaleNormal="80" workbookViewId="0">
      <pane ySplit="1" topLeftCell="A2" activePane="bottomLeft" state="frozen"/>
      <selection activeCell="D8" sqref="D8:G8"/>
      <selection pane="bottomLeft" activeCell="D8" sqref="D8:G8"/>
    </sheetView>
  </sheetViews>
  <sheetFormatPr defaultColWidth="9" defaultRowHeight="13"/>
  <cols>
    <col min="1" max="1" width="30.36328125" style="7" bestFit="1" customWidth="1"/>
    <col min="2" max="2" width="78" style="7" bestFit="1" customWidth="1"/>
    <col min="3" max="3" width="16.90625" style="7" bestFit="1" customWidth="1"/>
    <col min="4" max="16384" width="9" style="7"/>
  </cols>
  <sheetData>
    <row r="1" spans="1:3" ht="13.5" thickBot="1">
      <c r="A1" s="142" t="s">
        <v>24</v>
      </c>
      <c r="B1" s="143" t="s">
        <v>29</v>
      </c>
      <c r="C1" s="144" t="s">
        <v>525</v>
      </c>
    </row>
    <row r="2" spans="1:3" ht="19.5" thickTop="1">
      <c r="A2" s="145" t="s">
        <v>26</v>
      </c>
      <c r="B2" s="11" t="s">
        <v>555</v>
      </c>
      <c r="C2" s="635">
        <v>28</v>
      </c>
    </row>
    <row r="3" spans="1:3" ht="19">
      <c r="A3" s="146" t="s">
        <v>27</v>
      </c>
      <c r="B3" s="10" t="s">
        <v>526</v>
      </c>
      <c r="C3" s="636">
        <v>265</v>
      </c>
    </row>
    <row r="4" spans="1:3">
      <c r="A4" s="147" t="s">
        <v>1017</v>
      </c>
      <c r="B4" s="10" t="s">
        <v>505</v>
      </c>
      <c r="C4" s="636">
        <v>12400</v>
      </c>
    </row>
    <row r="5" spans="1:3">
      <c r="A5" s="148" t="s">
        <v>1018</v>
      </c>
      <c r="B5" s="10" t="s">
        <v>506</v>
      </c>
      <c r="C5" s="636">
        <v>677</v>
      </c>
    </row>
    <row r="6" spans="1:3">
      <c r="A6" s="148"/>
      <c r="B6" s="10" t="s">
        <v>507</v>
      </c>
      <c r="C6" s="636">
        <v>116</v>
      </c>
    </row>
    <row r="7" spans="1:3">
      <c r="A7" s="148"/>
      <c r="B7" s="10" t="s">
        <v>39</v>
      </c>
      <c r="C7" s="636">
        <v>3170</v>
      </c>
    </row>
    <row r="8" spans="1:3">
      <c r="A8" s="148"/>
      <c r="B8" s="10" t="s">
        <v>40</v>
      </c>
      <c r="C8" s="636">
        <v>1120</v>
      </c>
    </row>
    <row r="9" spans="1:3">
      <c r="A9" s="148"/>
      <c r="B9" s="10" t="s">
        <v>41</v>
      </c>
      <c r="C9" s="636">
        <v>1300</v>
      </c>
    </row>
    <row r="10" spans="1:3">
      <c r="A10" s="148"/>
      <c r="B10" s="10" t="s">
        <v>42</v>
      </c>
      <c r="C10" s="636">
        <v>328</v>
      </c>
    </row>
    <row r="11" spans="1:3">
      <c r="A11" s="148"/>
      <c r="B11" s="10" t="s">
        <v>43</v>
      </c>
      <c r="C11" s="636">
        <v>4800</v>
      </c>
    </row>
    <row r="12" spans="1:3">
      <c r="A12" s="148"/>
      <c r="B12" s="10" t="s">
        <v>682</v>
      </c>
      <c r="C12" s="636">
        <v>16</v>
      </c>
    </row>
    <row r="13" spans="1:3">
      <c r="A13" s="148"/>
      <c r="B13" s="10" t="s">
        <v>44</v>
      </c>
      <c r="C13" s="636">
        <v>138</v>
      </c>
    </row>
    <row r="14" spans="1:3">
      <c r="A14" s="148"/>
      <c r="B14" s="10" t="s">
        <v>683</v>
      </c>
      <c r="C14" s="636">
        <v>4</v>
      </c>
    </row>
    <row r="15" spans="1:3">
      <c r="A15" s="148"/>
      <c r="B15" s="10" t="s">
        <v>45</v>
      </c>
      <c r="C15" s="636">
        <v>3350</v>
      </c>
    </row>
    <row r="16" spans="1:3">
      <c r="A16" s="148"/>
      <c r="B16" s="10" t="s">
        <v>684</v>
      </c>
      <c r="C16" s="636">
        <v>1210</v>
      </c>
    </row>
    <row r="17" spans="1:3">
      <c r="A17" s="148"/>
      <c r="B17" s="10" t="s">
        <v>685</v>
      </c>
      <c r="C17" s="636">
        <v>1330</v>
      </c>
    </row>
    <row r="18" spans="1:3">
      <c r="A18" s="148"/>
      <c r="B18" s="10" t="s">
        <v>46</v>
      </c>
      <c r="C18" s="636">
        <v>8060</v>
      </c>
    </row>
    <row r="19" spans="1:3">
      <c r="A19" s="148"/>
      <c r="B19" s="10" t="s">
        <v>47</v>
      </c>
      <c r="C19" s="636">
        <v>716</v>
      </c>
    </row>
    <row r="20" spans="1:3">
      <c r="A20" s="148"/>
      <c r="B20" s="10" t="s">
        <v>686</v>
      </c>
      <c r="C20" s="636">
        <v>858</v>
      </c>
    </row>
    <row r="21" spans="1:3">
      <c r="A21" s="148"/>
      <c r="B21" s="10" t="s">
        <v>687</v>
      </c>
      <c r="C21" s="636">
        <v>804</v>
      </c>
    </row>
    <row r="22" spans="1:3">
      <c r="A22" s="145"/>
      <c r="B22" s="10" t="s">
        <v>48</v>
      </c>
      <c r="C22" s="636">
        <v>1650</v>
      </c>
    </row>
    <row r="23" spans="1:3">
      <c r="A23" s="147" t="s">
        <v>1019</v>
      </c>
      <c r="B23" s="10" t="s">
        <v>508</v>
      </c>
      <c r="C23" s="636">
        <v>6630</v>
      </c>
    </row>
    <row r="24" spans="1:3">
      <c r="A24" s="148" t="s">
        <v>1020</v>
      </c>
      <c r="B24" s="10" t="s">
        <v>509</v>
      </c>
      <c r="C24" s="636">
        <v>11100</v>
      </c>
    </row>
    <row r="25" spans="1:3">
      <c r="A25" s="148"/>
      <c r="B25" s="10" t="s">
        <v>510</v>
      </c>
      <c r="C25" s="636">
        <v>8900</v>
      </c>
    </row>
    <row r="26" spans="1:3">
      <c r="A26" s="148"/>
      <c r="B26" s="10" t="s">
        <v>511</v>
      </c>
      <c r="C26" s="636">
        <v>9200</v>
      </c>
    </row>
    <row r="27" spans="1:3">
      <c r="A27" s="148"/>
      <c r="B27" s="10" t="s">
        <v>512</v>
      </c>
      <c r="C27" s="636">
        <v>9540</v>
      </c>
    </row>
    <row r="28" spans="1:3">
      <c r="A28" s="148"/>
      <c r="B28" s="10" t="s">
        <v>513</v>
      </c>
      <c r="C28" s="636">
        <v>8550</v>
      </c>
    </row>
    <row r="29" spans="1:3">
      <c r="A29" s="148"/>
      <c r="B29" s="10" t="s">
        <v>514</v>
      </c>
      <c r="C29" s="636">
        <v>7910</v>
      </c>
    </row>
    <row r="30" spans="1:3">
      <c r="A30" s="148"/>
      <c r="B30" s="165" t="s">
        <v>688</v>
      </c>
      <c r="C30" s="637">
        <v>7190</v>
      </c>
    </row>
    <row r="31" spans="1:3">
      <c r="A31" s="148"/>
      <c r="B31" s="639" t="s">
        <v>2643</v>
      </c>
      <c r="C31" s="637">
        <v>9200</v>
      </c>
    </row>
    <row r="32" spans="1:3">
      <c r="A32" s="250" t="s">
        <v>28</v>
      </c>
      <c r="B32" s="165" t="s">
        <v>349</v>
      </c>
      <c r="C32" s="637">
        <v>23500</v>
      </c>
    </row>
    <row r="33" spans="1:3">
      <c r="A33" s="251" t="s">
        <v>689</v>
      </c>
      <c r="B33" s="16" t="s">
        <v>690</v>
      </c>
      <c r="C33" s="638">
        <v>16100</v>
      </c>
    </row>
  </sheetData>
  <sheetProtection selectLockedCells="1" selectUnlockedCells="1"/>
  <phoneticPr fontId="22"/>
  <pageMargins left="0.23622047244094491" right="0.23622047244094491" top="0.74803149606299213" bottom="0.74803149606299213" header="0.31496062992125984" footer="0.31496062992125984"/>
  <pageSetup paperSize="9" scale="80" orientation="portrait" r:id="rId1"/>
  <headerFooter>
    <oddHeader>&amp;A</oddHeader>
    <oddFooter>&amp;P / &amp;N ページ</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indexed="47"/>
  </sheetPr>
  <dimension ref="A1:C68"/>
  <sheetViews>
    <sheetView showGridLines="0" zoomScale="75" zoomScaleNormal="75" workbookViewId="0">
      <pane ySplit="1" topLeftCell="A2" activePane="bottomLeft" state="frozen"/>
      <selection activeCell="D8" sqref="D8:G8"/>
      <selection pane="bottomLeft" activeCell="D8" sqref="D8:G8"/>
    </sheetView>
  </sheetViews>
  <sheetFormatPr defaultColWidth="9" defaultRowHeight="13"/>
  <cols>
    <col min="1" max="1" width="10" style="7" bestFit="1" customWidth="1"/>
    <col min="2" max="2" width="28.08984375" style="7" bestFit="1" customWidth="1"/>
    <col min="3" max="3" width="90.08984375" style="7" bestFit="1" customWidth="1"/>
    <col min="4" max="16384" width="9" style="7"/>
  </cols>
  <sheetData>
    <row r="1" spans="1:3" ht="13.5" thickBot="1">
      <c r="A1" s="8" t="s">
        <v>24</v>
      </c>
      <c r="B1" s="9" t="s">
        <v>554</v>
      </c>
      <c r="C1" s="12" t="s">
        <v>25</v>
      </c>
    </row>
    <row r="2" spans="1:3" ht="13.5" thickTop="1">
      <c r="A2" s="148" t="s">
        <v>49</v>
      </c>
      <c r="B2" s="149" t="s">
        <v>50</v>
      </c>
      <c r="C2" s="607" t="s">
        <v>2682</v>
      </c>
    </row>
    <row r="3" spans="1:3">
      <c r="A3" s="148"/>
      <c r="B3" s="149"/>
      <c r="C3" s="608" t="s">
        <v>1021</v>
      </c>
    </row>
    <row r="4" spans="1:3">
      <c r="A4" s="148"/>
      <c r="B4" s="149"/>
      <c r="C4" s="608" t="s">
        <v>1022</v>
      </c>
    </row>
    <row r="5" spans="1:3">
      <c r="A5" s="148"/>
      <c r="B5" s="149"/>
      <c r="C5" s="608" t="s">
        <v>1023</v>
      </c>
    </row>
    <row r="6" spans="1:3" ht="14.5">
      <c r="A6" s="148"/>
      <c r="B6" s="149"/>
      <c r="C6" s="608" t="s">
        <v>1307</v>
      </c>
    </row>
    <row r="7" spans="1:3">
      <c r="A7" s="148"/>
      <c r="B7" s="149"/>
      <c r="C7" s="608" t="s">
        <v>1024</v>
      </c>
    </row>
    <row r="8" spans="1:3">
      <c r="A8" s="148"/>
      <c r="B8" s="149"/>
      <c r="C8" s="608" t="s">
        <v>1025</v>
      </c>
    </row>
    <row r="9" spans="1:3">
      <c r="A9" s="148"/>
      <c r="B9" s="149"/>
      <c r="C9" s="608" t="s">
        <v>1026</v>
      </c>
    </row>
    <row r="10" spans="1:3">
      <c r="A10" s="148"/>
      <c r="B10" s="149"/>
      <c r="C10" s="608" t="s">
        <v>1027</v>
      </c>
    </row>
    <row r="11" spans="1:3">
      <c r="A11" s="148"/>
      <c r="B11" s="149"/>
      <c r="C11" s="608" t="s">
        <v>1028</v>
      </c>
    </row>
    <row r="12" spans="1:3">
      <c r="A12" s="148"/>
      <c r="B12" s="149"/>
      <c r="C12" s="608" t="s">
        <v>1029</v>
      </c>
    </row>
    <row r="13" spans="1:3">
      <c r="A13" s="148"/>
      <c r="B13" s="149"/>
      <c r="C13" s="608" t="s">
        <v>1030</v>
      </c>
    </row>
    <row r="14" spans="1:3">
      <c r="A14" s="148"/>
      <c r="B14" s="149"/>
      <c r="C14" s="608" t="s">
        <v>1031</v>
      </c>
    </row>
    <row r="15" spans="1:3">
      <c r="A15" s="148"/>
      <c r="B15" s="149"/>
      <c r="C15" s="608" t="s">
        <v>1033</v>
      </c>
    </row>
    <row r="16" spans="1:3">
      <c r="A16" s="148"/>
      <c r="B16" s="149"/>
      <c r="C16" s="608" t="s">
        <v>1035</v>
      </c>
    </row>
    <row r="17" spans="1:3">
      <c r="A17" s="148"/>
      <c r="B17" s="149"/>
      <c r="C17" s="608" t="s">
        <v>1037</v>
      </c>
    </row>
    <row r="18" spans="1:3">
      <c r="A18" s="148"/>
      <c r="B18" s="149"/>
      <c r="C18" s="608" t="s">
        <v>1039</v>
      </c>
    </row>
    <row r="19" spans="1:3">
      <c r="A19" s="148"/>
      <c r="B19" s="149"/>
      <c r="C19" s="608" t="s">
        <v>1040</v>
      </c>
    </row>
    <row r="20" spans="1:3">
      <c r="A20" s="148"/>
      <c r="B20" s="149"/>
      <c r="C20" s="608" t="s">
        <v>1042</v>
      </c>
    </row>
    <row r="21" spans="1:3">
      <c r="A21" s="148"/>
      <c r="B21" s="149"/>
      <c r="C21" s="608" t="s">
        <v>2683</v>
      </c>
    </row>
    <row r="22" spans="1:3">
      <c r="A22" s="148"/>
      <c r="B22" s="149"/>
      <c r="C22" s="608" t="s">
        <v>1044</v>
      </c>
    </row>
    <row r="23" spans="1:3">
      <c r="A23" s="148"/>
      <c r="B23" s="149"/>
      <c r="C23" s="608" t="s">
        <v>1203</v>
      </c>
    </row>
    <row r="24" spans="1:3">
      <c r="A24" s="148"/>
      <c r="B24" s="149"/>
      <c r="C24" s="608" t="s">
        <v>2684</v>
      </c>
    </row>
    <row r="25" spans="1:3">
      <c r="A25" s="145"/>
      <c r="B25" s="11"/>
      <c r="C25" s="608" t="s">
        <v>1586</v>
      </c>
    </row>
    <row r="26" spans="1:3">
      <c r="A26" s="148" t="s">
        <v>51</v>
      </c>
      <c r="B26" s="149" t="s">
        <v>518</v>
      </c>
      <c r="C26" s="607" t="s">
        <v>1619</v>
      </c>
    </row>
    <row r="27" spans="1:3">
      <c r="A27" s="148"/>
      <c r="B27" s="149"/>
      <c r="C27" s="608" t="s">
        <v>2685</v>
      </c>
    </row>
    <row r="28" spans="1:3">
      <c r="A28" s="148"/>
      <c r="B28" s="149"/>
      <c r="C28" s="608" t="s">
        <v>1045</v>
      </c>
    </row>
    <row r="29" spans="1:3">
      <c r="A29" s="148"/>
      <c r="B29" s="149"/>
      <c r="C29" s="608" t="s">
        <v>1046</v>
      </c>
    </row>
    <row r="30" spans="1:3">
      <c r="A30" s="148"/>
      <c r="B30" s="149"/>
      <c r="C30" s="608" t="s">
        <v>1204</v>
      </c>
    </row>
    <row r="31" spans="1:3">
      <c r="A31" s="148"/>
      <c r="B31" s="149"/>
      <c r="C31" s="608" t="s">
        <v>1684</v>
      </c>
    </row>
    <row r="32" spans="1:3">
      <c r="A32" s="148"/>
      <c r="B32" s="149"/>
      <c r="C32" s="608" t="s">
        <v>1047</v>
      </c>
    </row>
    <row r="33" spans="1:3">
      <c r="A33" s="148"/>
      <c r="B33" s="149"/>
      <c r="C33" s="608" t="s">
        <v>1048</v>
      </c>
    </row>
    <row r="34" spans="1:3">
      <c r="A34" s="148"/>
      <c r="B34" s="149"/>
      <c r="C34" s="608" t="s">
        <v>1764</v>
      </c>
    </row>
    <row r="35" spans="1:3">
      <c r="A35" s="148"/>
      <c r="B35" s="149"/>
      <c r="C35" s="608" t="s">
        <v>1771</v>
      </c>
    </row>
    <row r="36" spans="1:3" ht="14.5">
      <c r="A36" s="148"/>
      <c r="B36" s="149"/>
      <c r="C36" s="608" t="s">
        <v>2263</v>
      </c>
    </row>
    <row r="37" spans="1:3">
      <c r="A37" s="148"/>
      <c r="B37" s="149"/>
      <c r="C37" s="608" t="s">
        <v>1049</v>
      </c>
    </row>
    <row r="38" spans="1:3">
      <c r="A38" s="148"/>
      <c r="B38" s="149"/>
      <c r="C38" s="608" t="s">
        <v>1050</v>
      </c>
    </row>
    <row r="39" spans="1:3">
      <c r="A39" s="148"/>
      <c r="B39" s="149"/>
      <c r="C39" s="608" t="s">
        <v>1051</v>
      </c>
    </row>
    <row r="40" spans="1:3">
      <c r="A40" s="148"/>
      <c r="B40" s="149"/>
      <c r="C40" s="608" t="s">
        <v>1984</v>
      </c>
    </row>
    <row r="41" spans="1:3">
      <c r="A41" s="145"/>
      <c r="B41" s="11"/>
      <c r="C41" s="608" t="s">
        <v>1996</v>
      </c>
    </row>
    <row r="42" spans="1:3">
      <c r="A42" s="148" t="s">
        <v>53</v>
      </c>
      <c r="B42" s="149" t="s">
        <v>54</v>
      </c>
      <c r="C42" s="607" t="s">
        <v>1205</v>
      </c>
    </row>
    <row r="43" spans="1:3">
      <c r="A43" s="148"/>
      <c r="B43" s="149"/>
      <c r="C43" s="608" t="s">
        <v>556</v>
      </c>
    </row>
    <row r="44" spans="1:3">
      <c r="A44" s="148"/>
      <c r="B44" s="149"/>
      <c r="C44" s="608" t="s">
        <v>2039</v>
      </c>
    </row>
    <row r="45" spans="1:3">
      <c r="A45" s="148"/>
      <c r="B45" s="149"/>
      <c r="C45" s="609" t="s">
        <v>2689</v>
      </c>
    </row>
    <row r="46" spans="1:3">
      <c r="A46" s="148"/>
      <c r="B46" s="149"/>
      <c r="C46" s="608" t="s">
        <v>2695</v>
      </c>
    </row>
    <row r="47" spans="1:3" ht="14.5">
      <c r="A47" s="148"/>
      <c r="B47" s="149"/>
      <c r="C47" s="608" t="s">
        <v>2696</v>
      </c>
    </row>
    <row r="48" spans="1:3">
      <c r="A48" s="148"/>
      <c r="B48" s="149"/>
      <c r="C48" s="608" t="s">
        <v>2697</v>
      </c>
    </row>
    <row r="49" spans="1:3">
      <c r="A49" s="148"/>
      <c r="B49" s="149"/>
      <c r="C49" s="608" t="s">
        <v>2698</v>
      </c>
    </row>
    <row r="50" spans="1:3">
      <c r="A50" s="148"/>
      <c r="B50" s="149"/>
      <c r="C50" s="608" t="s">
        <v>2690</v>
      </c>
    </row>
    <row r="51" spans="1:3">
      <c r="A51" s="148"/>
      <c r="B51" s="149"/>
      <c r="C51" s="608" t="s">
        <v>1052</v>
      </c>
    </row>
    <row r="52" spans="1:3">
      <c r="A52" s="148"/>
      <c r="B52" s="149"/>
      <c r="C52" s="608" t="s">
        <v>2691</v>
      </c>
    </row>
    <row r="53" spans="1:3">
      <c r="A53" s="145"/>
      <c r="B53" s="11"/>
      <c r="C53" s="607" t="s">
        <v>2699</v>
      </c>
    </row>
    <row r="54" spans="1:3">
      <c r="A54" s="148"/>
      <c r="B54" s="149"/>
      <c r="C54" s="607" t="s">
        <v>1053</v>
      </c>
    </row>
    <row r="55" spans="1:3">
      <c r="A55" s="148" t="s">
        <v>55</v>
      </c>
      <c r="B55" s="149" t="s">
        <v>520</v>
      </c>
      <c r="C55" s="608" t="s">
        <v>2692</v>
      </c>
    </row>
    <row r="56" spans="1:3">
      <c r="A56" s="148"/>
      <c r="B56" s="149"/>
      <c r="C56" s="609" t="s">
        <v>2693</v>
      </c>
    </row>
    <row r="57" spans="1:3" ht="14.5">
      <c r="A57" s="148"/>
      <c r="B57" s="149"/>
      <c r="C57" s="608" t="s">
        <v>2694</v>
      </c>
    </row>
    <row r="58" spans="1:3">
      <c r="A58" s="145"/>
      <c r="B58" s="11"/>
      <c r="C58" s="607" t="s">
        <v>2700</v>
      </c>
    </row>
    <row r="59" spans="1:3">
      <c r="A59" s="148"/>
      <c r="B59" s="149"/>
      <c r="C59" s="607" t="s">
        <v>2686</v>
      </c>
    </row>
    <row r="60" spans="1:3">
      <c r="A60" s="148" t="s">
        <v>56</v>
      </c>
      <c r="B60" s="149" t="s">
        <v>57</v>
      </c>
      <c r="C60" s="608" t="s">
        <v>2144</v>
      </c>
    </row>
    <row r="61" spans="1:3">
      <c r="A61" s="148"/>
      <c r="B61" s="149"/>
      <c r="C61" s="608" t="s">
        <v>2145</v>
      </c>
    </row>
    <row r="62" spans="1:3">
      <c r="A62" s="148"/>
      <c r="B62" s="149"/>
      <c r="C62" s="608" t="s">
        <v>2149</v>
      </c>
    </row>
    <row r="63" spans="1:3">
      <c r="A63" s="148"/>
      <c r="B63" s="149"/>
      <c r="C63" s="608" t="s">
        <v>2150</v>
      </c>
    </row>
    <row r="64" spans="1:3">
      <c r="A64" s="148"/>
      <c r="B64" s="149"/>
      <c r="C64" s="608" t="s">
        <v>1054</v>
      </c>
    </row>
    <row r="65" spans="1:3">
      <c r="A65" s="148"/>
      <c r="B65" s="149"/>
      <c r="C65" s="610" t="s">
        <v>1055</v>
      </c>
    </row>
    <row r="66" spans="1:3">
      <c r="A66" s="148"/>
      <c r="B66" s="149"/>
      <c r="C66" s="610" t="s">
        <v>2687</v>
      </c>
    </row>
    <row r="67" spans="1:3">
      <c r="A67" s="147" t="s">
        <v>667</v>
      </c>
      <c r="B67" s="165" t="s">
        <v>668</v>
      </c>
      <c r="C67" s="608" t="s">
        <v>1056</v>
      </c>
    </row>
    <row r="68" spans="1:3">
      <c r="A68" s="150"/>
      <c r="B68" s="151"/>
      <c r="C68" s="611" t="s">
        <v>1057</v>
      </c>
    </row>
  </sheetData>
  <sheetProtection selectLockedCells="1" selectUnlockedCells="1"/>
  <phoneticPr fontId="22"/>
  <pageMargins left="0.23622047244094491" right="0.23622047244094491" top="0.74803149606299213" bottom="0.74803149606299213" header="0.31496062992125984" footer="0.31496062992125984"/>
  <pageSetup paperSize="9" scale="78" orientation="portrait" r:id="rId1"/>
  <headerFooter>
    <oddHeader>&amp;A</oddHeader>
    <oddFooter>&amp;P / &amp;N ページ</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indexed="47"/>
  </sheetPr>
  <dimension ref="A1:H443"/>
  <sheetViews>
    <sheetView showGridLines="0" zoomScale="90" zoomScaleNormal="90" workbookViewId="0">
      <pane ySplit="1" topLeftCell="A411" activePane="bottomLeft" state="frozen"/>
      <selection activeCell="D8" sqref="D8:G8"/>
      <selection pane="bottomLeft" activeCell="D444" sqref="D444"/>
    </sheetView>
  </sheetViews>
  <sheetFormatPr defaultColWidth="9" defaultRowHeight="13"/>
  <cols>
    <col min="1" max="1" width="8" customWidth="1"/>
    <col min="2" max="2" width="8.90625" customWidth="1"/>
    <col min="3" max="3" width="59.90625" customWidth="1"/>
    <col min="4" max="4" width="110" customWidth="1"/>
    <col min="5" max="5" width="12.08984375" bestFit="1" customWidth="1"/>
    <col min="6" max="6" width="10.90625" customWidth="1"/>
    <col min="7" max="7" width="18" style="167" bestFit="1" customWidth="1"/>
    <col min="8" max="8" width="21.08984375" style="168" bestFit="1" customWidth="1"/>
  </cols>
  <sheetData>
    <row r="1" spans="1:8" ht="13.5" thickBot="1">
      <c r="A1" s="8" t="s">
        <v>24</v>
      </c>
      <c r="B1" s="9" t="s">
        <v>554</v>
      </c>
      <c r="C1" s="9" t="s">
        <v>25</v>
      </c>
      <c r="D1" s="9" t="s">
        <v>517</v>
      </c>
      <c r="E1" s="9" t="s">
        <v>550</v>
      </c>
      <c r="G1" s="152" t="s">
        <v>523</v>
      </c>
      <c r="H1" s="153" t="s">
        <v>549</v>
      </c>
    </row>
    <row r="2" spans="1:8" ht="15" thickTop="1">
      <c r="A2" s="158" t="s">
        <v>58</v>
      </c>
      <c r="B2" s="159" t="s">
        <v>59</v>
      </c>
      <c r="C2" s="588" t="s">
        <v>1303</v>
      </c>
      <c r="D2" s="589" t="s">
        <v>1058</v>
      </c>
      <c r="E2" s="11"/>
      <c r="F2" t="s">
        <v>79</v>
      </c>
      <c r="G2" s="592" t="s">
        <v>1059</v>
      </c>
      <c r="H2" s="568" t="s">
        <v>1115</v>
      </c>
    </row>
    <row r="3" spans="1:8">
      <c r="A3" s="148"/>
      <c r="B3" s="149"/>
      <c r="C3" s="160"/>
      <c r="D3" s="590" t="s">
        <v>1060</v>
      </c>
      <c r="E3" s="10"/>
      <c r="F3" t="s">
        <v>80</v>
      </c>
      <c r="G3" s="592" t="s">
        <v>1061</v>
      </c>
      <c r="H3" s="568" t="s">
        <v>1115</v>
      </c>
    </row>
    <row r="4" spans="1:8">
      <c r="A4" s="148"/>
      <c r="B4" s="149"/>
      <c r="C4" s="160"/>
      <c r="D4" s="590" t="s">
        <v>1062</v>
      </c>
      <c r="E4" s="10"/>
      <c r="F4" t="s">
        <v>81</v>
      </c>
      <c r="G4" s="592" t="s">
        <v>1063</v>
      </c>
      <c r="H4" s="568" t="s">
        <v>1115</v>
      </c>
    </row>
    <row r="5" spans="1:8">
      <c r="A5" s="148"/>
      <c r="B5" s="149"/>
      <c r="C5" s="160"/>
      <c r="D5" s="590" t="s">
        <v>1064</v>
      </c>
      <c r="E5" s="10"/>
      <c r="F5" t="s">
        <v>82</v>
      </c>
      <c r="G5" s="592" t="s">
        <v>1065</v>
      </c>
      <c r="H5" s="568" t="s">
        <v>1115</v>
      </c>
    </row>
    <row r="6" spans="1:8">
      <c r="A6" s="148"/>
      <c r="B6" s="149"/>
      <c r="C6" s="160"/>
      <c r="D6" s="590" t="s">
        <v>2647</v>
      </c>
      <c r="E6" s="10"/>
      <c r="F6" t="s">
        <v>83</v>
      </c>
      <c r="G6" s="592" t="s">
        <v>1066</v>
      </c>
      <c r="H6" s="568" t="s">
        <v>1115</v>
      </c>
    </row>
    <row r="7" spans="1:8">
      <c r="A7" s="148"/>
      <c r="B7" s="149"/>
      <c r="C7" s="160"/>
      <c r="D7" s="590" t="s">
        <v>2648</v>
      </c>
      <c r="E7" s="10"/>
      <c r="F7" t="s">
        <v>84</v>
      </c>
      <c r="G7" s="592" t="s">
        <v>1067</v>
      </c>
      <c r="H7" s="568" t="s">
        <v>1115</v>
      </c>
    </row>
    <row r="8" spans="1:8">
      <c r="A8" s="148"/>
      <c r="B8" s="149"/>
      <c r="C8" s="160"/>
      <c r="D8" s="590" t="s">
        <v>2650</v>
      </c>
      <c r="E8" s="10"/>
      <c r="F8" s="591" t="s">
        <v>85</v>
      </c>
      <c r="G8" s="592" t="s">
        <v>1068</v>
      </c>
      <c r="H8" s="568" t="s">
        <v>1115</v>
      </c>
    </row>
    <row r="9" spans="1:8">
      <c r="A9" s="148"/>
      <c r="B9" s="149"/>
      <c r="C9" s="160"/>
      <c r="D9" s="590" t="s">
        <v>2649</v>
      </c>
      <c r="E9" s="10"/>
      <c r="F9" s="591" t="s">
        <v>86</v>
      </c>
      <c r="G9" s="592" t="s">
        <v>1069</v>
      </c>
      <c r="H9" s="568" t="s">
        <v>1115</v>
      </c>
    </row>
    <row r="10" spans="1:8">
      <c r="A10" s="148"/>
      <c r="B10" s="149"/>
      <c r="C10" s="160"/>
      <c r="D10" s="590" t="s">
        <v>1088</v>
      </c>
      <c r="E10" s="10"/>
      <c r="F10" s="591" t="s">
        <v>87</v>
      </c>
      <c r="G10" s="592" t="s">
        <v>1070</v>
      </c>
      <c r="H10" s="568" t="s">
        <v>1115</v>
      </c>
    </row>
    <row r="11" spans="1:8">
      <c r="A11" s="148"/>
      <c r="B11" s="149"/>
      <c r="C11" s="160"/>
      <c r="D11" s="590" t="s">
        <v>1089</v>
      </c>
      <c r="E11" s="10"/>
      <c r="F11" s="591" t="s">
        <v>88</v>
      </c>
      <c r="G11" s="592" t="s">
        <v>1067</v>
      </c>
      <c r="H11" s="568" t="s">
        <v>1115</v>
      </c>
    </row>
    <row r="12" spans="1:8">
      <c r="A12" s="148"/>
      <c r="B12" s="149"/>
      <c r="C12" s="160"/>
      <c r="D12" s="590" t="s">
        <v>2659</v>
      </c>
      <c r="E12" s="10"/>
      <c r="F12" s="591" t="s">
        <v>89</v>
      </c>
      <c r="G12" s="592" t="s">
        <v>1071</v>
      </c>
      <c r="H12" s="568" t="s">
        <v>1115</v>
      </c>
    </row>
    <row r="13" spans="1:8">
      <c r="A13" s="148"/>
      <c r="B13" s="149"/>
      <c r="C13" s="160"/>
      <c r="D13" s="590" t="s">
        <v>2651</v>
      </c>
      <c r="E13" s="10"/>
      <c r="F13" s="591" t="s">
        <v>90</v>
      </c>
      <c r="G13" s="592" t="s">
        <v>1072</v>
      </c>
      <c r="H13" s="568" t="s">
        <v>1115</v>
      </c>
    </row>
    <row r="14" spans="1:8" ht="14.5">
      <c r="A14" s="148"/>
      <c r="B14" s="149"/>
      <c r="C14" s="160"/>
      <c r="D14" s="590" t="s">
        <v>2652</v>
      </c>
      <c r="E14" s="10"/>
      <c r="F14" s="591" t="s">
        <v>91</v>
      </c>
      <c r="G14" s="592" t="s">
        <v>1073</v>
      </c>
      <c r="H14" s="568" t="s">
        <v>1115</v>
      </c>
    </row>
    <row r="15" spans="1:8" ht="14.5">
      <c r="A15" s="148"/>
      <c r="B15" s="149"/>
      <c r="C15" s="160"/>
      <c r="D15" s="590" t="s">
        <v>2653</v>
      </c>
      <c r="E15" s="10"/>
      <c r="F15" s="591" t="s">
        <v>92</v>
      </c>
      <c r="G15" s="592" t="s">
        <v>1074</v>
      </c>
      <c r="H15" s="568" t="s">
        <v>1115</v>
      </c>
    </row>
    <row r="16" spans="1:8">
      <c r="A16" s="148"/>
      <c r="B16" s="149"/>
      <c r="C16" s="160"/>
      <c r="D16" s="590" t="s">
        <v>2657</v>
      </c>
      <c r="E16" s="10"/>
      <c r="F16" s="591" t="s">
        <v>93</v>
      </c>
      <c r="G16" s="592" t="s">
        <v>1073</v>
      </c>
      <c r="H16" s="568" t="s">
        <v>1115</v>
      </c>
    </row>
    <row r="17" spans="1:8">
      <c r="A17" s="148"/>
      <c r="B17" s="149"/>
      <c r="C17" s="160"/>
      <c r="D17" s="590" t="s">
        <v>2658</v>
      </c>
      <c r="E17" s="10"/>
      <c r="F17" s="591" t="s">
        <v>94</v>
      </c>
      <c r="G17" s="592" t="s">
        <v>1075</v>
      </c>
      <c r="H17" s="568" t="s">
        <v>1115</v>
      </c>
    </row>
    <row r="18" spans="1:8">
      <c r="A18" s="148"/>
      <c r="B18" s="149"/>
      <c r="C18" s="160"/>
      <c r="D18" s="590" t="s">
        <v>1090</v>
      </c>
      <c r="E18" s="10"/>
      <c r="F18" s="591" t="s">
        <v>95</v>
      </c>
      <c r="G18" s="592" t="s">
        <v>1076</v>
      </c>
      <c r="H18" s="568" t="s">
        <v>1115</v>
      </c>
    </row>
    <row r="19" spans="1:8">
      <c r="A19" s="148"/>
      <c r="B19" s="149"/>
      <c r="C19" s="160"/>
      <c r="D19" s="590" t="s">
        <v>2660</v>
      </c>
      <c r="E19" s="10"/>
      <c r="F19" s="591" t="s">
        <v>96</v>
      </c>
      <c r="G19" s="592" t="s">
        <v>1077</v>
      </c>
      <c r="H19" s="568" t="s">
        <v>1115</v>
      </c>
    </row>
    <row r="20" spans="1:8">
      <c r="A20" s="148"/>
      <c r="B20" s="149"/>
      <c r="C20" s="160"/>
      <c r="D20" s="590" t="s">
        <v>1091</v>
      </c>
      <c r="E20" s="10"/>
      <c r="F20" s="591" t="s">
        <v>97</v>
      </c>
      <c r="G20" s="592" t="s">
        <v>1078</v>
      </c>
      <c r="H20" s="568" t="s">
        <v>1115</v>
      </c>
    </row>
    <row r="21" spans="1:8">
      <c r="A21" s="148"/>
      <c r="B21" s="149"/>
      <c r="C21" s="160"/>
      <c r="D21" s="590" t="s">
        <v>1092</v>
      </c>
      <c r="E21" s="10"/>
      <c r="F21" s="591" t="s">
        <v>98</v>
      </c>
      <c r="G21" s="592" t="s">
        <v>1079</v>
      </c>
      <c r="H21" s="568" t="s">
        <v>1115</v>
      </c>
    </row>
    <row r="22" spans="1:8">
      <c r="A22" s="148"/>
      <c r="B22" s="149"/>
      <c r="C22" s="160"/>
      <c r="D22" s="590" t="s">
        <v>1093</v>
      </c>
      <c r="E22" s="10"/>
      <c r="F22" s="591" t="s">
        <v>99</v>
      </c>
      <c r="G22" s="592" t="s">
        <v>1073</v>
      </c>
      <c r="H22" s="568" t="s">
        <v>1115</v>
      </c>
    </row>
    <row r="23" spans="1:8">
      <c r="A23" s="148"/>
      <c r="B23" s="149"/>
      <c r="C23" s="160"/>
      <c r="D23" s="590" t="s">
        <v>1094</v>
      </c>
      <c r="E23" s="10"/>
      <c r="F23" s="591" t="s">
        <v>100</v>
      </c>
      <c r="G23" s="592" t="s">
        <v>1080</v>
      </c>
      <c r="H23" s="568" t="s">
        <v>1115</v>
      </c>
    </row>
    <row r="24" spans="1:8">
      <c r="A24" s="148"/>
      <c r="B24" s="149"/>
      <c r="C24" s="160"/>
      <c r="D24" s="590" t="s">
        <v>1095</v>
      </c>
      <c r="E24" s="10"/>
      <c r="F24" s="591" t="s">
        <v>101</v>
      </c>
      <c r="G24" s="592" t="s">
        <v>1081</v>
      </c>
      <c r="H24" s="568" t="s">
        <v>1115</v>
      </c>
    </row>
    <row r="25" spans="1:8">
      <c r="A25" s="148"/>
      <c r="B25" s="149"/>
      <c r="C25" s="160"/>
      <c r="D25" s="590" t="s">
        <v>2654</v>
      </c>
      <c r="E25" s="10"/>
      <c r="F25" s="591" t="s">
        <v>102</v>
      </c>
      <c r="G25" s="592" t="s">
        <v>1082</v>
      </c>
      <c r="H25" s="568" t="s">
        <v>1115</v>
      </c>
    </row>
    <row r="26" spans="1:8">
      <c r="A26" s="148"/>
      <c r="B26" s="149"/>
      <c r="C26" s="160"/>
      <c r="D26" s="590" t="s">
        <v>2655</v>
      </c>
      <c r="E26" s="10"/>
      <c r="F26" s="591" t="s">
        <v>103</v>
      </c>
      <c r="G26" s="592" t="s">
        <v>1083</v>
      </c>
      <c r="H26" s="568" t="s">
        <v>1115</v>
      </c>
    </row>
    <row r="27" spans="1:8">
      <c r="A27" s="148"/>
      <c r="B27" s="149"/>
      <c r="C27" s="160"/>
      <c r="D27" s="590" t="s">
        <v>2656</v>
      </c>
      <c r="E27" s="10"/>
      <c r="F27" s="591" t="s">
        <v>104</v>
      </c>
      <c r="G27" s="592" t="s">
        <v>1084</v>
      </c>
      <c r="H27" s="568" t="s">
        <v>1115</v>
      </c>
    </row>
    <row r="28" spans="1:8">
      <c r="A28" s="148"/>
      <c r="B28" s="149"/>
      <c r="C28" s="160"/>
      <c r="D28" s="590" t="s">
        <v>2674</v>
      </c>
      <c r="E28" s="10"/>
      <c r="F28" s="591" t="s">
        <v>105</v>
      </c>
      <c r="G28" s="592" t="s">
        <v>1085</v>
      </c>
      <c r="H28" s="568" t="s">
        <v>1115</v>
      </c>
    </row>
    <row r="29" spans="1:8">
      <c r="A29" s="148"/>
      <c r="B29" s="149"/>
      <c r="C29" s="160"/>
      <c r="D29" s="590" t="s">
        <v>2675</v>
      </c>
      <c r="E29" s="10"/>
      <c r="F29" s="591" t="s">
        <v>106</v>
      </c>
      <c r="G29" s="592" t="s">
        <v>1086</v>
      </c>
      <c r="H29" s="568" t="s">
        <v>1115</v>
      </c>
    </row>
    <row r="30" spans="1:8">
      <c r="A30" s="148"/>
      <c r="B30" s="149"/>
      <c r="C30" s="160"/>
      <c r="D30" s="590" t="s">
        <v>2676</v>
      </c>
      <c r="E30" s="10"/>
      <c r="F30" s="591" t="s">
        <v>107</v>
      </c>
      <c r="G30" s="592" t="s">
        <v>1087</v>
      </c>
      <c r="H30" s="568" t="s">
        <v>1115</v>
      </c>
    </row>
    <row r="31" spans="1:8">
      <c r="A31" s="148"/>
      <c r="B31" s="149"/>
      <c r="C31" s="160"/>
      <c r="D31" s="590" t="s">
        <v>2677</v>
      </c>
      <c r="E31" s="10"/>
      <c r="F31" s="591" t="s">
        <v>108</v>
      </c>
      <c r="G31" s="592" t="s">
        <v>1085</v>
      </c>
      <c r="H31" s="568" t="s">
        <v>1115</v>
      </c>
    </row>
    <row r="32" spans="1:8">
      <c r="A32" s="148"/>
      <c r="B32" s="149"/>
      <c r="C32" s="593" t="s">
        <v>1096</v>
      </c>
      <c r="D32" s="590" t="s">
        <v>60</v>
      </c>
      <c r="E32" s="590" t="s">
        <v>551</v>
      </c>
      <c r="F32" s="591" t="s">
        <v>109</v>
      </c>
      <c r="G32" s="592" t="s">
        <v>1097</v>
      </c>
      <c r="H32" s="568" t="s">
        <v>1301</v>
      </c>
    </row>
    <row r="33" spans="1:8" ht="14.5">
      <c r="A33" s="148"/>
      <c r="B33" s="149"/>
      <c r="C33" s="594" t="s">
        <v>1305</v>
      </c>
      <c r="D33" s="590" t="s">
        <v>2688</v>
      </c>
      <c r="E33" s="595" t="s">
        <v>1098</v>
      </c>
      <c r="F33" s="591" t="s">
        <v>110</v>
      </c>
      <c r="G33" s="592" t="s">
        <v>1302</v>
      </c>
      <c r="H33" s="155" t="s">
        <v>1304</v>
      </c>
    </row>
    <row r="34" spans="1:8">
      <c r="A34" s="148"/>
      <c r="B34" s="149"/>
      <c r="C34" s="594" t="s">
        <v>1116</v>
      </c>
      <c r="D34" s="590" t="s">
        <v>1121</v>
      </c>
      <c r="E34" s="590" t="s">
        <v>68</v>
      </c>
      <c r="F34" s="591" t="s">
        <v>111</v>
      </c>
      <c r="G34" s="592" t="s">
        <v>1099</v>
      </c>
      <c r="H34" s="596" t="s">
        <v>1301</v>
      </c>
    </row>
    <row r="35" spans="1:8">
      <c r="A35" s="148"/>
      <c r="B35" s="149"/>
      <c r="C35" s="567"/>
      <c r="D35" s="590" t="s">
        <v>1122</v>
      </c>
      <c r="E35" s="590" t="s">
        <v>68</v>
      </c>
      <c r="F35" s="591" t="s">
        <v>112</v>
      </c>
      <c r="G35" s="592" t="s">
        <v>1100</v>
      </c>
      <c r="H35" s="596" t="s">
        <v>1301</v>
      </c>
    </row>
    <row r="36" spans="1:8">
      <c r="A36" s="148"/>
      <c r="B36" s="149"/>
      <c r="C36" s="567"/>
      <c r="D36" s="590" t="s">
        <v>1123</v>
      </c>
      <c r="E36" s="590" t="s">
        <v>68</v>
      </c>
      <c r="F36" s="591" t="s">
        <v>1124</v>
      </c>
      <c r="G36" s="592" t="s">
        <v>1101</v>
      </c>
      <c r="H36" s="596" t="s">
        <v>1301</v>
      </c>
    </row>
    <row r="37" spans="1:8">
      <c r="A37" s="148"/>
      <c r="B37" s="149"/>
      <c r="C37" s="567"/>
      <c r="D37" s="590" t="s">
        <v>1306</v>
      </c>
      <c r="E37" s="590" t="s">
        <v>68</v>
      </c>
      <c r="F37" s="591" t="s">
        <v>1125</v>
      </c>
      <c r="G37" s="592" t="s">
        <v>1102</v>
      </c>
      <c r="H37" s="596" t="s">
        <v>1301</v>
      </c>
    </row>
    <row r="38" spans="1:8" ht="14.5">
      <c r="A38" s="148"/>
      <c r="B38" s="149"/>
      <c r="C38" s="593" t="s">
        <v>1307</v>
      </c>
      <c r="D38" s="590" t="s">
        <v>1127</v>
      </c>
      <c r="E38" s="590" t="s">
        <v>68</v>
      </c>
      <c r="F38" s="591" t="s">
        <v>1126</v>
      </c>
      <c r="G38" s="592" t="s">
        <v>1103</v>
      </c>
      <c r="H38" s="596" t="s">
        <v>1301</v>
      </c>
    </row>
    <row r="39" spans="1:8">
      <c r="A39" s="148"/>
      <c r="B39" s="149"/>
      <c r="C39" s="593" t="s">
        <v>1024</v>
      </c>
      <c r="D39" s="590" t="s">
        <v>1129</v>
      </c>
      <c r="E39" s="590" t="s">
        <v>1308</v>
      </c>
      <c r="F39" s="591" t="s">
        <v>1128</v>
      </c>
      <c r="G39" s="592" t="s">
        <v>1104</v>
      </c>
      <c r="H39" s="596" t="s">
        <v>1309</v>
      </c>
    </row>
    <row r="40" spans="1:8">
      <c r="A40" s="148"/>
      <c r="B40" s="149"/>
      <c r="C40" s="593" t="s">
        <v>1117</v>
      </c>
      <c r="D40" s="590" t="s">
        <v>1130</v>
      </c>
      <c r="E40" s="590" t="s">
        <v>1308</v>
      </c>
      <c r="F40" s="591" t="s">
        <v>2632</v>
      </c>
      <c r="G40" s="592" t="s">
        <v>1105</v>
      </c>
      <c r="H40" s="596" t="s">
        <v>1309</v>
      </c>
    </row>
    <row r="41" spans="1:8">
      <c r="A41" s="148"/>
      <c r="B41" s="149"/>
      <c r="C41" s="594" t="s">
        <v>1118</v>
      </c>
      <c r="D41" s="590" t="s">
        <v>1131</v>
      </c>
      <c r="E41" s="590" t="s">
        <v>949</v>
      </c>
      <c r="F41" s="591" t="s">
        <v>1133</v>
      </c>
      <c r="G41" s="592" t="s">
        <v>1106</v>
      </c>
      <c r="H41" s="596" t="s">
        <v>1310</v>
      </c>
    </row>
    <row r="42" spans="1:8">
      <c r="A42" s="148"/>
      <c r="B42" s="149"/>
      <c r="C42" s="567"/>
      <c r="D42" s="590" t="s">
        <v>1132</v>
      </c>
      <c r="E42" s="590" t="s">
        <v>949</v>
      </c>
      <c r="F42" s="591" t="s">
        <v>113</v>
      </c>
      <c r="G42" s="592" t="s">
        <v>1107</v>
      </c>
      <c r="H42" s="596" t="s">
        <v>1310</v>
      </c>
    </row>
    <row r="43" spans="1:8">
      <c r="A43" s="148"/>
      <c r="B43" s="149"/>
      <c r="C43" s="567"/>
      <c r="D43" s="590" t="s">
        <v>1143</v>
      </c>
      <c r="E43" s="590" t="s">
        <v>949</v>
      </c>
      <c r="F43" s="591" t="s">
        <v>1134</v>
      </c>
      <c r="G43" s="592" t="s">
        <v>1108</v>
      </c>
      <c r="H43" s="596" t="s">
        <v>1310</v>
      </c>
    </row>
    <row r="44" spans="1:8">
      <c r="A44" s="148"/>
      <c r="B44" s="149"/>
      <c r="C44" s="567"/>
      <c r="D44" s="590" t="s">
        <v>1142</v>
      </c>
      <c r="E44" s="590" t="s">
        <v>949</v>
      </c>
      <c r="F44" s="591" t="s">
        <v>1135</v>
      </c>
      <c r="G44" s="592" t="s">
        <v>1109</v>
      </c>
      <c r="H44" s="596" t="s">
        <v>1310</v>
      </c>
    </row>
    <row r="45" spans="1:8">
      <c r="A45" s="148"/>
      <c r="B45" s="149"/>
      <c r="C45" s="567"/>
      <c r="D45" s="590" t="s">
        <v>1144</v>
      </c>
      <c r="E45" s="590" t="s">
        <v>1311</v>
      </c>
      <c r="F45" s="591" t="s">
        <v>1136</v>
      </c>
      <c r="G45" s="592" t="s">
        <v>1081</v>
      </c>
      <c r="H45" s="596" t="s">
        <v>1312</v>
      </c>
    </row>
    <row r="46" spans="1:8">
      <c r="A46" s="148"/>
      <c r="B46" s="149"/>
      <c r="C46" s="567"/>
      <c r="D46" s="590" t="s">
        <v>1145</v>
      </c>
      <c r="E46" s="590" t="s">
        <v>1311</v>
      </c>
      <c r="F46" s="591" t="s">
        <v>1137</v>
      </c>
      <c r="G46" s="592" t="s">
        <v>1110</v>
      </c>
      <c r="H46" s="596" t="s">
        <v>1312</v>
      </c>
    </row>
    <row r="47" spans="1:8">
      <c r="A47" s="148"/>
      <c r="B47" s="149"/>
      <c r="C47" s="567"/>
      <c r="D47" s="590" t="s">
        <v>1146</v>
      </c>
      <c r="E47" s="590" t="s">
        <v>1311</v>
      </c>
      <c r="F47" s="591" t="s">
        <v>1138</v>
      </c>
      <c r="G47" s="592" t="s">
        <v>1111</v>
      </c>
      <c r="H47" s="596" t="s">
        <v>1312</v>
      </c>
    </row>
    <row r="48" spans="1:8">
      <c r="A48" s="148"/>
      <c r="B48" s="149"/>
      <c r="C48" s="567"/>
      <c r="D48" s="590" t="s">
        <v>1147</v>
      </c>
      <c r="E48" s="590" t="s">
        <v>1311</v>
      </c>
      <c r="F48" s="591" t="s">
        <v>1139</v>
      </c>
      <c r="G48" s="592" t="s">
        <v>1313</v>
      </c>
      <c r="H48" s="596" t="s">
        <v>1312</v>
      </c>
    </row>
    <row r="49" spans="1:8">
      <c r="A49" s="148"/>
      <c r="B49" s="149"/>
      <c r="C49" s="567"/>
      <c r="D49" s="590" t="s">
        <v>1148</v>
      </c>
      <c r="E49" s="590" t="s">
        <v>1311</v>
      </c>
      <c r="F49" s="591" t="s">
        <v>1140</v>
      </c>
      <c r="G49" s="592" t="s">
        <v>1314</v>
      </c>
      <c r="H49" s="596" t="s">
        <v>1312</v>
      </c>
    </row>
    <row r="50" spans="1:8">
      <c r="A50" s="148"/>
      <c r="B50" s="149"/>
      <c r="C50" s="567"/>
      <c r="D50" s="590" t="s">
        <v>1149</v>
      </c>
      <c r="E50" s="590" t="s">
        <v>1308</v>
      </c>
      <c r="F50" s="591" t="s">
        <v>1141</v>
      </c>
      <c r="G50" s="592" t="s">
        <v>1112</v>
      </c>
      <c r="H50" s="596" t="s">
        <v>1309</v>
      </c>
    </row>
    <row r="51" spans="1:8">
      <c r="A51" s="148"/>
      <c r="B51" s="569"/>
      <c r="C51" s="594" t="s">
        <v>1027</v>
      </c>
      <c r="D51" s="597" t="s">
        <v>1150</v>
      </c>
      <c r="E51" s="590" t="s">
        <v>949</v>
      </c>
      <c r="F51" s="591" t="s">
        <v>1152</v>
      </c>
      <c r="G51" s="592" t="s">
        <v>1113</v>
      </c>
      <c r="H51" s="596" t="s">
        <v>1310</v>
      </c>
    </row>
    <row r="52" spans="1:8">
      <c r="A52" s="148"/>
      <c r="B52" s="569"/>
      <c r="C52" s="567"/>
      <c r="D52" s="597" t="s">
        <v>1151</v>
      </c>
      <c r="E52" s="590" t="s">
        <v>949</v>
      </c>
      <c r="F52" s="591" t="s">
        <v>1153</v>
      </c>
      <c r="G52" s="592" t="s">
        <v>1109</v>
      </c>
      <c r="H52" s="596" t="s">
        <v>1310</v>
      </c>
    </row>
    <row r="53" spans="1:8">
      <c r="A53" s="148"/>
      <c r="B53" s="569"/>
      <c r="C53" s="566"/>
      <c r="D53" s="597" t="s">
        <v>1315</v>
      </c>
      <c r="E53" s="590" t="s">
        <v>949</v>
      </c>
      <c r="F53" s="591" t="s">
        <v>1154</v>
      </c>
      <c r="G53" s="592" t="s">
        <v>1114</v>
      </c>
      <c r="H53" s="596" t="s">
        <v>1310</v>
      </c>
    </row>
    <row r="54" spans="1:8">
      <c r="A54" s="148"/>
      <c r="B54" s="149"/>
      <c r="C54" s="594" t="s">
        <v>1119</v>
      </c>
      <c r="D54" s="590" t="s">
        <v>1317</v>
      </c>
      <c r="E54" s="590" t="s">
        <v>949</v>
      </c>
      <c r="F54" s="591" t="s">
        <v>1320</v>
      </c>
      <c r="G54" s="592" t="s">
        <v>1324</v>
      </c>
      <c r="H54" s="596" t="s">
        <v>1310</v>
      </c>
    </row>
    <row r="55" spans="1:8">
      <c r="A55" s="148"/>
      <c r="B55" s="149"/>
      <c r="C55" s="567"/>
      <c r="D55" s="590" t="s">
        <v>1318</v>
      </c>
      <c r="E55" s="590" t="s">
        <v>949</v>
      </c>
      <c r="F55" s="591" t="s">
        <v>1321</v>
      </c>
      <c r="G55" s="592" t="s">
        <v>1325</v>
      </c>
      <c r="H55" s="596" t="s">
        <v>1310</v>
      </c>
    </row>
    <row r="56" spans="1:8">
      <c r="A56" s="148"/>
      <c r="B56" s="149"/>
      <c r="C56" s="567"/>
      <c r="D56" s="590" t="s">
        <v>1319</v>
      </c>
      <c r="E56" s="590" t="s">
        <v>949</v>
      </c>
      <c r="F56" s="591" t="s">
        <v>1322</v>
      </c>
      <c r="G56" s="592" t="s">
        <v>1326</v>
      </c>
      <c r="H56" s="596" t="s">
        <v>1310</v>
      </c>
    </row>
    <row r="57" spans="1:8">
      <c r="A57" s="148"/>
      <c r="B57" s="149"/>
      <c r="C57" s="566"/>
      <c r="D57" s="590" t="s">
        <v>1316</v>
      </c>
      <c r="E57" s="590" t="s">
        <v>949</v>
      </c>
      <c r="F57" s="591" t="s">
        <v>1323</v>
      </c>
      <c r="G57" s="592" t="s">
        <v>1327</v>
      </c>
      <c r="H57" s="596" t="s">
        <v>1310</v>
      </c>
    </row>
    <row r="58" spans="1:8">
      <c r="A58" s="148"/>
      <c r="B58" s="149"/>
      <c r="C58" s="593" t="s">
        <v>1029</v>
      </c>
      <c r="D58" s="590" t="s">
        <v>1328</v>
      </c>
      <c r="E58" s="590" t="s">
        <v>1311</v>
      </c>
      <c r="F58" s="591" t="s">
        <v>1329</v>
      </c>
      <c r="G58" s="592" t="s">
        <v>1330</v>
      </c>
      <c r="H58" s="596" t="s">
        <v>1312</v>
      </c>
    </row>
    <row r="59" spans="1:8">
      <c r="A59" s="148"/>
      <c r="B59" s="149"/>
      <c r="C59" s="594" t="s">
        <v>1030</v>
      </c>
      <c r="D59" s="590" t="s">
        <v>1331</v>
      </c>
      <c r="E59" s="590" t="s">
        <v>2644</v>
      </c>
      <c r="F59" s="591" t="s">
        <v>1333</v>
      </c>
      <c r="G59" s="592" t="s">
        <v>1335</v>
      </c>
      <c r="H59" s="596" t="s">
        <v>1336</v>
      </c>
    </row>
    <row r="60" spans="1:8">
      <c r="A60" s="148"/>
      <c r="B60" s="149"/>
      <c r="C60" s="566"/>
      <c r="D60" s="590" t="s">
        <v>1332</v>
      </c>
      <c r="E60" s="590" t="s">
        <v>2644</v>
      </c>
      <c r="F60" s="591" t="s">
        <v>1334</v>
      </c>
      <c r="G60" s="592" t="s">
        <v>1335</v>
      </c>
      <c r="H60" s="596" t="s">
        <v>1336</v>
      </c>
    </row>
    <row r="61" spans="1:8">
      <c r="A61" s="148"/>
      <c r="B61" s="149"/>
      <c r="C61" s="593" t="s">
        <v>1031</v>
      </c>
      <c r="D61" s="590" t="s">
        <v>1337</v>
      </c>
      <c r="E61" s="590" t="s">
        <v>1338</v>
      </c>
      <c r="F61" s="591" t="s">
        <v>1339</v>
      </c>
      <c r="G61" s="592" t="s">
        <v>1340</v>
      </c>
      <c r="H61" s="596" t="s">
        <v>1341</v>
      </c>
    </row>
    <row r="62" spans="1:8">
      <c r="A62" s="148"/>
      <c r="B62" s="149"/>
      <c r="C62" s="593" t="s">
        <v>1032</v>
      </c>
      <c r="D62" s="590" t="s">
        <v>1342</v>
      </c>
      <c r="E62" s="590" t="s">
        <v>68</v>
      </c>
      <c r="F62" s="591" t="s">
        <v>1343</v>
      </c>
      <c r="G62" s="592" t="s">
        <v>230</v>
      </c>
      <c r="H62" s="596" t="s">
        <v>1301</v>
      </c>
    </row>
    <row r="63" spans="1:8">
      <c r="A63" s="148"/>
      <c r="B63" s="149"/>
      <c r="C63" s="594" t="s">
        <v>1034</v>
      </c>
      <c r="D63" s="590" t="s">
        <v>1344</v>
      </c>
      <c r="E63" s="590" t="s">
        <v>68</v>
      </c>
      <c r="F63" s="591" t="s">
        <v>1345</v>
      </c>
      <c r="G63" s="592" t="s">
        <v>1346</v>
      </c>
      <c r="H63" s="596" t="s">
        <v>1301</v>
      </c>
    </row>
    <row r="64" spans="1:8">
      <c r="A64" s="148"/>
      <c r="B64" s="149"/>
      <c r="C64" s="567"/>
      <c r="D64" s="590" t="s">
        <v>1347</v>
      </c>
      <c r="E64" s="590" t="s">
        <v>68</v>
      </c>
      <c r="F64" s="591" t="s">
        <v>1348</v>
      </c>
      <c r="G64" s="592" t="s">
        <v>1349</v>
      </c>
      <c r="H64" s="596" t="s">
        <v>1301</v>
      </c>
    </row>
    <row r="65" spans="1:8">
      <c r="A65" s="148"/>
      <c r="B65" s="149"/>
      <c r="C65" s="567"/>
      <c r="D65" s="590" t="s">
        <v>1350</v>
      </c>
      <c r="E65" s="590" t="s">
        <v>68</v>
      </c>
      <c r="F65" s="591" t="s">
        <v>1351</v>
      </c>
      <c r="G65" s="592" t="s">
        <v>1352</v>
      </c>
      <c r="H65" s="596" t="s">
        <v>1301</v>
      </c>
    </row>
    <row r="66" spans="1:8">
      <c r="A66" s="148"/>
      <c r="B66" s="149"/>
      <c r="C66" s="567"/>
      <c r="D66" s="590" t="s">
        <v>1353</v>
      </c>
      <c r="E66" s="590" t="s">
        <v>68</v>
      </c>
      <c r="F66" s="591" t="s">
        <v>1354</v>
      </c>
      <c r="G66" s="592" t="s">
        <v>1355</v>
      </c>
      <c r="H66" s="596" t="s">
        <v>1301</v>
      </c>
    </row>
    <row r="67" spans="1:8">
      <c r="A67" s="148"/>
      <c r="B67" s="149"/>
      <c r="C67" s="566"/>
      <c r="D67" s="590" t="s">
        <v>1356</v>
      </c>
      <c r="E67" s="590" t="s">
        <v>68</v>
      </c>
      <c r="F67" s="591" t="s">
        <v>1357</v>
      </c>
      <c r="G67" s="592" t="s">
        <v>1358</v>
      </c>
      <c r="H67" s="596" t="s">
        <v>1301</v>
      </c>
    </row>
    <row r="68" spans="1:8">
      <c r="A68" s="148"/>
      <c r="B68" s="149"/>
      <c r="C68" s="594" t="s">
        <v>1036</v>
      </c>
      <c r="D68" s="590" t="s">
        <v>1359</v>
      </c>
      <c r="E68" s="590" t="s">
        <v>1360</v>
      </c>
      <c r="F68" s="591" t="s">
        <v>1361</v>
      </c>
      <c r="G68" s="592" t="s">
        <v>278</v>
      </c>
      <c r="H68" s="596" t="s">
        <v>1363</v>
      </c>
    </row>
    <row r="69" spans="1:8">
      <c r="A69" s="148"/>
      <c r="B69" s="149"/>
      <c r="C69" s="567"/>
      <c r="D69" s="590" t="s">
        <v>1364</v>
      </c>
      <c r="E69" s="590" t="s">
        <v>1360</v>
      </c>
      <c r="F69" s="591" t="s">
        <v>1365</v>
      </c>
      <c r="G69" s="592" t="s">
        <v>1366</v>
      </c>
      <c r="H69" s="596" t="s">
        <v>1363</v>
      </c>
    </row>
    <row r="70" spans="1:8">
      <c r="A70" s="148"/>
      <c r="B70" s="149"/>
      <c r="C70" s="567"/>
      <c r="D70" s="590" t="s">
        <v>1367</v>
      </c>
      <c r="E70" s="590" t="s">
        <v>1360</v>
      </c>
      <c r="F70" s="591" t="s">
        <v>1368</v>
      </c>
      <c r="G70" s="592" t="s">
        <v>1369</v>
      </c>
      <c r="H70" s="596" t="s">
        <v>1363</v>
      </c>
    </row>
    <row r="71" spans="1:8">
      <c r="A71" s="148"/>
      <c r="B71" s="149"/>
      <c r="C71" s="567"/>
      <c r="D71" s="590" t="s">
        <v>1370</v>
      </c>
      <c r="E71" s="590" t="s">
        <v>1360</v>
      </c>
      <c r="F71" s="591" t="s">
        <v>1371</v>
      </c>
      <c r="G71" s="592" t="s">
        <v>1372</v>
      </c>
      <c r="H71" s="596" t="s">
        <v>1363</v>
      </c>
    </row>
    <row r="72" spans="1:8">
      <c r="A72" s="148"/>
      <c r="B72" s="149"/>
      <c r="C72" s="567"/>
      <c r="D72" s="590" t="s">
        <v>1373</v>
      </c>
      <c r="E72" s="590" t="s">
        <v>1360</v>
      </c>
      <c r="F72" s="591" t="s">
        <v>1374</v>
      </c>
      <c r="G72" s="592" t="s">
        <v>1375</v>
      </c>
      <c r="H72" s="596" t="s">
        <v>1363</v>
      </c>
    </row>
    <row r="73" spans="1:8">
      <c r="A73" s="148"/>
      <c r="B73" s="149"/>
      <c r="C73" s="567"/>
      <c r="D73" s="590" t="s">
        <v>1376</v>
      </c>
      <c r="E73" s="590" t="s">
        <v>1360</v>
      </c>
      <c r="F73" s="591" t="s">
        <v>1377</v>
      </c>
      <c r="G73" s="592" t="s">
        <v>1378</v>
      </c>
      <c r="H73" s="596" t="s">
        <v>1363</v>
      </c>
    </row>
    <row r="74" spans="1:8">
      <c r="A74" s="148"/>
      <c r="B74" s="149"/>
      <c r="C74" s="567"/>
      <c r="D74" s="590" t="s">
        <v>1379</v>
      </c>
      <c r="E74" s="590" t="s">
        <v>1360</v>
      </c>
      <c r="F74" s="591" t="s">
        <v>1380</v>
      </c>
      <c r="G74" s="592" t="s">
        <v>1381</v>
      </c>
      <c r="H74" s="596" t="s">
        <v>1363</v>
      </c>
    </row>
    <row r="75" spans="1:8">
      <c r="A75" s="148"/>
      <c r="B75" s="149"/>
      <c r="C75" s="594" t="s">
        <v>1038</v>
      </c>
      <c r="D75" s="590" t="s">
        <v>1382</v>
      </c>
      <c r="E75" s="590" t="s">
        <v>68</v>
      </c>
      <c r="F75" s="591" t="s">
        <v>1383</v>
      </c>
      <c r="G75" s="592" t="s">
        <v>273</v>
      </c>
      <c r="H75" s="596" t="s">
        <v>1301</v>
      </c>
    </row>
    <row r="76" spans="1:8">
      <c r="A76" s="148"/>
      <c r="B76" s="149"/>
      <c r="C76" s="567"/>
      <c r="D76" s="590" t="s">
        <v>1384</v>
      </c>
      <c r="E76" s="590" t="s">
        <v>68</v>
      </c>
      <c r="F76" s="591" t="s">
        <v>1385</v>
      </c>
      <c r="G76" s="592" t="s">
        <v>241</v>
      </c>
      <c r="H76" s="596" t="s">
        <v>1301</v>
      </c>
    </row>
    <row r="77" spans="1:8">
      <c r="A77" s="148"/>
      <c r="B77" s="149"/>
      <c r="C77" s="567"/>
      <c r="D77" s="590" t="s">
        <v>1386</v>
      </c>
      <c r="E77" s="590" t="s">
        <v>68</v>
      </c>
      <c r="F77" s="591" t="s">
        <v>1387</v>
      </c>
      <c r="G77" s="592" t="s">
        <v>234</v>
      </c>
      <c r="H77" s="596" t="s">
        <v>1301</v>
      </c>
    </row>
    <row r="78" spans="1:8">
      <c r="A78" s="148"/>
      <c r="B78" s="149"/>
      <c r="C78" s="567"/>
      <c r="D78" s="590" t="s">
        <v>1388</v>
      </c>
      <c r="E78" s="590" t="s">
        <v>68</v>
      </c>
      <c r="F78" s="591" t="s">
        <v>1389</v>
      </c>
      <c r="G78" s="592" t="s">
        <v>239</v>
      </c>
      <c r="H78" s="596" t="s">
        <v>1300</v>
      </c>
    </row>
    <row r="79" spans="1:8">
      <c r="A79" s="148"/>
      <c r="B79" s="149"/>
      <c r="C79" s="567"/>
      <c r="D79" s="590" t="s">
        <v>1390</v>
      </c>
      <c r="E79" s="590" t="s">
        <v>68</v>
      </c>
      <c r="F79" s="591" t="s">
        <v>1391</v>
      </c>
      <c r="G79" s="592" t="s">
        <v>1392</v>
      </c>
      <c r="H79" s="596" t="s">
        <v>1300</v>
      </c>
    </row>
    <row r="80" spans="1:8">
      <c r="A80" s="148"/>
      <c r="B80" s="149"/>
      <c r="C80" s="567"/>
      <c r="D80" s="590" t="s">
        <v>1393</v>
      </c>
      <c r="E80" s="590" t="s">
        <v>68</v>
      </c>
      <c r="F80" s="591" t="s">
        <v>1394</v>
      </c>
      <c r="G80" s="592" t="s">
        <v>1349</v>
      </c>
      <c r="H80" s="596" t="s">
        <v>1300</v>
      </c>
    </row>
    <row r="81" spans="1:8">
      <c r="A81" s="148"/>
      <c r="B81" s="149"/>
      <c r="C81" s="567"/>
      <c r="D81" s="590" t="s">
        <v>1395</v>
      </c>
      <c r="E81" s="590" t="s">
        <v>68</v>
      </c>
      <c r="F81" s="591" t="s">
        <v>1396</v>
      </c>
      <c r="G81" s="592" t="s">
        <v>1397</v>
      </c>
      <c r="H81" s="596" t="s">
        <v>1300</v>
      </c>
    </row>
    <row r="82" spans="1:8">
      <c r="A82" s="148"/>
      <c r="B82" s="149"/>
      <c r="C82" s="567"/>
      <c r="D82" s="590" t="s">
        <v>1398</v>
      </c>
      <c r="E82" s="590" t="s">
        <v>68</v>
      </c>
      <c r="F82" s="591" t="s">
        <v>1399</v>
      </c>
      <c r="G82" s="592" t="s">
        <v>1400</v>
      </c>
      <c r="H82" s="596" t="s">
        <v>1300</v>
      </c>
    </row>
    <row r="83" spans="1:8">
      <c r="A83" s="148"/>
      <c r="B83" s="149"/>
      <c r="C83" s="567"/>
      <c r="D83" s="590" t="s">
        <v>1401</v>
      </c>
      <c r="E83" s="590" t="s">
        <v>68</v>
      </c>
      <c r="F83" s="591" t="s">
        <v>1402</v>
      </c>
      <c r="G83" s="592" t="s">
        <v>225</v>
      </c>
      <c r="H83" s="596" t="s">
        <v>1300</v>
      </c>
    </row>
    <row r="84" spans="1:8">
      <c r="A84" s="148"/>
      <c r="B84" s="149"/>
      <c r="C84" s="567"/>
      <c r="D84" s="590" t="s">
        <v>1403</v>
      </c>
      <c r="E84" s="590" t="s">
        <v>68</v>
      </c>
      <c r="F84" s="591" t="s">
        <v>1404</v>
      </c>
      <c r="G84" s="592" t="s">
        <v>225</v>
      </c>
      <c r="H84" s="596" t="s">
        <v>1300</v>
      </c>
    </row>
    <row r="85" spans="1:8">
      <c r="A85" s="148"/>
      <c r="B85" s="149"/>
      <c r="C85" s="567"/>
      <c r="D85" s="590" t="s">
        <v>1405</v>
      </c>
      <c r="E85" s="590" t="s">
        <v>68</v>
      </c>
      <c r="F85" s="591" t="s">
        <v>1406</v>
      </c>
      <c r="G85" s="592" t="s">
        <v>225</v>
      </c>
      <c r="H85" s="596" t="s">
        <v>1300</v>
      </c>
    </row>
    <row r="86" spans="1:8">
      <c r="A86" s="148"/>
      <c r="B86" s="149"/>
      <c r="C86" s="567"/>
      <c r="D86" s="590" t="s">
        <v>1407</v>
      </c>
      <c r="E86" s="590" t="s">
        <v>68</v>
      </c>
      <c r="F86" s="591" t="s">
        <v>1408</v>
      </c>
      <c r="G86" s="592" t="s">
        <v>225</v>
      </c>
      <c r="H86" s="596" t="s">
        <v>1300</v>
      </c>
    </row>
    <row r="87" spans="1:8">
      <c r="A87" s="148"/>
      <c r="B87" s="149"/>
      <c r="C87" s="567"/>
      <c r="D87" s="590" t="s">
        <v>1409</v>
      </c>
      <c r="E87" s="590" t="s">
        <v>68</v>
      </c>
      <c r="F87" s="591" t="s">
        <v>1410</v>
      </c>
      <c r="G87" s="592" t="s">
        <v>234</v>
      </c>
      <c r="H87" s="596" t="s">
        <v>1300</v>
      </c>
    </row>
    <row r="88" spans="1:8">
      <c r="A88" s="148"/>
      <c r="B88" s="149"/>
      <c r="C88" s="567"/>
      <c r="D88" s="590" t="s">
        <v>1411</v>
      </c>
      <c r="E88" s="590" t="s">
        <v>68</v>
      </c>
      <c r="F88" s="591" t="s">
        <v>1412</v>
      </c>
      <c r="G88" s="592" t="s">
        <v>239</v>
      </c>
      <c r="H88" s="596" t="s">
        <v>1300</v>
      </c>
    </row>
    <row r="89" spans="1:8">
      <c r="A89" s="148"/>
      <c r="B89" s="149"/>
      <c r="C89" s="567"/>
      <c r="D89" s="590" t="s">
        <v>1413</v>
      </c>
      <c r="E89" s="590" t="s">
        <v>68</v>
      </c>
      <c r="F89" s="591" t="s">
        <v>1414</v>
      </c>
      <c r="G89" s="592" t="s">
        <v>1415</v>
      </c>
      <c r="H89" s="596" t="s">
        <v>1300</v>
      </c>
    </row>
    <row r="90" spans="1:8">
      <c r="A90" s="148"/>
      <c r="B90" s="149"/>
      <c r="C90" s="567"/>
      <c r="D90" s="590" t="s">
        <v>1416</v>
      </c>
      <c r="E90" s="590" t="s">
        <v>68</v>
      </c>
      <c r="F90" s="591" t="s">
        <v>1417</v>
      </c>
      <c r="G90" s="592" t="s">
        <v>1418</v>
      </c>
      <c r="H90" s="596" t="s">
        <v>1300</v>
      </c>
    </row>
    <row r="91" spans="1:8">
      <c r="A91" s="148"/>
      <c r="B91" s="149"/>
      <c r="C91" s="567"/>
      <c r="D91" s="590" t="s">
        <v>1419</v>
      </c>
      <c r="E91" s="590" t="s">
        <v>68</v>
      </c>
      <c r="F91" s="591" t="s">
        <v>1420</v>
      </c>
      <c r="G91" s="592" t="s">
        <v>234</v>
      </c>
      <c r="H91" s="596" t="s">
        <v>1300</v>
      </c>
    </row>
    <row r="92" spans="1:8">
      <c r="A92" s="148"/>
      <c r="B92" s="149"/>
      <c r="C92" s="567"/>
      <c r="D92" s="590" t="s">
        <v>1421</v>
      </c>
      <c r="E92" s="590" t="s">
        <v>68</v>
      </c>
      <c r="F92" s="591" t="s">
        <v>1422</v>
      </c>
      <c r="G92" s="592" t="s">
        <v>1392</v>
      </c>
      <c r="H92" s="596" t="s">
        <v>1300</v>
      </c>
    </row>
    <row r="93" spans="1:8">
      <c r="A93" s="148"/>
      <c r="B93" s="149"/>
      <c r="C93" s="567"/>
      <c r="D93" s="590" t="s">
        <v>1423</v>
      </c>
      <c r="E93" s="590" t="s">
        <v>68</v>
      </c>
      <c r="F93" s="591" t="s">
        <v>1424</v>
      </c>
      <c r="G93" s="592" t="s">
        <v>234</v>
      </c>
      <c r="H93" s="596" t="s">
        <v>1300</v>
      </c>
    </row>
    <row r="94" spans="1:8">
      <c r="A94" s="148"/>
      <c r="B94" s="149"/>
      <c r="C94" s="567"/>
      <c r="D94" s="590" t="s">
        <v>1425</v>
      </c>
      <c r="E94" s="590" t="s">
        <v>68</v>
      </c>
      <c r="F94" s="591" t="s">
        <v>1426</v>
      </c>
      <c r="G94" s="592" t="s">
        <v>1427</v>
      </c>
      <c r="H94" s="596" t="s">
        <v>1300</v>
      </c>
    </row>
    <row r="95" spans="1:8">
      <c r="A95" s="148"/>
      <c r="B95" s="149"/>
      <c r="C95" s="567"/>
      <c r="D95" s="590" t="s">
        <v>1428</v>
      </c>
      <c r="E95" s="590" t="s">
        <v>68</v>
      </c>
      <c r="F95" s="591" t="s">
        <v>1429</v>
      </c>
      <c r="G95" s="592" t="s">
        <v>273</v>
      </c>
      <c r="H95" s="596" t="s">
        <v>1300</v>
      </c>
    </row>
    <row r="96" spans="1:8">
      <c r="A96" s="148"/>
      <c r="B96" s="149"/>
      <c r="C96" s="567"/>
      <c r="D96" s="590" t="s">
        <v>1430</v>
      </c>
      <c r="E96" s="590" t="s">
        <v>68</v>
      </c>
      <c r="F96" s="591" t="s">
        <v>1431</v>
      </c>
      <c r="G96" s="592" t="s">
        <v>241</v>
      </c>
      <c r="H96" s="596" t="s">
        <v>1301</v>
      </c>
    </row>
    <row r="97" spans="1:8">
      <c r="A97" s="148"/>
      <c r="B97" s="149"/>
      <c r="C97" s="567"/>
      <c r="D97" s="590" t="s">
        <v>1432</v>
      </c>
      <c r="E97" s="590" t="s">
        <v>68</v>
      </c>
      <c r="F97" s="591" t="s">
        <v>1433</v>
      </c>
      <c r="G97" s="592" t="s">
        <v>236</v>
      </c>
      <c r="H97" s="596" t="s">
        <v>1300</v>
      </c>
    </row>
    <row r="98" spans="1:8">
      <c r="A98" s="148"/>
      <c r="B98" s="149"/>
      <c r="C98" s="567"/>
      <c r="D98" s="590" t="s">
        <v>1434</v>
      </c>
      <c r="E98" s="590" t="s">
        <v>68</v>
      </c>
      <c r="F98" s="591" t="s">
        <v>1435</v>
      </c>
      <c r="G98" s="592" t="s">
        <v>1392</v>
      </c>
      <c r="H98" s="596" t="s">
        <v>1300</v>
      </c>
    </row>
    <row r="99" spans="1:8">
      <c r="A99" s="148"/>
      <c r="B99" s="149"/>
      <c r="C99" s="567"/>
      <c r="D99" s="590" t="s">
        <v>1436</v>
      </c>
      <c r="E99" s="590" t="s">
        <v>68</v>
      </c>
      <c r="F99" s="591" t="s">
        <v>1437</v>
      </c>
      <c r="G99" s="592" t="s">
        <v>1438</v>
      </c>
      <c r="H99" s="596" t="s">
        <v>1300</v>
      </c>
    </row>
    <row r="100" spans="1:8">
      <c r="A100" s="148"/>
      <c r="B100" s="149"/>
      <c r="C100" s="567"/>
      <c r="D100" s="590" t="s">
        <v>1439</v>
      </c>
      <c r="E100" s="590" t="s">
        <v>68</v>
      </c>
      <c r="F100" s="591" t="s">
        <v>1440</v>
      </c>
      <c r="G100" s="592" t="s">
        <v>1441</v>
      </c>
      <c r="H100" s="596" t="s">
        <v>1300</v>
      </c>
    </row>
    <row r="101" spans="1:8">
      <c r="A101" s="148"/>
      <c r="B101" s="149"/>
      <c r="C101" s="567"/>
      <c r="D101" s="590" t="s">
        <v>1442</v>
      </c>
      <c r="E101" s="590" t="s">
        <v>68</v>
      </c>
      <c r="F101" s="591" t="s">
        <v>1443</v>
      </c>
      <c r="G101" s="592" t="s">
        <v>253</v>
      </c>
      <c r="H101" s="596" t="s">
        <v>1300</v>
      </c>
    </row>
    <row r="102" spans="1:8">
      <c r="A102" s="148"/>
      <c r="B102" s="149"/>
      <c r="C102" s="567"/>
      <c r="D102" s="590" t="s">
        <v>1444</v>
      </c>
      <c r="E102" s="590" t="s">
        <v>68</v>
      </c>
      <c r="F102" s="591" t="s">
        <v>1445</v>
      </c>
      <c r="G102" s="592" t="s">
        <v>1349</v>
      </c>
      <c r="H102" s="596" t="s">
        <v>1300</v>
      </c>
    </row>
    <row r="103" spans="1:8">
      <c r="A103" s="148"/>
      <c r="B103" s="149"/>
      <c r="C103" s="567"/>
      <c r="D103" s="590" t="s">
        <v>1446</v>
      </c>
      <c r="E103" s="590" t="s">
        <v>68</v>
      </c>
      <c r="F103" s="591" t="s">
        <v>1447</v>
      </c>
      <c r="G103" s="592" t="s">
        <v>253</v>
      </c>
      <c r="H103" s="596" t="s">
        <v>1300</v>
      </c>
    </row>
    <row r="104" spans="1:8">
      <c r="A104" s="148"/>
      <c r="B104" s="149"/>
      <c r="C104" s="567"/>
      <c r="D104" s="590" t="s">
        <v>1448</v>
      </c>
      <c r="E104" s="590" t="s">
        <v>68</v>
      </c>
      <c r="F104" s="591" t="s">
        <v>1449</v>
      </c>
      <c r="G104" s="592" t="s">
        <v>236</v>
      </c>
      <c r="H104" s="596" t="s">
        <v>1300</v>
      </c>
    </row>
    <row r="105" spans="1:8">
      <c r="A105" s="148"/>
      <c r="B105" s="149"/>
      <c r="C105" s="567"/>
      <c r="D105" s="590" t="s">
        <v>1450</v>
      </c>
      <c r="E105" s="590" t="s">
        <v>68</v>
      </c>
      <c r="F105" s="591" t="s">
        <v>1451</v>
      </c>
      <c r="G105" s="592" t="s">
        <v>1452</v>
      </c>
      <c r="H105" s="596" t="s">
        <v>1300</v>
      </c>
    </row>
    <row r="106" spans="1:8">
      <c r="A106" s="148"/>
      <c r="B106" s="149"/>
      <c r="C106" s="567"/>
      <c r="D106" s="590" t="s">
        <v>1453</v>
      </c>
      <c r="E106" s="590" t="s">
        <v>68</v>
      </c>
      <c r="F106" s="591" t="s">
        <v>1454</v>
      </c>
      <c r="G106" s="592" t="s">
        <v>1392</v>
      </c>
      <c r="H106" s="596" t="s">
        <v>1300</v>
      </c>
    </row>
    <row r="107" spans="1:8">
      <c r="A107" s="148"/>
      <c r="B107" s="149"/>
      <c r="C107" s="567"/>
      <c r="D107" s="590" t="s">
        <v>1455</v>
      </c>
      <c r="E107" s="590" t="s">
        <v>68</v>
      </c>
      <c r="F107" s="591" t="s">
        <v>1456</v>
      </c>
      <c r="G107" s="592" t="s">
        <v>1457</v>
      </c>
      <c r="H107" s="596" t="s">
        <v>1300</v>
      </c>
    </row>
    <row r="108" spans="1:8">
      <c r="A108" s="148"/>
      <c r="B108" s="149"/>
      <c r="C108" s="567"/>
      <c r="D108" s="590" t="s">
        <v>1458</v>
      </c>
      <c r="E108" s="590" t="s">
        <v>68</v>
      </c>
      <c r="F108" s="591" t="s">
        <v>1459</v>
      </c>
      <c r="G108" s="592" t="s">
        <v>1378</v>
      </c>
      <c r="H108" s="596" t="s">
        <v>1300</v>
      </c>
    </row>
    <row r="109" spans="1:8">
      <c r="A109" s="148"/>
      <c r="B109" s="149"/>
      <c r="C109" s="567"/>
      <c r="D109" s="590" t="s">
        <v>1460</v>
      </c>
      <c r="E109" s="590" t="s">
        <v>68</v>
      </c>
      <c r="F109" s="591" t="s">
        <v>1461</v>
      </c>
      <c r="G109" s="592" t="s">
        <v>241</v>
      </c>
      <c r="H109" s="596" t="s">
        <v>1300</v>
      </c>
    </row>
    <row r="110" spans="1:8">
      <c r="A110" s="148"/>
      <c r="B110" s="149"/>
      <c r="C110" s="567"/>
      <c r="D110" s="590" t="s">
        <v>1462</v>
      </c>
      <c r="E110" s="590" t="s">
        <v>68</v>
      </c>
      <c r="F110" s="591" t="s">
        <v>1463</v>
      </c>
      <c r="G110" s="592" t="s">
        <v>239</v>
      </c>
      <c r="H110" s="596" t="s">
        <v>1300</v>
      </c>
    </row>
    <row r="111" spans="1:8">
      <c r="A111" s="148"/>
      <c r="B111" s="149"/>
      <c r="C111" s="567"/>
      <c r="D111" s="590" t="s">
        <v>1464</v>
      </c>
      <c r="E111" s="590" t="s">
        <v>68</v>
      </c>
      <c r="F111" s="591" t="s">
        <v>1465</v>
      </c>
      <c r="G111" s="592" t="s">
        <v>224</v>
      </c>
      <c r="H111" s="596" t="s">
        <v>1300</v>
      </c>
    </row>
    <row r="112" spans="1:8">
      <c r="A112" s="148"/>
      <c r="B112" s="149"/>
      <c r="C112" s="567"/>
      <c r="D112" s="590" t="s">
        <v>1466</v>
      </c>
      <c r="E112" s="590" t="s">
        <v>68</v>
      </c>
      <c r="F112" s="591" t="s">
        <v>1467</v>
      </c>
      <c r="G112" s="592" t="s">
        <v>1392</v>
      </c>
      <c r="H112" s="596" t="s">
        <v>1300</v>
      </c>
    </row>
    <row r="113" spans="1:8">
      <c r="A113" s="148"/>
      <c r="B113" s="149"/>
      <c r="C113" s="567"/>
      <c r="D113" s="590" t="s">
        <v>1468</v>
      </c>
      <c r="E113" s="590" t="s">
        <v>68</v>
      </c>
      <c r="F113" s="591" t="s">
        <v>1469</v>
      </c>
      <c r="G113" s="592" t="s">
        <v>239</v>
      </c>
      <c r="H113" s="596" t="s">
        <v>1300</v>
      </c>
    </row>
    <row r="114" spans="1:8">
      <c r="A114" s="148"/>
      <c r="B114" s="149"/>
      <c r="C114" s="567"/>
      <c r="D114" s="590" t="s">
        <v>1470</v>
      </c>
      <c r="E114" s="590" t="s">
        <v>68</v>
      </c>
      <c r="F114" s="591" t="s">
        <v>1471</v>
      </c>
      <c r="G114" s="592" t="s">
        <v>224</v>
      </c>
      <c r="H114" s="596" t="s">
        <v>1300</v>
      </c>
    </row>
    <row r="115" spans="1:8">
      <c r="A115" s="148"/>
      <c r="B115" s="149"/>
      <c r="C115" s="567"/>
      <c r="D115" s="590" t="s">
        <v>1472</v>
      </c>
      <c r="E115" s="590" t="s">
        <v>68</v>
      </c>
      <c r="F115" s="591" t="s">
        <v>1473</v>
      </c>
      <c r="G115" s="592" t="s">
        <v>253</v>
      </c>
      <c r="H115" s="596" t="s">
        <v>1300</v>
      </c>
    </row>
    <row r="116" spans="1:8">
      <c r="A116" s="148"/>
      <c r="B116" s="149"/>
      <c r="C116" s="567"/>
      <c r="D116" s="590" t="s">
        <v>1474</v>
      </c>
      <c r="E116" s="590" t="s">
        <v>68</v>
      </c>
      <c r="F116" s="591" t="s">
        <v>1475</v>
      </c>
      <c r="G116" s="592" t="s">
        <v>239</v>
      </c>
      <c r="H116" s="596" t="s">
        <v>1300</v>
      </c>
    </row>
    <row r="117" spans="1:8">
      <c r="A117" s="148"/>
      <c r="B117" s="149"/>
      <c r="C117" s="567"/>
      <c r="D117" s="590" t="s">
        <v>1476</v>
      </c>
      <c r="E117" s="590" t="s">
        <v>68</v>
      </c>
      <c r="F117" s="591" t="s">
        <v>1477</v>
      </c>
      <c r="G117" s="592" t="s">
        <v>224</v>
      </c>
      <c r="H117" s="596" t="s">
        <v>1300</v>
      </c>
    </row>
    <row r="118" spans="1:8">
      <c r="A118" s="148"/>
      <c r="B118" s="149"/>
      <c r="C118" s="567"/>
      <c r="D118" s="590" t="s">
        <v>1478</v>
      </c>
      <c r="E118" s="590" t="s">
        <v>68</v>
      </c>
      <c r="F118" s="591" t="s">
        <v>1479</v>
      </c>
      <c r="G118" s="592" t="s">
        <v>1392</v>
      </c>
      <c r="H118" s="596" t="s">
        <v>1300</v>
      </c>
    </row>
    <row r="119" spans="1:8">
      <c r="A119" s="148"/>
      <c r="B119" s="149"/>
      <c r="C119" s="567"/>
      <c r="D119" s="590" t="s">
        <v>1480</v>
      </c>
      <c r="E119" s="590" t="s">
        <v>1360</v>
      </c>
      <c r="F119" s="591" t="s">
        <v>1481</v>
      </c>
      <c r="G119" s="592" t="s">
        <v>1482</v>
      </c>
      <c r="H119" s="596" t="s">
        <v>1483</v>
      </c>
    </row>
    <row r="120" spans="1:8">
      <c r="A120" s="148"/>
      <c r="B120" s="149"/>
      <c r="C120" s="567"/>
      <c r="D120" s="590" t="s">
        <v>1484</v>
      </c>
      <c r="E120" s="590" t="s">
        <v>1360</v>
      </c>
      <c r="F120" s="591" t="s">
        <v>1485</v>
      </c>
      <c r="G120" s="592" t="s">
        <v>1486</v>
      </c>
      <c r="H120" s="596" t="s">
        <v>1362</v>
      </c>
    </row>
    <row r="121" spans="1:8">
      <c r="A121" s="148"/>
      <c r="B121" s="149"/>
      <c r="C121" s="567"/>
      <c r="D121" s="590" t="s">
        <v>1487</v>
      </c>
      <c r="E121" s="590" t="s">
        <v>1360</v>
      </c>
      <c r="F121" s="591" t="s">
        <v>1488</v>
      </c>
      <c r="G121" s="592" t="s">
        <v>224</v>
      </c>
      <c r="H121" s="596" t="s">
        <v>1362</v>
      </c>
    </row>
    <row r="122" spans="1:8">
      <c r="A122" s="148"/>
      <c r="B122" s="149"/>
      <c r="C122" s="567"/>
      <c r="D122" s="590" t="s">
        <v>1489</v>
      </c>
      <c r="E122" s="590" t="s">
        <v>1360</v>
      </c>
      <c r="F122" s="591" t="s">
        <v>1490</v>
      </c>
      <c r="G122" s="592" t="s">
        <v>273</v>
      </c>
      <c r="H122" s="596" t="s">
        <v>1362</v>
      </c>
    </row>
    <row r="123" spans="1:8">
      <c r="A123" s="148"/>
      <c r="B123" s="149"/>
      <c r="C123" s="567"/>
      <c r="D123" s="590" t="s">
        <v>1491</v>
      </c>
      <c r="E123" s="590" t="s">
        <v>1492</v>
      </c>
      <c r="F123" s="591" t="s">
        <v>1493</v>
      </c>
      <c r="G123" s="592" t="s">
        <v>1494</v>
      </c>
      <c r="H123" s="596" t="s">
        <v>1495</v>
      </c>
    </row>
    <row r="124" spans="1:8">
      <c r="A124" s="148"/>
      <c r="B124" s="149"/>
      <c r="C124" s="567"/>
      <c r="D124" s="590" t="s">
        <v>1496</v>
      </c>
      <c r="E124" s="590" t="s">
        <v>1360</v>
      </c>
      <c r="F124" s="591" t="s">
        <v>1497</v>
      </c>
      <c r="G124" s="592" t="s">
        <v>1498</v>
      </c>
      <c r="H124" s="596" t="s">
        <v>1362</v>
      </c>
    </row>
    <row r="125" spans="1:8">
      <c r="A125" s="148"/>
      <c r="B125" s="149"/>
      <c r="C125" s="567"/>
      <c r="D125" s="590" t="s">
        <v>1499</v>
      </c>
      <c r="E125" s="590" t="s">
        <v>1360</v>
      </c>
      <c r="F125" s="591" t="s">
        <v>1500</v>
      </c>
      <c r="G125" s="592" t="s">
        <v>225</v>
      </c>
      <c r="H125" s="596" t="s">
        <v>1362</v>
      </c>
    </row>
    <row r="126" spans="1:8">
      <c r="A126" s="148"/>
      <c r="B126" s="149"/>
      <c r="C126" s="566"/>
      <c r="D126" s="590" t="s">
        <v>1501</v>
      </c>
      <c r="E126" s="590" t="s">
        <v>1502</v>
      </c>
      <c r="F126" s="591" t="s">
        <v>1503</v>
      </c>
      <c r="G126" s="592" t="s">
        <v>1504</v>
      </c>
      <c r="H126" s="596" t="s">
        <v>1495</v>
      </c>
    </row>
    <row r="127" spans="1:8">
      <c r="A127" s="148"/>
      <c r="B127" s="149"/>
      <c r="C127" s="598" t="s">
        <v>1505</v>
      </c>
      <c r="D127" s="590" t="s">
        <v>1506</v>
      </c>
      <c r="E127" s="590" t="s">
        <v>1507</v>
      </c>
      <c r="F127" s="591" t="s">
        <v>1508</v>
      </c>
      <c r="G127" s="592" t="s">
        <v>1509</v>
      </c>
      <c r="H127" s="596" t="s">
        <v>1510</v>
      </c>
    </row>
    <row r="128" spans="1:8">
      <c r="A128" s="148"/>
      <c r="B128" s="149"/>
      <c r="C128" s="567"/>
      <c r="D128" s="590" t="s">
        <v>1511</v>
      </c>
      <c r="E128" s="590" t="s">
        <v>1507</v>
      </c>
      <c r="F128" s="591" t="s">
        <v>1512</v>
      </c>
      <c r="G128" s="592" t="s">
        <v>268</v>
      </c>
      <c r="H128" s="596" t="s">
        <v>1510</v>
      </c>
    </row>
    <row r="129" spans="1:8">
      <c r="A129" s="148"/>
      <c r="B129" s="149"/>
      <c r="C129" s="594" t="s">
        <v>1041</v>
      </c>
      <c r="D129" s="590" t="s">
        <v>1513</v>
      </c>
      <c r="E129" s="590" t="s">
        <v>68</v>
      </c>
      <c r="F129" s="591" t="s">
        <v>1514</v>
      </c>
      <c r="G129" s="592" t="s">
        <v>1515</v>
      </c>
      <c r="H129" s="596" t="s">
        <v>1301</v>
      </c>
    </row>
    <row r="130" spans="1:8">
      <c r="A130" s="148"/>
      <c r="B130" s="149"/>
      <c r="C130" s="566"/>
      <c r="D130" s="590" t="s">
        <v>1516</v>
      </c>
      <c r="E130" s="590" t="s">
        <v>68</v>
      </c>
      <c r="F130" s="591" t="s">
        <v>1517</v>
      </c>
      <c r="G130" s="592" t="s">
        <v>267</v>
      </c>
      <c r="H130" s="596" t="s">
        <v>1301</v>
      </c>
    </row>
    <row r="131" spans="1:8">
      <c r="A131" s="148"/>
      <c r="B131" s="149"/>
      <c r="C131" s="594" t="s">
        <v>1120</v>
      </c>
      <c r="D131" s="590" t="s">
        <v>1518</v>
      </c>
      <c r="E131" s="590" t="s">
        <v>68</v>
      </c>
      <c r="F131" s="591" t="s">
        <v>203</v>
      </c>
      <c r="G131" s="592" t="s">
        <v>1519</v>
      </c>
      <c r="H131" s="596" t="s">
        <v>1301</v>
      </c>
    </row>
    <row r="132" spans="1:8">
      <c r="A132" s="148"/>
      <c r="B132" s="149"/>
      <c r="C132" s="567"/>
      <c r="D132" s="590" t="s">
        <v>1520</v>
      </c>
      <c r="E132" s="590" t="s">
        <v>68</v>
      </c>
      <c r="F132" s="591" t="s">
        <v>204</v>
      </c>
      <c r="G132" s="592" t="s">
        <v>1521</v>
      </c>
      <c r="H132" s="596" t="s">
        <v>1301</v>
      </c>
    </row>
    <row r="133" spans="1:8">
      <c r="A133" s="148"/>
      <c r="B133" s="149"/>
      <c r="C133" s="567"/>
      <c r="D133" s="590" t="s">
        <v>1522</v>
      </c>
      <c r="E133" s="590" t="s">
        <v>68</v>
      </c>
      <c r="F133" s="591" t="s">
        <v>1523</v>
      </c>
      <c r="G133" s="592" t="s">
        <v>1524</v>
      </c>
      <c r="H133" s="596" t="s">
        <v>1301</v>
      </c>
    </row>
    <row r="134" spans="1:8">
      <c r="A134" s="148"/>
      <c r="B134" s="149"/>
      <c r="C134" s="567"/>
      <c r="D134" s="590" t="s">
        <v>1525</v>
      </c>
      <c r="E134" s="590" t="s">
        <v>68</v>
      </c>
      <c r="F134" s="591" t="s">
        <v>1526</v>
      </c>
      <c r="G134" s="592" t="s">
        <v>1527</v>
      </c>
      <c r="H134" s="596" t="s">
        <v>1301</v>
      </c>
    </row>
    <row r="135" spans="1:8">
      <c r="A135" s="148"/>
      <c r="B135" s="149"/>
      <c r="C135" s="567"/>
      <c r="D135" s="590" t="s">
        <v>1528</v>
      </c>
      <c r="E135" s="590" t="s">
        <v>68</v>
      </c>
      <c r="F135" s="591" t="s">
        <v>1529</v>
      </c>
      <c r="G135" s="592" t="s">
        <v>1519</v>
      </c>
      <c r="H135" s="596" t="s">
        <v>1301</v>
      </c>
    </row>
    <row r="136" spans="1:8">
      <c r="A136" s="148"/>
      <c r="B136" s="149"/>
      <c r="C136" s="567"/>
      <c r="D136" s="590" t="s">
        <v>1530</v>
      </c>
      <c r="E136" s="590" t="s">
        <v>68</v>
      </c>
      <c r="F136" s="591" t="s">
        <v>1531</v>
      </c>
      <c r="G136" s="592" t="s">
        <v>1532</v>
      </c>
      <c r="H136" s="596" t="s">
        <v>1301</v>
      </c>
    </row>
    <row r="137" spans="1:8">
      <c r="A137" s="148"/>
      <c r="B137" s="149"/>
      <c r="C137" s="567"/>
      <c r="D137" s="590" t="s">
        <v>1533</v>
      </c>
      <c r="E137" s="590" t="s">
        <v>68</v>
      </c>
      <c r="F137" s="591" t="s">
        <v>1534</v>
      </c>
      <c r="G137" s="592" t="s">
        <v>278</v>
      </c>
      <c r="H137" s="596" t="s">
        <v>1301</v>
      </c>
    </row>
    <row r="138" spans="1:8">
      <c r="A138" s="148"/>
      <c r="B138" s="149"/>
      <c r="C138" s="567"/>
      <c r="D138" s="590" t="s">
        <v>1535</v>
      </c>
      <c r="E138" s="590" t="s">
        <v>68</v>
      </c>
      <c r="F138" s="591" t="s">
        <v>1536</v>
      </c>
      <c r="G138" s="592" t="s">
        <v>1537</v>
      </c>
      <c r="H138" s="596" t="s">
        <v>1301</v>
      </c>
    </row>
    <row r="139" spans="1:8">
      <c r="A139" s="148"/>
      <c r="B139" s="149"/>
      <c r="C139" s="567"/>
      <c r="D139" s="590" t="s">
        <v>1538</v>
      </c>
      <c r="E139" s="590" t="s">
        <v>68</v>
      </c>
      <c r="F139" s="591" t="s">
        <v>1539</v>
      </c>
      <c r="G139" s="592" t="s">
        <v>1540</v>
      </c>
      <c r="H139" s="596" t="s">
        <v>1301</v>
      </c>
    </row>
    <row r="140" spans="1:8">
      <c r="A140" s="148"/>
      <c r="B140" s="149"/>
      <c r="C140" s="567"/>
      <c r="D140" s="590" t="s">
        <v>1541</v>
      </c>
      <c r="E140" s="590" t="s">
        <v>68</v>
      </c>
      <c r="F140" s="591" t="s">
        <v>1542</v>
      </c>
      <c r="G140" s="592" t="s">
        <v>1543</v>
      </c>
      <c r="H140" s="596" t="s">
        <v>1301</v>
      </c>
    </row>
    <row r="141" spans="1:8">
      <c r="A141" s="148"/>
      <c r="B141" s="149"/>
      <c r="C141" s="567"/>
      <c r="D141" s="590" t="s">
        <v>1544</v>
      </c>
      <c r="E141" s="590" t="s">
        <v>68</v>
      </c>
      <c r="F141" s="591" t="s">
        <v>1545</v>
      </c>
      <c r="G141" s="592" t="s">
        <v>1546</v>
      </c>
      <c r="H141" s="596" t="s">
        <v>1301</v>
      </c>
    </row>
    <row r="142" spans="1:8">
      <c r="A142" s="148"/>
      <c r="B142" s="149"/>
      <c r="C142" s="567"/>
      <c r="D142" s="590" t="s">
        <v>1547</v>
      </c>
      <c r="E142" s="590" t="s">
        <v>68</v>
      </c>
      <c r="F142" s="591" t="s">
        <v>1548</v>
      </c>
      <c r="G142" s="592" t="s">
        <v>275</v>
      </c>
      <c r="H142" s="596" t="s">
        <v>1301</v>
      </c>
    </row>
    <row r="143" spans="1:8">
      <c r="A143" s="148"/>
      <c r="B143" s="149"/>
      <c r="C143" s="594" t="s">
        <v>1043</v>
      </c>
      <c r="D143" s="590" t="s">
        <v>1549</v>
      </c>
      <c r="E143" s="590" t="s">
        <v>68</v>
      </c>
      <c r="F143" s="591" t="s">
        <v>205</v>
      </c>
      <c r="G143" s="592" t="s">
        <v>227</v>
      </c>
      <c r="H143" s="596" t="s">
        <v>1301</v>
      </c>
    </row>
    <row r="144" spans="1:8">
      <c r="A144" s="148"/>
      <c r="B144" s="149"/>
      <c r="C144" s="566"/>
      <c r="D144" s="590" t="s">
        <v>1550</v>
      </c>
      <c r="E144" s="590" t="s">
        <v>68</v>
      </c>
      <c r="F144" s="591" t="s">
        <v>1551</v>
      </c>
      <c r="G144" s="592" t="s">
        <v>1552</v>
      </c>
      <c r="H144" s="596" t="s">
        <v>1301</v>
      </c>
    </row>
    <row r="145" spans="1:8">
      <c r="A145" s="148"/>
      <c r="B145" s="149"/>
      <c r="C145" s="594" t="s">
        <v>1553</v>
      </c>
      <c r="D145" s="590" t="s">
        <v>1554</v>
      </c>
      <c r="E145" s="590" t="s">
        <v>552</v>
      </c>
      <c r="F145" s="591" t="s">
        <v>2633</v>
      </c>
      <c r="G145" s="592" t="s">
        <v>1327</v>
      </c>
      <c r="H145" s="596" t="s">
        <v>1301</v>
      </c>
    </row>
    <row r="146" spans="1:8">
      <c r="A146" s="148"/>
      <c r="B146" s="149"/>
      <c r="C146" s="598"/>
      <c r="D146" s="590" t="s">
        <v>1555</v>
      </c>
      <c r="E146" s="590" t="s">
        <v>68</v>
      </c>
      <c r="F146" s="591" t="s">
        <v>2634</v>
      </c>
      <c r="G146" s="592" t="s">
        <v>1563</v>
      </c>
      <c r="H146" s="596" t="s">
        <v>1301</v>
      </c>
    </row>
    <row r="147" spans="1:8">
      <c r="A147" s="148"/>
      <c r="B147" s="149"/>
      <c r="C147" s="598"/>
      <c r="D147" s="590" t="s">
        <v>1556</v>
      </c>
      <c r="E147" s="590" t="s">
        <v>68</v>
      </c>
      <c r="F147" s="591" t="s">
        <v>2635</v>
      </c>
      <c r="G147" s="592" t="s">
        <v>1564</v>
      </c>
      <c r="H147" s="596" t="s">
        <v>1301</v>
      </c>
    </row>
    <row r="148" spans="1:8">
      <c r="A148" s="148"/>
      <c r="B148" s="149"/>
      <c r="C148" s="598"/>
      <c r="D148" s="590" t="s">
        <v>1557</v>
      </c>
      <c r="E148" s="590" t="s">
        <v>68</v>
      </c>
      <c r="F148" s="591" t="s">
        <v>2636</v>
      </c>
      <c r="G148" s="592" t="s">
        <v>1565</v>
      </c>
      <c r="H148" s="596" t="s">
        <v>1301</v>
      </c>
    </row>
    <row r="149" spans="1:8">
      <c r="A149" s="148"/>
      <c r="B149" s="149"/>
      <c r="C149" s="598"/>
      <c r="D149" s="590" t="s">
        <v>1558</v>
      </c>
      <c r="E149" s="590" t="s">
        <v>68</v>
      </c>
      <c r="F149" s="591" t="s">
        <v>2637</v>
      </c>
      <c r="G149" s="592" t="s">
        <v>260</v>
      </c>
      <c r="H149" s="596" t="s">
        <v>1301</v>
      </c>
    </row>
    <row r="150" spans="1:8">
      <c r="A150" s="148"/>
      <c r="B150" s="149"/>
      <c r="C150" s="598"/>
      <c r="D150" s="590" t="s">
        <v>1559</v>
      </c>
      <c r="E150" s="590" t="s">
        <v>68</v>
      </c>
      <c r="F150" s="591" t="s">
        <v>2638</v>
      </c>
      <c r="G150" s="592" t="s">
        <v>1566</v>
      </c>
      <c r="H150" s="596" t="s">
        <v>1301</v>
      </c>
    </row>
    <row r="151" spans="1:8">
      <c r="A151" s="148"/>
      <c r="B151" s="149"/>
      <c r="C151" s="598"/>
      <c r="D151" s="590" t="s">
        <v>1560</v>
      </c>
      <c r="E151" s="590" t="s">
        <v>68</v>
      </c>
      <c r="F151" s="591" t="s">
        <v>2639</v>
      </c>
      <c r="G151" s="592" t="s">
        <v>1567</v>
      </c>
      <c r="H151" s="596" t="s">
        <v>1301</v>
      </c>
    </row>
    <row r="152" spans="1:8">
      <c r="A152" s="148"/>
      <c r="B152" s="149"/>
      <c r="C152" s="598"/>
      <c r="D152" s="590" t="s">
        <v>1561</v>
      </c>
      <c r="E152" s="590" t="s">
        <v>68</v>
      </c>
      <c r="F152" s="591" t="s">
        <v>2640</v>
      </c>
      <c r="G152" s="592" t="s">
        <v>1568</v>
      </c>
      <c r="H152" s="596" t="s">
        <v>1301</v>
      </c>
    </row>
    <row r="153" spans="1:8">
      <c r="A153" s="148"/>
      <c r="B153" s="149"/>
      <c r="C153" s="598"/>
      <c r="D153" s="590" t="s">
        <v>1562</v>
      </c>
      <c r="E153" s="590" t="s">
        <v>68</v>
      </c>
      <c r="F153" s="591" t="s">
        <v>2641</v>
      </c>
      <c r="G153" s="592" t="s">
        <v>260</v>
      </c>
      <c r="H153" s="596" t="s">
        <v>1301</v>
      </c>
    </row>
    <row r="154" spans="1:8">
      <c r="A154" s="148"/>
      <c r="B154" s="149"/>
      <c r="C154" s="594" t="s">
        <v>1571</v>
      </c>
      <c r="D154" s="590" t="s">
        <v>1569</v>
      </c>
      <c r="E154" s="590" t="s">
        <v>1575</v>
      </c>
      <c r="F154" s="591" t="s">
        <v>1576</v>
      </c>
      <c r="G154" s="592" t="s">
        <v>1581</v>
      </c>
      <c r="H154" s="596" t="s">
        <v>1585</v>
      </c>
    </row>
    <row r="155" spans="1:8">
      <c r="A155" s="148"/>
      <c r="B155" s="149"/>
      <c r="C155" s="598"/>
      <c r="D155" s="590" t="s">
        <v>1570</v>
      </c>
      <c r="E155" s="590" t="s">
        <v>1575</v>
      </c>
      <c r="F155" s="591" t="s">
        <v>1577</v>
      </c>
      <c r="G155" s="592" t="s">
        <v>274</v>
      </c>
      <c r="H155" s="596" t="s">
        <v>1585</v>
      </c>
    </row>
    <row r="156" spans="1:8">
      <c r="A156" s="148"/>
      <c r="B156" s="149"/>
      <c r="C156" s="598"/>
      <c r="D156" s="590" t="s">
        <v>1572</v>
      </c>
      <c r="E156" s="590" t="s">
        <v>1575</v>
      </c>
      <c r="F156" s="591" t="s">
        <v>1578</v>
      </c>
      <c r="G156" s="592" t="s">
        <v>1582</v>
      </c>
      <c r="H156" s="596" t="s">
        <v>1585</v>
      </c>
    </row>
    <row r="157" spans="1:8">
      <c r="A157" s="148"/>
      <c r="B157" s="149"/>
      <c r="C157" s="598"/>
      <c r="D157" s="590" t="s">
        <v>1573</v>
      </c>
      <c r="E157" s="590" t="s">
        <v>1575</v>
      </c>
      <c r="F157" s="591" t="s">
        <v>1579</v>
      </c>
      <c r="G157" s="592" t="s">
        <v>1583</v>
      </c>
      <c r="H157" s="596" t="s">
        <v>1585</v>
      </c>
    </row>
    <row r="158" spans="1:8">
      <c r="A158" s="148"/>
      <c r="B158" s="149"/>
      <c r="C158" s="599"/>
      <c r="D158" s="590" t="s">
        <v>1574</v>
      </c>
      <c r="E158" s="590" t="s">
        <v>1575</v>
      </c>
      <c r="F158" s="591" t="s">
        <v>1580</v>
      </c>
      <c r="G158" s="592" t="s">
        <v>1584</v>
      </c>
      <c r="H158" s="596" t="s">
        <v>1585</v>
      </c>
    </row>
    <row r="159" spans="1:8">
      <c r="A159" s="148"/>
      <c r="B159" s="149"/>
      <c r="C159" s="598" t="s">
        <v>1586</v>
      </c>
      <c r="D159" s="590" t="s">
        <v>1587</v>
      </c>
      <c r="E159" s="590" t="s">
        <v>1311</v>
      </c>
      <c r="F159" s="591" t="s">
        <v>1600</v>
      </c>
      <c r="G159" s="592" t="s">
        <v>1613</v>
      </c>
      <c r="H159" s="596" t="s">
        <v>1312</v>
      </c>
    </row>
    <row r="160" spans="1:8">
      <c r="A160" s="148"/>
      <c r="B160" s="149"/>
      <c r="C160" s="598"/>
      <c r="D160" s="590" t="s">
        <v>1588</v>
      </c>
      <c r="E160" s="590" t="s">
        <v>1311</v>
      </c>
      <c r="F160" s="591" t="s">
        <v>1601</v>
      </c>
      <c r="G160" s="592" t="s">
        <v>223</v>
      </c>
      <c r="H160" s="596" t="s">
        <v>1312</v>
      </c>
    </row>
    <row r="161" spans="1:8">
      <c r="A161" s="148"/>
      <c r="B161" s="149"/>
      <c r="C161" s="598"/>
      <c r="D161" s="590" t="s">
        <v>1589</v>
      </c>
      <c r="E161" s="590" t="s">
        <v>1311</v>
      </c>
      <c r="F161" s="591" t="s">
        <v>1602</v>
      </c>
      <c r="G161" s="592" t="s">
        <v>1614</v>
      </c>
      <c r="H161" s="596" t="s">
        <v>1312</v>
      </c>
    </row>
    <row r="162" spans="1:8">
      <c r="A162" s="148"/>
      <c r="B162" s="149"/>
      <c r="C162" s="598"/>
      <c r="D162" s="590" t="s">
        <v>1590</v>
      </c>
      <c r="E162" s="590" t="s">
        <v>1311</v>
      </c>
      <c r="F162" s="591" t="s">
        <v>1603</v>
      </c>
      <c r="G162" s="592" t="s">
        <v>1615</v>
      </c>
      <c r="H162" s="596" t="s">
        <v>1312</v>
      </c>
    </row>
    <row r="163" spans="1:8">
      <c r="A163" s="148"/>
      <c r="B163" s="149"/>
      <c r="C163" s="598"/>
      <c r="D163" s="590" t="s">
        <v>1591</v>
      </c>
      <c r="E163" s="590" t="s">
        <v>1311</v>
      </c>
      <c r="F163" s="591" t="s">
        <v>1604</v>
      </c>
      <c r="G163" s="592" t="s">
        <v>1504</v>
      </c>
      <c r="H163" s="596" t="s">
        <v>1312</v>
      </c>
    </row>
    <row r="164" spans="1:8">
      <c r="A164" s="148"/>
      <c r="B164" s="149"/>
      <c r="C164" s="598"/>
      <c r="D164" s="590" t="s">
        <v>1592</v>
      </c>
      <c r="E164" s="590" t="s">
        <v>1311</v>
      </c>
      <c r="F164" s="591" t="s">
        <v>1605</v>
      </c>
      <c r="G164" s="592" t="s">
        <v>1614</v>
      </c>
      <c r="H164" s="596" t="s">
        <v>1312</v>
      </c>
    </row>
    <row r="165" spans="1:8">
      <c r="A165" s="148"/>
      <c r="B165" s="149"/>
      <c r="C165" s="598"/>
      <c r="D165" s="590" t="s">
        <v>1593</v>
      </c>
      <c r="E165" s="590" t="s">
        <v>1311</v>
      </c>
      <c r="F165" s="591" t="s">
        <v>1606</v>
      </c>
      <c r="G165" s="592" t="s">
        <v>1614</v>
      </c>
      <c r="H165" s="596" t="s">
        <v>1312</v>
      </c>
    </row>
    <row r="166" spans="1:8">
      <c r="A166" s="148"/>
      <c r="B166" s="149"/>
      <c r="C166" s="598"/>
      <c r="D166" s="590" t="s">
        <v>1594</v>
      </c>
      <c r="E166" s="590" t="s">
        <v>462</v>
      </c>
      <c r="F166" s="591" t="s">
        <v>1607</v>
      </c>
      <c r="G166" s="592" t="s">
        <v>1616</v>
      </c>
      <c r="H166" s="596" t="s">
        <v>1618</v>
      </c>
    </row>
    <row r="167" spans="1:8">
      <c r="A167" s="148"/>
      <c r="B167" s="149"/>
      <c r="C167" s="598"/>
      <c r="D167" s="590" t="s">
        <v>1595</v>
      </c>
      <c r="E167" s="590" t="s">
        <v>462</v>
      </c>
      <c r="F167" s="591" t="s">
        <v>1608</v>
      </c>
      <c r="G167" s="592" t="s">
        <v>256</v>
      </c>
      <c r="H167" s="596" t="s">
        <v>1618</v>
      </c>
    </row>
    <row r="168" spans="1:8">
      <c r="A168" s="148"/>
      <c r="B168" s="149"/>
      <c r="C168" s="598"/>
      <c r="D168" s="590" t="s">
        <v>1596</v>
      </c>
      <c r="E168" s="590" t="s">
        <v>462</v>
      </c>
      <c r="F168" s="591" t="s">
        <v>1609</v>
      </c>
      <c r="G168" s="592" t="s">
        <v>284</v>
      </c>
      <c r="H168" s="596" t="s">
        <v>1618</v>
      </c>
    </row>
    <row r="169" spans="1:8">
      <c r="A169" s="148"/>
      <c r="B169" s="149"/>
      <c r="C169" s="598"/>
      <c r="D169" s="590" t="s">
        <v>1597</v>
      </c>
      <c r="E169" s="590" t="s">
        <v>462</v>
      </c>
      <c r="F169" s="591" t="s">
        <v>1610</v>
      </c>
      <c r="G169" s="592" t="s">
        <v>273</v>
      </c>
      <c r="H169" s="596" t="s">
        <v>1618</v>
      </c>
    </row>
    <row r="170" spans="1:8">
      <c r="A170" s="148"/>
      <c r="B170" s="149"/>
      <c r="C170" s="598"/>
      <c r="D170" s="590" t="s">
        <v>1598</v>
      </c>
      <c r="E170" s="590" t="s">
        <v>462</v>
      </c>
      <c r="F170" s="591" t="s">
        <v>1611</v>
      </c>
      <c r="G170" s="592" t="s">
        <v>1617</v>
      </c>
      <c r="H170" s="596" t="s">
        <v>1618</v>
      </c>
    </row>
    <row r="171" spans="1:8">
      <c r="A171" s="148"/>
      <c r="B171" s="149"/>
      <c r="C171" s="599"/>
      <c r="D171" s="590" t="s">
        <v>1599</v>
      </c>
      <c r="E171" s="590" t="s">
        <v>462</v>
      </c>
      <c r="F171" s="591" t="s">
        <v>1612</v>
      </c>
      <c r="G171" s="592" t="s">
        <v>1616</v>
      </c>
      <c r="H171" s="596" t="s">
        <v>1618</v>
      </c>
    </row>
    <row r="172" spans="1:8" ht="16">
      <c r="A172" s="147" t="s">
        <v>290</v>
      </c>
      <c r="B172" s="165" t="s">
        <v>518</v>
      </c>
      <c r="C172" s="163" t="s">
        <v>1619</v>
      </c>
      <c r="D172" s="590" t="s">
        <v>1620</v>
      </c>
      <c r="E172" s="590"/>
      <c r="F172" s="591" t="s">
        <v>114</v>
      </c>
      <c r="G172" s="592" t="s">
        <v>1647</v>
      </c>
      <c r="H172" s="155" t="s">
        <v>71</v>
      </c>
    </row>
    <row r="173" spans="1:8" ht="16">
      <c r="A173" s="148"/>
      <c r="B173" s="149"/>
      <c r="C173" s="160"/>
      <c r="D173" s="590" t="s">
        <v>1621</v>
      </c>
      <c r="E173" s="590"/>
      <c r="F173" s="591" t="s">
        <v>115</v>
      </c>
      <c r="G173" s="592" t="s">
        <v>1648</v>
      </c>
      <c r="H173" s="155" t="s">
        <v>71</v>
      </c>
    </row>
    <row r="174" spans="1:8" ht="16">
      <c r="A174" s="148"/>
      <c r="B174" s="149"/>
      <c r="C174" s="164"/>
      <c r="D174" s="590" t="s">
        <v>1622</v>
      </c>
      <c r="E174" s="590"/>
      <c r="F174" s="591" t="s">
        <v>116</v>
      </c>
      <c r="G174" s="592" t="s">
        <v>1649</v>
      </c>
      <c r="H174" s="155" t="s">
        <v>71</v>
      </c>
    </row>
    <row r="175" spans="1:8" ht="16">
      <c r="A175" s="148"/>
      <c r="B175" s="149"/>
      <c r="C175" s="164"/>
      <c r="D175" s="590" t="s">
        <v>1623</v>
      </c>
      <c r="E175" s="590"/>
      <c r="F175" s="591" t="s">
        <v>117</v>
      </c>
      <c r="G175" s="592" t="s">
        <v>1650</v>
      </c>
      <c r="H175" s="155" t="s">
        <v>71</v>
      </c>
    </row>
    <row r="176" spans="1:8" ht="16">
      <c r="A176" s="148"/>
      <c r="B176" s="149"/>
      <c r="C176" s="160"/>
      <c r="D176" s="590" t="s">
        <v>1624</v>
      </c>
      <c r="E176" s="590"/>
      <c r="F176" s="591" t="s">
        <v>118</v>
      </c>
      <c r="G176" s="592" t="s">
        <v>1651</v>
      </c>
      <c r="H176" s="155" t="s">
        <v>71</v>
      </c>
    </row>
    <row r="177" spans="1:8" ht="16">
      <c r="A177" s="148"/>
      <c r="B177" s="149"/>
      <c r="C177" s="164"/>
      <c r="D177" s="590" t="s">
        <v>1625</v>
      </c>
      <c r="E177" s="590"/>
      <c r="F177" s="591" t="s">
        <v>119</v>
      </c>
      <c r="G177" s="592" t="s">
        <v>1649</v>
      </c>
      <c r="H177" s="155" t="s">
        <v>71</v>
      </c>
    </row>
    <row r="178" spans="1:8" ht="16">
      <c r="A178" s="148"/>
      <c r="B178" s="149"/>
      <c r="C178" s="160"/>
      <c r="D178" s="590" t="s">
        <v>1626</v>
      </c>
      <c r="E178" s="590"/>
      <c r="F178" s="591" t="s">
        <v>120</v>
      </c>
      <c r="G178" s="592" t="s">
        <v>1652</v>
      </c>
      <c r="H178" s="155" t="s">
        <v>71</v>
      </c>
    </row>
    <row r="179" spans="1:8" ht="16">
      <c r="A179" s="148"/>
      <c r="B179" s="149"/>
      <c r="C179" s="164"/>
      <c r="D179" s="590" t="s">
        <v>1627</v>
      </c>
      <c r="E179" s="590"/>
      <c r="F179" s="591" t="s">
        <v>121</v>
      </c>
      <c r="G179" s="592" t="s">
        <v>1651</v>
      </c>
      <c r="H179" s="155" t="s">
        <v>71</v>
      </c>
    </row>
    <row r="180" spans="1:8" ht="16">
      <c r="A180" s="148"/>
      <c r="B180" s="149"/>
      <c r="C180" s="160"/>
      <c r="D180" s="590" t="s">
        <v>1628</v>
      </c>
      <c r="E180" s="590"/>
      <c r="F180" s="591" t="s">
        <v>122</v>
      </c>
      <c r="G180" s="592" t="s">
        <v>1653</v>
      </c>
      <c r="H180" s="155" t="s">
        <v>71</v>
      </c>
    </row>
    <row r="181" spans="1:8" ht="16">
      <c r="A181" s="148"/>
      <c r="B181" s="149"/>
      <c r="C181" s="160"/>
      <c r="D181" s="590" t="s">
        <v>1629</v>
      </c>
      <c r="E181" s="590"/>
      <c r="F181" s="591" t="s">
        <v>123</v>
      </c>
      <c r="G181" s="592" t="s">
        <v>1654</v>
      </c>
      <c r="H181" s="155" t="s">
        <v>71</v>
      </c>
    </row>
    <row r="182" spans="1:8" ht="16">
      <c r="A182" s="148"/>
      <c r="B182" s="149"/>
      <c r="C182" s="160"/>
      <c r="D182" s="600" t="s">
        <v>1630</v>
      </c>
      <c r="E182" s="590"/>
      <c r="F182" s="591" t="s">
        <v>124</v>
      </c>
      <c r="G182" s="592" t="s">
        <v>1653</v>
      </c>
      <c r="H182" s="155" t="s">
        <v>71</v>
      </c>
    </row>
    <row r="183" spans="1:8" ht="16">
      <c r="A183" s="148"/>
      <c r="B183" s="149"/>
      <c r="C183" s="160"/>
      <c r="D183" s="10" t="s">
        <v>1631</v>
      </c>
      <c r="E183" s="10"/>
      <c r="F183" t="s">
        <v>125</v>
      </c>
      <c r="G183" s="154" t="s">
        <v>1655</v>
      </c>
      <c r="H183" s="155" t="s">
        <v>71</v>
      </c>
    </row>
    <row r="184" spans="1:8" ht="16">
      <c r="A184" s="148"/>
      <c r="B184" s="149"/>
      <c r="C184" s="160"/>
      <c r="D184" s="10" t="s">
        <v>1632</v>
      </c>
      <c r="E184" s="10"/>
      <c r="F184" t="s">
        <v>126</v>
      </c>
      <c r="G184" s="154" t="s">
        <v>1656</v>
      </c>
      <c r="H184" s="155" t="s">
        <v>71</v>
      </c>
    </row>
    <row r="185" spans="1:8" ht="16">
      <c r="A185" s="148"/>
      <c r="B185" s="149"/>
      <c r="C185" s="160"/>
      <c r="D185" s="10" t="s">
        <v>1633</v>
      </c>
      <c r="E185" s="10"/>
      <c r="F185" t="s">
        <v>127</v>
      </c>
      <c r="G185" s="154" t="s">
        <v>276</v>
      </c>
      <c r="H185" s="155" t="s">
        <v>71</v>
      </c>
    </row>
    <row r="186" spans="1:8" ht="16">
      <c r="A186" s="148"/>
      <c r="B186" s="149"/>
      <c r="C186" s="160"/>
      <c r="D186" s="10" t="s">
        <v>1634</v>
      </c>
      <c r="E186" s="10"/>
      <c r="F186" t="s">
        <v>128</v>
      </c>
      <c r="G186" s="154" t="s">
        <v>1581</v>
      </c>
      <c r="H186" s="155" t="s">
        <v>71</v>
      </c>
    </row>
    <row r="187" spans="1:8" ht="16">
      <c r="A187" s="148"/>
      <c r="B187" s="149"/>
      <c r="C187" s="160"/>
      <c r="D187" s="10" t="s">
        <v>1635</v>
      </c>
      <c r="E187" s="10"/>
      <c r="F187" t="s">
        <v>129</v>
      </c>
      <c r="G187" s="154" t="s">
        <v>1657</v>
      </c>
      <c r="H187" s="155" t="s">
        <v>71</v>
      </c>
    </row>
    <row r="188" spans="1:8" ht="16">
      <c r="A188" s="148"/>
      <c r="B188" s="149"/>
      <c r="C188" s="160"/>
      <c r="D188" s="10" t="s">
        <v>1636</v>
      </c>
      <c r="E188" s="10"/>
      <c r="F188" t="s">
        <v>130</v>
      </c>
      <c r="G188" s="154" t="s">
        <v>1583</v>
      </c>
      <c r="H188" s="155" t="s">
        <v>71</v>
      </c>
    </row>
    <row r="189" spans="1:8" ht="16">
      <c r="A189" s="148"/>
      <c r="B189" s="149"/>
      <c r="C189" s="160"/>
      <c r="D189" s="10" t="s">
        <v>2251</v>
      </c>
      <c r="E189" s="10"/>
      <c r="F189" t="s">
        <v>131</v>
      </c>
      <c r="G189" s="154" t="s">
        <v>229</v>
      </c>
      <c r="H189" s="155" t="s">
        <v>71</v>
      </c>
    </row>
    <row r="190" spans="1:8" ht="16">
      <c r="A190" s="148"/>
      <c r="B190" s="149"/>
      <c r="C190" s="160"/>
      <c r="D190" s="10" t="s">
        <v>1637</v>
      </c>
      <c r="E190" s="10"/>
      <c r="F190" t="s">
        <v>132</v>
      </c>
      <c r="G190" s="154" t="s">
        <v>276</v>
      </c>
      <c r="H190" s="155" t="s">
        <v>71</v>
      </c>
    </row>
    <row r="191" spans="1:8" ht="16">
      <c r="A191" s="148"/>
      <c r="B191" s="149"/>
      <c r="C191" s="160"/>
      <c r="D191" s="10" t="s">
        <v>1638</v>
      </c>
      <c r="E191" s="10"/>
      <c r="F191" t="s">
        <v>133</v>
      </c>
      <c r="G191" s="154" t="s">
        <v>1658</v>
      </c>
      <c r="H191" s="155" t="s">
        <v>71</v>
      </c>
    </row>
    <row r="192" spans="1:8" ht="16">
      <c r="A192" s="148"/>
      <c r="B192" s="149"/>
      <c r="C192" s="160"/>
      <c r="D192" s="10" t="s">
        <v>1639</v>
      </c>
      <c r="E192" s="10"/>
      <c r="F192" t="s">
        <v>134</v>
      </c>
      <c r="G192" s="154" t="s">
        <v>1581</v>
      </c>
      <c r="H192" s="155" t="s">
        <v>71</v>
      </c>
    </row>
    <row r="193" spans="1:8" ht="16">
      <c r="A193" s="148"/>
      <c r="B193" s="149"/>
      <c r="C193" s="160"/>
      <c r="D193" s="10" t="s">
        <v>1640</v>
      </c>
      <c r="E193" s="10"/>
      <c r="F193" t="s">
        <v>135</v>
      </c>
      <c r="G193" s="154" t="s">
        <v>1659</v>
      </c>
      <c r="H193" s="155" t="s">
        <v>71</v>
      </c>
    </row>
    <row r="194" spans="1:8" ht="16">
      <c r="A194" s="148"/>
      <c r="B194" s="149"/>
      <c r="C194" s="160"/>
      <c r="D194" s="10" t="s">
        <v>1641</v>
      </c>
      <c r="E194" s="10"/>
      <c r="F194" t="s">
        <v>136</v>
      </c>
      <c r="G194" s="154" t="s">
        <v>1660</v>
      </c>
      <c r="H194" s="155" t="s">
        <v>71</v>
      </c>
    </row>
    <row r="195" spans="1:8" ht="16">
      <c r="A195" s="148"/>
      <c r="B195" s="149"/>
      <c r="C195" s="160"/>
      <c r="D195" s="10" t="s">
        <v>1642</v>
      </c>
      <c r="E195" s="10"/>
      <c r="F195" t="s">
        <v>137</v>
      </c>
      <c r="G195" s="154" t="s">
        <v>1653</v>
      </c>
      <c r="H195" s="155" t="s">
        <v>71</v>
      </c>
    </row>
    <row r="196" spans="1:8" ht="16">
      <c r="A196" s="148"/>
      <c r="B196" s="149"/>
      <c r="C196" s="160"/>
      <c r="D196" s="10" t="s">
        <v>1643</v>
      </c>
      <c r="E196" s="10"/>
      <c r="F196" t="s">
        <v>138</v>
      </c>
      <c r="G196" s="154" t="s">
        <v>1661</v>
      </c>
      <c r="H196" s="155" t="s">
        <v>71</v>
      </c>
    </row>
    <row r="197" spans="1:8" ht="16">
      <c r="A197" s="148"/>
      <c r="B197" s="149"/>
      <c r="C197" s="160"/>
      <c r="D197" s="10" t="s">
        <v>1644</v>
      </c>
      <c r="E197" s="10"/>
      <c r="F197" t="s">
        <v>139</v>
      </c>
      <c r="G197" s="154" t="s">
        <v>291</v>
      </c>
      <c r="H197" s="155" t="s">
        <v>71</v>
      </c>
    </row>
    <row r="198" spans="1:8" ht="16">
      <c r="A198" s="148"/>
      <c r="B198" s="149"/>
      <c r="C198" s="160"/>
      <c r="D198" s="10" t="s">
        <v>1645</v>
      </c>
      <c r="E198" s="10"/>
      <c r="F198" t="s">
        <v>140</v>
      </c>
      <c r="G198" s="154" t="s">
        <v>1652</v>
      </c>
      <c r="H198" s="155" t="s">
        <v>71</v>
      </c>
    </row>
    <row r="199" spans="1:8" ht="16">
      <c r="A199" s="148"/>
      <c r="B199" s="149"/>
      <c r="C199" s="161"/>
      <c r="D199" s="10" t="s">
        <v>1646</v>
      </c>
      <c r="E199" s="10"/>
      <c r="F199" t="s">
        <v>141</v>
      </c>
      <c r="G199" s="154" t="s">
        <v>1662</v>
      </c>
      <c r="H199" s="155" t="s">
        <v>71</v>
      </c>
    </row>
    <row r="200" spans="1:8" ht="16">
      <c r="A200" s="148"/>
      <c r="B200" s="149"/>
      <c r="C200" s="162" t="s">
        <v>1663</v>
      </c>
      <c r="D200" s="10" t="s">
        <v>198</v>
      </c>
      <c r="E200" s="10" t="s">
        <v>68</v>
      </c>
      <c r="F200" s="601" t="s">
        <v>1664</v>
      </c>
      <c r="G200" s="154" t="s">
        <v>1494</v>
      </c>
      <c r="H200" s="155" t="s">
        <v>74</v>
      </c>
    </row>
    <row r="201" spans="1:8" ht="16">
      <c r="A201" s="148"/>
      <c r="B201" s="149"/>
      <c r="C201" s="162" t="s">
        <v>1665</v>
      </c>
      <c r="D201" s="10" t="s">
        <v>1666</v>
      </c>
      <c r="E201" s="10" t="s">
        <v>1308</v>
      </c>
      <c r="F201" s="601" t="s">
        <v>1667</v>
      </c>
      <c r="G201" s="154" t="s">
        <v>292</v>
      </c>
      <c r="H201" s="155" t="s">
        <v>72</v>
      </c>
    </row>
    <row r="202" spans="1:8" ht="16">
      <c r="A202" s="148"/>
      <c r="B202" s="149"/>
      <c r="C202" s="160" t="s">
        <v>1668</v>
      </c>
      <c r="D202" s="10" t="s">
        <v>1669</v>
      </c>
      <c r="E202" s="10" t="s">
        <v>949</v>
      </c>
      <c r="F202" s="601" t="s">
        <v>287</v>
      </c>
      <c r="G202" s="154" t="s">
        <v>241</v>
      </c>
      <c r="H202" s="155" t="s">
        <v>73</v>
      </c>
    </row>
    <row r="203" spans="1:8" ht="16">
      <c r="A203" s="148"/>
      <c r="B203" s="149"/>
      <c r="C203" s="160"/>
      <c r="D203" s="10" t="s">
        <v>1670</v>
      </c>
      <c r="E203" s="10" t="s">
        <v>949</v>
      </c>
      <c r="F203" s="601" t="s">
        <v>288</v>
      </c>
      <c r="G203" s="154" t="s">
        <v>293</v>
      </c>
      <c r="H203" s="155" t="s">
        <v>73</v>
      </c>
    </row>
    <row r="204" spans="1:8" ht="16">
      <c r="A204" s="148"/>
      <c r="B204" s="149"/>
      <c r="C204" s="160"/>
      <c r="D204" s="10" t="s">
        <v>1671</v>
      </c>
      <c r="E204" s="10" t="s">
        <v>1311</v>
      </c>
      <c r="F204" s="601" t="s">
        <v>1674</v>
      </c>
      <c r="G204" s="154" t="s">
        <v>241</v>
      </c>
      <c r="H204" s="155" t="s">
        <v>76</v>
      </c>
    </row>
    <row r="205" spans="1:8" ht="16">
      <c r="A205" s="148"/>
      <c r="B205" s="149"/>
      <c r="C205" s="160"/>
      <c r="D205" s="10" t="s">
        <v>1672</v>
      </c>
      <c r="E205" s="10" t="s">
        <v>1311</v>
      </c>
      <c r="F205" s="601" t="s">
        <v>1675</v>
      </c>
      <c r="G205" s="154" t="s">
        <v>295</v>
      </c>
      <c r="H205" s="155" t="s">
        <v>76</v>
      </c>
    </row>
    <row r="206" spans="1:8" ht="16">
      <c r="A206" s="148"/>
      <c r="B206" s="149"/>
      <c r="C206" s="161"/>
      <c r="D206" s="10" t="s">
        <v>1673</v>
      </c>
      <c r="E206" s="10" t="s">
        <v>1311</v>
      </c>
      <c r="F206" s="601" t="s">
        <v>1676</v>
      </c>
      <c r="G206" s="154" t="s">
        <v>296</v>
      </c>
      <c r="H206" s="155" t="s">
        <v>76</v>
      </c>
    </row>
    <row r="207" spans="1:8" ht="16">
      <c r="A207" s="148"/>
      <c r="B207" s="149"/>
      <c r="C207" s="160" t="s">
        <v>1677</v>
      </c>
      <c r="D207" s="10" t="s">
        <v>1678</v>
      </c>
      <c r="E207" s="10" t="s">
        <v>68</v>
      </c>
      <c r="F207" s="601" t="s">
        <v>206</v>
      </c>
      <c r="G207" s="154" t="s">
        <v>279</v>
      </c>
      <c r="H207" s="155" t="s">
        <v>74</v>
      </c>
    </row>
    <row r="208" spans="1:8" ht="16">
      <c r="A208" s="148"/>
      <c r="B208" s="149"/>
      <c r="C208" s="160"/>
      <c r="D208" s="10" t="s">
        <v>1679</v>
      </c>
      <c r="E208" s="10" t="s">
        <v>68</v>
      </c>
      <c r="F208" s="601" t="s">
        <v>1681</v>
      </c>
      <c r="G208" s="154" t="s">
        <v>1683</v>
      </c>
      <c r="H208" s="155" t="s">
        <v>74</v>
      </c>
    </row>
    <row r="209" spans="1:8" ht="16">
      <c r="A209" s="148"/>
      <c r="B209" s="149"/>
      <c r="C209" s="161"/>
      <c r="D209" s="10" t="s">
        <v>1680</v>
      </c>
      <c r="E209" s="10" t="s">
        <v>68</v>
      </c>
      <c r="F209" s="601" t="s">
        <v>1682</v>
      </c>
      <c r="G209" s="154" t="s">
        <v>273</v>
      </c>
      <c r="H209" s="155" t="s">
        <v>74</v>
      </c>
    </row>
    <row r="210" spans="1:8">
      <c r="A210" s="148"/>
      <c r="B210" s="149"/>
      <c r="C210" s="162" t="s">
        <v>1684</v>
      </c>
      <c r="D210" s="10" t="s">
        <v>199</v>
      </c>
      <c r="E210" s="10" t="s">
        <v>297</v>
      </c>
      <c r="F210" s="601" t="s">
        <v>1685</v>
      </c>
      <c r="G210" s="154" t="s">
        <v>207</v>
      </c>
      <c r="H210" s="155" t="s">
        <v>207</v>
      </c>
    </row>
    <row r="211" spans="1:8" ht="16">
      <c r="A211" s="148"/>
      <c r="B211" s="149"/>
      <c r="C211" s="162" t="s">
        <v>1686</v>
      </c>
      <c r="D211" s="10" t="s">
        <v>1687</v>
      </c>
      <c r="E211" s="10" t="s">
        <v>297</v>
      </c>
      <c r="F211" s="601" t="s">
        <v>1688</v>
      </c>
      <c r="G211" s="154" t="s">
        <v>1689</v>
      </c>
      <c r="H211" s="155" t="s">
        <v>1690</v>
      </c>
    </row>
    <row r="212" spans="1:8" ht="16">
      <c r="A212" s="148"/>
      <c r="B212" s="149"/>
      <c r="C212" s="160" t="s">
        <v>1691</v>
      </c>
      <c r="D212" s="10" t="s">
        <v>1692</v>
      </c>
      <c r="E212" s="10" t="s">
        <v>299</v>
      </c>
      <c r="F212" s="601" t="s">
        <v>1746</v>
      </c>
      <c r="G212" s="154" t="s">
        <v>232</v>
      </c>
      <c r="H212" s="155" t="s">
        <v>75</v>
      </c>
    </row>
    <row r="213" spans="1:8" ht="16">
      <c r="A213" s="148"/>
      <c r="B213" s="149"/>
      <c r="C213" s="160"/>
      <c r="D213" s="10" t="s">
        <v>1693</v>
      </c>
      <c r="E213" s="10" t="s">
        <v>299</v>
      </c>
      <c r="F213" s="601" t="s">
        <v>1747</v>
      </c>
      <c r="G213" s="154" t="s">
        <v>232</v>
      </c>
      <c r="H213" s="155" t="s">
        <v>75</v>
      </c>
    </row>
    <row r="214" spans="1:8" ht="16">
      <c r="A214" s="148"/>
      <c r="B214" s="149"/>
      <c r="C214" s="160"/>
      <c r="D214" s="10" t="s">
        <v>1694</v>
      </c>
      <c r="E214" s="10" t="s">
        <v>299</v>
      </c>
      <c r="F214" s="601" t="s">
        <v>1748</v>
      </c>
      <c r="G214" s="154" t="s">
        <v>234</v>
      </c>
      <c r="H214" s="155" t="s">
        <v>75</v>
      </c>
    </row>
    <row r="215" spans="1:8" ht="16">
      <c r="A215" s="148"/>
      <c r="B215" s="149"/>
      <c r="C215" s="160"/>
      <c r="D215" s="10" t="s">
        <v>1695</v>
      </c>
      <c r="E215" s="10" t="s">
        <v>299</v>
      </c>
      <c r="F215" s="601" t="s">
        <v>1749</v>
      </c>
      <c r="G215" s="154" t="s">
        <v>235</v>
      </c>
      <c r="H215" s="155" t="s">
        <v>75</v>
      </c>
    </row>
    <row r="216" spans="1:8" ht="16">
      <c r="A216" s="148"/>
      <c r="B216" s="149"/>
      <c r="C216" s="160"/>
      <c r="D216" s="10" t="s">
        <v>1696</v>
      </c>
      <c r="E216" s="10" t="s">
        <v>299</v>
      </c>
      <c r="F216" s="601" t="s">
        <v>1750</v>
      </c>
      <c r="G216" s="154" t="s">
        <v>236</v>
      </c>
      <c r="H216" s="155" t="s">
        <v>75</v>
      </c>
    </row>
    <row r="217" spans="1:8" ht="16">
      <c r="A217" s="148"/>
      <c r="B217" s="149"/>
      <c r="C217" s="160"/>
      <c r="D217" s="10" t="s">
        <v>1697</v>
      </c>
      <c r="E217" s="10" t="s">
        <v>299</v>
      </c>
      <c r="F217" s="601" t="s">
        <v>1751</v>
      </c>
      <c r="G217" s="154" t="s">
        <v>1756</v>
      </c>
      <c r="H217" s="155" t="s">
        <v>75</v>
      </c>
    </row>
    <row r="218" spans="1:8" ht="16">
      <c r="A218" s="148"/>
      <c r="B218" s="149"/>
      <c r="C218" s="160"/>
      <c r="D218" s="10" t="s">
        <v>1698</v>
      </c>
      <c r="E218" s="10" t="s">
        <v>299</v>
      </c>
      <c r="F218" s="601" t="s">
        <v>1752</v>
      </c>
      <c r="G218" s="154" t="s">
        <v>240</v>
      </c>
      <c r="H218" s="155" t="s">
        <v>75</v>
      </c>
    </row>
    <row r="219" spans="1:8" ht="16">
      <c r="A219" s="148"/>
      <c r="B219" s="149"/>
      <c r="C219" s="160"/>
      <c r="D219" s="10" t="s">
        <v>1699</v>
      </c>
      <c r="E219" s="10" t="s">
        <v>299</v>
      </c>
      <c r="F219" s="601" t="s">
        <v>1753</v>
      </c>
      <c r="G219" s="154" t="s">
        <v>241</v>
      </c>
      <c r="H219" s="155" t="s">
        <v>75</v>
      </c>
    </row>
    <row r="220" spans="1:8" ht="16">
      <c r="A220" s="148"/>
      <c r="B220" s="149"/>
      <c r="C220" s="160"/>
      <c r="D220" s="10" t="s">
        <v>1700</v>
      </c>
      <c r="E220" s="10" t="s">
        <v>299</v>
      </c>
      <c r="F220" s="601" t="s">
        <v>1754</v>
      </c>
      <c r="G220" s="154" t="s">
        <v>233</v>
      </c>
      <c r="H220" s="155" t="s">
        <v>75</v>
      </c>
    </row>
    <row r="221" spans="1:8" ht="16">
      <c r="A221" s="148"/>
      <c r="B221" s="149"/>
      <c r="C221" s="160"/>
      <c r="D221" s="10" t="s">
        <v>1701</v>
      </c>
      <c r="E221" s="10" t="s">
        <v>299</v>
      </c>
      <c r="F221" s="601" t="s">
        <v>1755</v>
      </c>
      <c r="G221" s="154" t="s">
        <v>1757</v>
      </c>
      <c r="H221" s="155" t="s">
        <v>75</v>
      </c>
    </row>
    <row r="222" spans="1:8" ht="16">
      <c r="A222" s="148"/>
      <c r="B222" s="149"/>
      <c r="C222" s="160"/>
      <c r="D222" s="10" t="s">
        <v>1702</v>
      </c>
      <c r="E222" s="10" t="s">
        <v>299</v>
      </c>
      <c r="F222" s="601" t="s">
        <v>142</v>
      </c>
      <c r="G222" s="154" t="s">
        <v>1757</v>
      </c>
      <c r="H222" s="155" t="s">
        <v>75</v>
      </c>
    </row>
    <row r="223" spans="1:8" ht="16">
      <c r="A223" s="148"/>
      <c r="B223" s="149"/>
      <c r="C223" s="160"/>
      <c r="D223" s="10" t="s">
        <v>1703</v>
      </c>
      <c r="E223" s="10" t="s">
        <v>299</v>
      </c>
      <c r="F223" s="7" t="s">
        <v>143</v>
      </c>
      <c r="G223" s="154" t="s">
        <v>233</v>
      </c>
      <c r="H223" s="155" t="s">
        <v>75</v>
      </c>
    </row>
    <row r="224" spans="1:8" ht="16">
      <c r="A224" s="148"/>
      <c r="B224" s="149"/>
      <c r="C224" s="160"/>
      <c r="D224" s="10" t="s">
        <v>1704</v>
      </c>
      <c r="E224" s="10" t="s">
        <v>299</v>
      </c>
      <c r="F224" s="7" t="s">
        <v>144</v>
      </c>
      <c r="G224" s="154" t="s">
        <v>234</v>
      </c>
      <c r="H224" s="155" t="s">
        <v>75</v>
      </c>
    </row>
    <row r="225" spans="1:8" ht="16">
      <c r="A225" s="148"/>
      <c r="B225" s="149"/>
      <c r="C225" s="160"/>
      <c r="D225" s="10" t="s">
        <v>1705</v>
      </c>
      <c r="E225" s="10" t="s">
        <v>299</v>
      </c>
      <c r="F225" s="7" t="s">
        <v>145</v>
      </c>
      <c r="G225" s="154" t="s">
        <v>235</v>
      </c>
      <c r="H225" s="155" t="s">
        <v>75</v>
      </c>
    </row>
    <row r="226" spans="1:8" ht="16">
      <c r="A226" s="148"/>
      <c r="B226" s="149"/>
      <c r="C226" s="160"/>
      <c r="D226" s="10" t="s">
        <v>1706</v>
      </c>
      <c r="E226" s="10" t="s">
        <v>299</v>
      </c>
      <c r="F226" s="7" t="s">
        <v>146</v>
      </c>
      <c r="G226" s="154" t="s">
        <v>267</v>
      </c>
      <c r="H226" s="155" t="s">
        <v>75</v>
      </c>
    </row>
    <row r="227" spans="1:8" ht="16">
      <c r="A227" s="148"/>
      <c r="B227" s="149"/>
      <c r="C227" s="160"/>
      <c r="D227" s="10" t="s">
        <v>1707</v>
      </c>
      <c r="E227" s="10" t="s">
        <v>299</v>
      </c>
      <c r="F227" s="7" t="s">
        <v>147</v>
      </c>
      <c r="G227" s="154" t="s">
        <v>267</v>
      </c>
      <c r="H227" s="155" t="s">
        <v>75</v>
      </c>
    </row>
    <row r="228" spans="1:8" ht="16">
      <c r="A228" s="148"/>
      <c r="B228" s="149"/>
      <c r="C228" s="160"/>
      <c r="D228" s="10" t="s">
        <v>1708</v>
      </c>
      <c r="E228" s="10" t="s">
        <v>299</v>
      </c>
      <c r="F228" s="7" t="s">
        <v>148</v>
      </c>
      <c r="G228" s="154" t="s">
        <v>234</v>
      </c>
      <c r="H228" s="155" t="s">
        <v>75</v>
      </c>
    </row>
    <row r="229" spans="1:8" ht="16">
      <c r="A229" s="148"/>
      <c r="B229" s="149"/>
      <c r="C229" s="160"/>
      <c r="D229" s="10" t="s">
        <v>1709</v>
      </c>
      <c r="E229" s="10" t="s">
        <v>299</v>
      </c>
      <c r="F229" s="7" t="s">
        <v>149</v>
      </c>
      <c r="G229" s="154" t="s">
        <v>232</v>
      </c>
      <c r="H229" s="155" t="s">
        <v>75</v>
      </c>
    </row>
    <row r="230" spans="1:8" ht="16">
      <c r="A230" s="148"/>
      <c r="B230" s="149"/>
      <c r="C230" s="160"/>
      <c r="D230" s="10" t="s">
        <v>1710</v>
      </c>
      <c r="E230" s="10" t="s">
        <v>299</v>
      </c>
      <c r="F230" s="7" t="s">
        <v>150</v>
      </c>
      <c r="G230" s="154" t="s">
        <v>1756</v>
      </c>
      <c r="H230" s="155" t="s">
        <v>75</v>
      </c>
    </row>
    <row r="231" spans="1:8" ht="16">
      <c r="A231" s="148"/>
      <c r="B231" s="149"/>
      <c r="C231" s="160"/>
      <c r="D231" s="10" t="s">
        <v>1711</v>
      </c>
      <c r="E231" s="10" t="s">
        <v>299</v>
      </c>
      <c r="F231" s="7" t="s">
        <v>151</v>
      </c>
      <c r="G231" s="154" t="s">
        <v>1756</v>
      </c>
      <c r="H231" s="155" t="s">
        <v>75</v>
      </c>
    </row>
    <row r="232" spans="1:8" ht="16">
      <c r="A232" s="148"/>
      <c r="B232" s="149"/>
      <c r="C232" s="160"/>
      <c r="D232" s="10" t="s">
        <v>1712</v>
      </c>
      <c r="E232" s="10" t="s">
        <v>299</v>
      </c>
      <c r="F232" s="7" t="s">
        <v>152</v>
      </c>
      <c r="G232" s="154" t="s">
        <v>232</v>
      </c>
      <c r="H232" s="155" t="s">
        <v>75</v>
      </c>
    </row>
    <row r="233" spans="1:8" ht="16">
      <c r="A233" s="148"/>
      <c r="B233" s="149"/>
      <c r="C233" s="160"/>
      <c r="D233" s="10" t="s">
        <v>1713</v>
      </c>
      <c r="E233" s="10" t="s">
        <v>299</v>
      </c>
      <c r="F233" s="7" t="s">
        <v>153</v>
      </c>
      <c r="G233" s="154" t="s">
        <v>232</v>
      </c>
      <c r="H233" s="155" t="s">
        <v>75</v>
      </c>
    </row>
    <row r="234" spans="1:8" ht="16">
      <c r="A234" s="148"/>
      <c r="B234" s="149"/>
      <c r="C234" s="160"/>
      <c r="D234" s="10" t="s">
        <v>1714</v>
      </c>
      <c r="E234" s="10" t="s">
        <v>299</v>
      </c>
      <c r="F234" s="7" t="s">
        <v>154</v>
      </c>
      <c r="G234" s="154" t="s">
        <v>237</v>
      </c>
      <c r="H234" s="155" t="s">
        <v>75</v>
      </c>
    </row>
    <row r="235" spans="1:8" ht="16">
      <c r="A235" s="148"/>
      <c r="B235" s="149"/>
      <c r="C235" s="160"/>
      <c r="D235" s="10" t="s">
        <v>1715</v>
      </c>
      <c r="E235" s="10" t="s">
        <v>299</v>
      </c>
      <c r="F235" s="7" t="s">
        <v>155</v>
      </c>
      <c r="G235" s="154" t="s">
        <v>236</v>
      </c>
      <c r="H235" s="155" t="s">
        <v>75</v>
      </c>
    </row>
    <row r="236" spans="1:8" ht="16">
      <c r="A236" s="148"/>
      <c r="B236" s="149"/>
      <c r="C236" s="160"/>
      <c r="D236" s="10" t="s">
        <v>1716</v>
      </c>
      <c r="E236" s="10" t="s">
        <v>299</v>
      </c>
      <c r="F236" s="7" t="s">
        <v>156</v>
      </c>
      <c r="G236" s="154" t="s">
        <v>1756</v>
      </c>
      <c r="H236" s="155" t="s">
        <v>75</v>
      </c>
    </row>
    <row r="237" spans="1:8" ht="16">
      <c r="A237" s="148"/>
      <c r="B237" s="149"/>
      <c r="C237" s="160"/>
      <c r="D237" s="10" t="s">
        <v>1717</v>
      </c>
      <c r="E237" s="10" t="s">
        <v>299</v>
      </c>
      <c r="F237" s="7" t="s">
        <v>157</v>
      </c>
      <c r="G237" s="154" t="s">
        <v>241</v>
      </c>
      <c r="H237" s="155" t="s">
        <v>75</v>
      </c>
    </row>
    <row r="238" spans="1:8" ht="16">
      <c r="A238" s="148"/>
      <c r="B238" s="149"/>
      <c r="C238" s="160"/>
      <c r="D238" s="10" t="s">
        <v>1718</v>
      </c>
      <c r="E238" s="10" t="s">
        <v>299</v>
      </c>
      <c r="F238" s="7" t="s">
        <v>158</v>
      </c>
      <c r="G238" s="154" t="s">
        <v>1617</v>
      </c>
      <c r="H238" s="155" t="s">
        <v>75</v>
      </c>
    </row>
    <row r="239" spans="1:8" ht="16">
      <c r="A239" s="148"/>
      <c r="B239" s="149"/>
      <c r="C239" s="160"/>
      <c r="D239" s="10" t="s">
        <v>1719</v>
      </c>
      <c r="E239" s="10" t="s">
        <v>299</v>
      </c>
      <c r="F239" s="7" t="s">
        <v>159</v>
      </c>
      <c r="G239" s="154" t="s">
        <v>1757</v>
      </c>
      <c r="H239" s="155" t="s">
        <v>75</v>
      </c>
    </row>
    <row r="240" spans="1:8" ht="16">
      <c r="A240" s="148"/>
      <c r="B240" s="149"/>
      <c r="C240" s="160"/>
      <c r="D240" s="10" t="s">
        <v>1720</v>
      </c>
      <c r="E240" s="10" t="s">
        <v>299</v>
      </c>
      <c r="F240" s="7" t="s">
        <v>160</v>
      </c>
      <c r="G240" s="154" t="s">
        <v>1617</v>
      </c>
      <c r="H240" s="155" t="s">
        <v>75</v>
      </c>
    </row>
    <row r="241" spans="1:8" ht="16">
      <c r="A241" s="148"/>
      <c r="B241" s="149"/>
      <c r="C241" s="160"/>
      <c r="D241" s="10" t="s">
        <v>1721</v>
      </c>
      <c r="E241" s="10" t="s">
        <v>299</v>
      </c>
      <c r="F241" s="7" t="s">
        <v>161</v>
      </c>
      <c r="G241" s="154" t="s">
        <v>237</v>
      </c>
      <c r="H241" s="155" t="s">
        <v>75</v>
      </c>
    </row>
    <row r="242" spans="1:8" ht="16">
      <c r="A242" s="148"/>
      <c r="B242" s="149"/>
      <c r="C242" s="160"/>
      <c r="D242" s="10" t="s">
        <v>1722</v>
      </c>
      <c r="E242" s="10" t="s">
        <v>299</v>
      </c>
      <c r="F242" s="7" t="s">
        <v>162</v>
      </c>
      <c r="G242" s="154" t="s">
        <v>267</v>
      </c>
      <c r="H242" s="155" t="s">
        <v>75</v>
      </c>
    </row>
    <row r="243" spans="1:8" ht="16">
      <c r="A243" s="148"/>
      <c r="B243" s="149"/>
      <c r="C243" s="160"/>
      <c r="D243" s="10" t="s">
        <v>1723</v>
      </c>
      <c r="E243" s="10" t="s">
        <v>299</v>
      </c>
      <c r="F243" s="7" t="s">
        <v>163</v>
      </c>
      <c r="G243" s="154" t="s">
        <v>237</v>
      </c>
      <c r="H243" s="155" t="s">
        <v>75</v>
      </c>
    </row>
    <row r="244" spans="1:8" ht="16">
      <c r="A244" s="148"/>
      <c r="B244" s="149"/>
      <c r="C244" s="160"/>
      <c r="D244" s="10" t="s">
        <v>1724</v>
      </c>
      <c r="E244" s="10" t="s">
        <v>299</v>
      </c>
      <c r="F244" s="7" t="s">
        <v>164</v>
      </c>
      <c r="G244" s="154" t="s">
        <v>1756</v>
      </c>
      <c r="H244" s="155" t="s">
        <v>75</v>
      </c>
    </row>
    <row r="245" spans="1:8" ht="16">
      <c r="A245" s="148"/>
      <c r="B245" s="149"/>
      <c r="C245" s="160"/>
      <c r="D245" s="10" t="s">
        <v>1725</v>
      </c>
      <c r="E245" s="10" t="s">
        <v>299</v>
      </c>
      <c r="F245" s="7" t="s">
        <v>165</v>
      </c>
      <c r="G245" s="154" t="s">
        <v>1758</v>
      </c>
      <c r="H245" s="155" t="s">
        <v>75</v>
      </c>
    </row>
    <row r="246" spans="1:8" ht="16">
      <c r="A246" s="148"/>
      <c r="B246" s="149"/>
      <c r="C246" s="160"/>
      <c r="D246" s="10" t="s">
        <v>1726</v>
      </c>
      <c r="E246" s="10" t="s">
        <v>299</v>
      </c>
      <c r="F246" s="7" t="s">
        <v>166</v>
      </c>
      <c r="G246" s="154" t="s">
        <v>232</v>
      </c>
      <c r="H246" s="155" t="s">
        <v>75</v>
      </c>
    </row>
    <row r="247" spans="1:8" ht="16">
      <c r="A247" s="148"/>
      <c r="B247" s="149"/>
      <c r="C247" s="160"/>
      <c r="D247" s="10" t="s">
        <v>1727</v>
      </c>
      <c r="E247" s="10" t="s">
        <v>299</v>
      </c>
      <c r="F247" s="7" t="s">
        <v>167</v>
      </c>
      <c r="G247" s="154" t="s">
        <v>1759</v>
      </c>
      <c r="H247" s="155" t="s">
        <v>75</v>
      </c>
    </row>
    <row r="248" spans="1:8" ht="16">
      <c r="A248" s="148"/>
      <c r="B248" s="149"/>
      <c r="C248" s="160"/>
      <c r="D248" s="10" t="s">
        <v>1728</v>
      </c>
      <c r="E248" s="10" t="s">
        <v>299</v>
      </c>
      <c r="F248" s="7" t="s">
        <v>168</v>
      </c>
      <c r="G248" s="154" t="s">
        <v>239</v>
      </c>
      <c r="H248" s="155" t="s">
        <v>75</v>
      </c>
    </row>
    <row r="249" spans="1:8" ht="16">
      <c r="A249" s="148"/>
      <c r="B249" s="149"/>
      <c r="C249" s="160"/>
      <c r="D249" s="10" t="s">
        <v>1729</v>
      </c>
      <c r="E249" s="10" t="s">
        <v>299</v>
      </c>
      <c r="F249" s="7" t="s">
        <v>169</v>
      </c>
      <c r="G249" s="154" t="s">
        <v>236</v>
      </c>
      <c r="H249" s="155" t="s">
        <v>75</v>
      </c>
    </row>
    <row r="250" spans="1:8" ht="16">
      <c r="A250" s="148"/>
      <c r="B250" s="149"/>
      <c r="C250" s="160"/>
      <c r="D250" s="10" t="s">
        <v>1730</v>
      </c>
      <c r="E250" s="10" t="s">
        <v>299</v>
      </c>
      <c r="F250" s="7" t="s">
        <v>170</v>
      </c>
      <c r="G250" s="154" t="s">
        <v>1759</v>
      </c>
      <c r="H250" s="155" t="s">
        <v>75</v>
      </c>
    </row>
    <row r="251" spans="1:8" ht="16">
      <c r="A251" s="148"/>
      <c r="B251" s="149"/>
      <c r="C251" s="160"/>
      <c r="D251" s="10" t="s">
        <v>1731</v>
      </c>
      <c r="E251" s="10" t="s">
        <v>299</v>
      </c>
      <c r="F251" s="7" t="s">
        <v>171</v>
      </c>
      <c r="G251" s="154" t="s">
        <v>239</v>
      </c>
      <c r="H251" s="155" t="s">
        <v>75</v>
      </c>
    </row>
    <row r="252" spans="1:8" ht="16">
      <c r="A252" s="148"/>
      <c r="B252" s="149"/>
      <c r="C252" s="160"/>
      <c r="D252" s="10" t="s">
        <v>1732</v>
      </c>
      <c r="E252" s="10" t="s">
        <v>299</v>
      </c>
      <c r="F252" s="7" t="s">
        <v>172</v>
      </c>
      <c r="G252" s="154" t="s">
        <v>1617</v>
      </c>
      <c r="H252" s="155" t="s">
        <v>75</v>
      </c>
    </row>
    <row r="253" spans="1:8" ht="16">
      <c r="A253" s="148"/>
      <c r="B253" s="149"/>
      <c r="C253" s="160"/>
      <c r="D253" s="10" t="s">
        <v>1733</v>
      </c>
      <c r="E253" s="10" t="s">
        <v>299</v>
      </c>
      <c r="F253" s="7" t="s">
        <v>173</v>
      </c>
      <c r="G253" s="154" t="s">
        <v>1759</v>
      </c>
      <c r="H253" s="155" t="s">
        <v>75</v>
      </c>
    </row>
    <row r="254" spans="1:8" ht="16">
      <c r="A254" s="148"/>
      <c r="B254" s="149"/>
      <c r="C254" s="160"/>
      <c r="D254" s="10" t="s">
        <v>1734</v>
      </c>
      <c r="E254" s="10" t="s">
        <v>299</v>
      </c>
      <c r="F254" s="7" t="s">
        <v>174</v>
      </c>
      <c r="G254" s="154" t="s">
        <v>239</v>
      </c>
      <c r="H254" s="155" t="s">
        <v>75</v>
      </c>
    </row>
    <row r="255" spans="1:8" ht="16">
      <c r="A255" s="148"/>
      <c r="B255" s="149"/>
      <c r="C255" s="160"/>
      <c r="D255" s="10" t="s">
        <v>1735</v>
      </c>
      <c r="E255" s="10" t="s">
        <v>299</v>
      </c>
      <c r="F255" s="7" t="s">
        <v>175</v>
      </c>
      <c r="G255" s="154" t="s">
        <v>232</v>
      </c>
      <c r="H255" s="155" t="s">
        <v>75</v>
      </c>
    </row>
    <row r="256" spans="1:8" ht="16">
      <c r="A256" s="148"/>
      <c r="B256" s="149"/>
      <c r="C256" s="160"/>
      <c r="D256" s="10" t="s">
        <v>1736</v>
      </c>
      <c r="E256" s="10" t="s">
        <v>1360</v>
      </c>
      <c r="F256" s="7" t="s">
        <v>176</v>
      </c>
      <c r="G256" s="154" t="s">
        <v>259</v>
      </c>
      <c r="H256" s="155" t="s">
        <v>1762</v>
      </c>
    </row>
    <row r="257" spans="1:8" ht="16">
      <c r="A257" s="148"/>
      <c r="B257" s="149"/>
      <c r="C257" s="160"/>
      <c r="D257" s="10" t="s">
        <v>1737</v>
      </c>
      <c r="E257" s="10" t="s">
        <v>1360</v>
      </c>
      <c r="F257" s="7" t="s">
        <v>177</v>
      </c>
      <c r="G257" s="154" t="s">
        <v>258</v>
      </c>
      <c r="H257" s="155" t="s">
        <v>1762</v>
      </c>
    </row>
    <row r="258" spans="1:8" ht="16">
      <c r="A258" s="148"/>
      <c r="B258" s="149"/>
      <c r="C258" s="160"/>
      <c r="D258" s="10" t="s">
        <v>1738</v>
      </c>
      <c r="E258" s="10" t="s">
        <v>1360</v>
      </c>
      <c r="F258" s="7" t="s">
        <v>178</v>
      </c>
      <c r="G258" s="154" t="s">
        <v>1760</v>
      </c>
      <c r="H258" s="155" t="s">
        <v>1762</v>
      </c>
    </row>
    <row r="259" spans="1:8" ht="16">
      <c r="A259" s="148"/>
      <c r="B259" s="149"/>
      <c r="C259" s="160"/>
      <c r="D259" s="10" t="s">
        <v>1739</v>
      </c>
      <c r="E259" s="10" t="s">
        <v>1360</v>
      </c>
      <c r="F259" s="7" t="s">
        <v>179</v>
      </c>
      <c r="G259" s="154" t="s">
        <v>1378</v>
      </c>
      <c r="H259" s="155" t="s">
        <v>1762</v>
      </c>
    </row>
    <row r="260" spans="1:8" ht="16">
      <c r="A260" s="148"/>
      <c r="B260" s="149"/>
      <c r="C260" s="160"/>
      <c r="D260" s="10" t="s">
        <v>1740</v>
      </c>
      <c r="E260" s="10" t="s">
        <v>1360</v>
      </c>
      <c r="F260" s="7" t="s">
        <v>180</v>
      </c>
      <c r="G260" s="154" t="s">
        <v>241</v>
      </c>
      <c r="H260" s="155" t="s">
        <v>1762</v>
      </c>
    </row>
    <row r="261" spans="1:8" ht="16">
      <c r="A261" s="148"/>
      <c r="B261" s="149"/>
      <c r="C261" s="160"/>
      <c r="D261" s="10" t="s">
        <v>1741</v>
      </c>
      <c r="E261" s="10" t="s">
        <v>1360</v>
      </c>
      <c r="F261" s="7" t="s">
        <v>181</v>
      </c>
      <c r="G261" s="154" t="s">
        <v>1378</v>
      </c>
      <c r="H261" s="155" t="s">
        <v>1762</v>
      </c>
    </row>
    <row r="262" spans="1:8" ht="16">
      <c r="A262" s="148"/>
      <c r="B262" s="149"/>
      <c r="C262" s="160"/>
      <c r="D262" s="10" t="s">
        <v>1742</v>
      </c>
      <c r="E262" s="10" t="s">
        <v>1502</v>
      </c>
      <c r="F262" s="7" t="s">
        <v>182</v>
      </c>
      <c r="G262" s="154" t="s">
        <v>226</v>
      </c>
      <c r="H262" s="155" t="s">
        <v>1763</v>
      </c>
    </row>
    <row r="263" spans="1:8" ht="16">
      <c r="A263" s="148"/>
      <c r="B263" s="149"/>
      <c r="C263" s="160"/>
      <c r="D263" s="10" t="s">
        <v>1743</v>
      </c>
      <c r="E263" s="10" t="s">
        <v>1360</v>
      </c>
      <c r="F263" s="7" t="s">
        <v>183</v>
      </c>
      <c r="G263" s="154" t="s">
        <v>249</v>
      </c>
      <c r="H263" s="155" t="s">
        <v>1762</v>
      </c>
    </row>
    <row r="264" spans="1:8" ht="16">
      <c r="A264" s="148"/>
      <c r="B264" s="149"/>
      <c r="C264" s="160"/>
      <c r="D264" s="10" t="s">
        <v>1744</v>
      </c>
      <c r="E264" s="10" t="s">
        <v>1360</v>
      </c>
      <c r="F264" s="7" t="s">
        <v>184</v>
      </c>
      <c r="G264" s="154" t="s">
        <v>254</v>
      </c>
      <c r="H264" s="155" t="s">
        <v>1762</v>
      </c>
    </row>
    <row r="265" spans="1:8" ht="16">
      <c r="A265" s="148"/>
      <c r="B265" s="149"/>
      <c r="C265" s="161"/>
      <c r="D265" s="10" t="s">
        <v>1745</v>
      </c>
      <c r="E265" s="10" t="s">
        <v>1502</v>
      </c>
      <c r="F265" s="7" t="s">
        <v>185</v>
      </c>
      <c r="G265" s="154" t="s">
        <v>1761</v>
      </c>
      <c r="H265" s="155" t="s">
        <v>1763</v>
      </c>
    </row>
    <row r="266" spans="1:8" ht="16">
      <c r="A266" s="148"/>
      <c r="B266" s="149"/>
      <c r="C266" s="160" t="s">
        <v>1764</v>
      </c>
      <c r="D266" s="10" t="s">
        <v>1765</v>
      </c>
      <c r="E266" s="10" t="s">
        <v>299</v>
      </c>
      <c r="F266" s="7" t="s">
        <v>1768</v>
      </c>
      <c r="G266" s="154" t="s">
        <v>244</v>
      </c>
      <c r="H266" s="155" t="s">
        <v>75</v>
      </c>
    </row>
    <row r="267" spans="1:8" ht="16">
      <c r="A267" s="148"/>
      <c r="B267" s="149"/>
      <c r="C267" s="160"/>
      <c r="D267" s="10" t="s">
        <v>1766</v>
      </c>
      <c r="E267" s="10" t="s">
        <v>299</v>
      </c>
      <c r="F267" s="7" t="s">
        <v>1769</v>
      </c>
      <c r="G267" s="154" t="s">
        <v>245</v>
      </c>
      <c r="H267" s="155" t="s">
        <v>75</v>
      </c>
    </row>
    <row r="268" spans="1:8" ht="16">
      <c r="A268" s="148"/>
      <c r="B268" s="149"/>
      <c r="C268" s="161"/>
      <c r="D268" s="10" t="s">
        <v>1767</v>
      </c>
      <c r="E268" s="10" t="s">
        <v>299</v>
      </c>
      <c r="F268" s="7" t="s">
        <v>1770</v>
      </c>
      <c r="G268" s="154" t="s">
        <v>243</v>
      </c>
      <c r="H268" s="155" t="s">
        <v>75</v>
      </c>
    </row>
    <row r="269" spans="1:8" ht="16">
      <c r="A269" s="148"/>
      <c r="B269" s="149"/>
      <c r="C269" s="160" t="s">
        <v>1771</v>
      </c>
      <c r="D269" s="10" t="s">
        <v>1772</v>
      </c>
      <c r="E269" s="10" t="s">
        <v>68</v>
      </c>
      <c r="F269" s="7" t="s">
        <v>1845</v>
      </c>
      <c r="G269" s="154" t="s">
        <v>1654</v>
      </c>
      <c r="H269" s="155" t="s">
        <v>74</v>
      </c>
    </row>
    <row r="270" spans="1:8" ht="16">
      <c r="A270" s="148"/>
      <c r="B270" s="149"/>
      <c r="C270" s="160"/>
      <c r="D270" s="10" t="s">
        <v>1773</v>
      </c>
      <c r="E270" s="10" t="s">
        <v>68</v>
      </c>
      <c r="F270" s="7" t="s">
        <v>1846</v>
      </c>
      <c r="G270" s="154" t="s">
        <v>1919</v>
      </c>
      <c r="H270" s="155" t="s">
        <v>74</v>
      </c>
    </row>
    <row r="271" spans="1:8" ht="16">
      <c r="A271" s="148"/>
      <c r="B271" s="149"/>
      <c r="C271" s="160"/>
      <c r="D271" s="10" t="s">
        <v>1774</v>
      </c>
      <c r="E271" s="10" t="s">
        <v>68</v>
      </c>
      <c r="F271" s="7" t="s">
        <v>1847</v>
      </c>
      <c r="G271" s="154" t="s">
        <v>1920</v>
      </c>
      <c r="H271" s="155" t="s">
        <v>74</v>
      </c>
    </row>
    <row r="272" spans="1:8" ht="16">
      <c r="A272" s="148"/>
      <c r="B272" s="149"/>
      <c r="C272" s="160"/>
      <c r="D272" s="10" t="s">
        <v>1775</v>
      </c>
      <c r="E272" s="10" t="s">
        <v>68</v>
      </c>
      <c r="F272" s="7" t="s">
        <v>1848</v>
      </c>
      <c r="G272" s="154" t="s">
        <v>257</v>
      </c>
      <c r="H272" s="155" t="s">
        <v>74</v>
      </c>
    </row>
    <row r="273" spans="1:8" ht="16">
      <c r="A273" s="148"/>
      <c r="B273" s="149"/>
      <c r="C273" s="160"/>
      <c r="D273" s="10" t="s">
        <v>1776</v>
      </c>
      <c r="E273" s="10" t="s">
        <v>68</v>
      </c>
      <c r="F273" s="7" t="s">
        <v>1849</v>
      </c>
      <c r="G273" s="154" t="s">
        <v>224</v>
      </c>
      <c r="H273" s="155" t="s">
        <v>74</v>
      </c>
    </row>
    <row r="274" spans="1:8" ht="16">
      <c r="A274" s="148"/>
      <c r="B274" s="149"/>
      <c r="C274" s="160"/>
      <c r="D274" s="10" t="s">
        <v>1777</v>
      </c>
      <c r="E274" s="10" t="s">
        <v>68</v>
      </c>
      <c r="F274" s="7" t="s">
        <v>1850</v>
      </c>
      <c r="G274" s="154" t="s">
        <v>1921</v>
      </c>
      <c r="H274" s="155" t="s">
        <v>74</v>
      </c>
    </row>
    <row r="275" spans="1:8" ht="16">
      <c r="A275" s="148"/>
      <c r="B275" s="149"/>
      <c r="C275" s="160"/>
      <c r="D275" s="10" t="s">
        <v>1778</v>
      </c>
      <c r="E275" s="10" t="s">
        <v>68</v>
      </c>
      <c r="F275" s="7" t="s">
        <v>1851</v>
      </c>
      <c r="G275" s="154" t="s">
        <v>1922</v>
      </c>
      <c r="H275" s="155" t="s">
        <v>74</v>
      </c>
    </row>
    <row r="276" spans="1:8" ht="16">
      <c r="A276" s="148"/>
      <c r="B276" s="149"/>
      <c r="C276" s="160"/>
      <c r="D276" s="10" t="s">
        <v>1779</v>
      </c>
      <c r="E276" s="10" t="s">
        <v>68</v>
      </c>
      <c r="F276" s="7" t="s">
        <v>1852</v>
      </c>
      <c r="G276" s="154" t="s">
        <v>238</v>
      </c>
      <c r="H276" s="155" t="s">
        <v>74</v>
      </c>
    </row>
    <row r="277" spans="1:8" ht="16">
      <c r="A277" s="148"/>
      <c r="B277" s="149"/>
      <c r="C277" s="160"/>
      <c r="D277" s="10" t="s">
        <v>1780</v>
      </c>
      <c r="E277" s="10" t="s">
        <v>68</v>
      </c>
      <c r="F277" s="7" t="s">
        <v>1853</v>
      </c>
      <c r="G277" s="154" t="s">
        <v>1923</v>
      </c>
      <c r="H277" s="155" t="s">
        <v>74</v>
      </c>
    </row>
    <row r="278" spans="1:8" ht="16">
      <c r="A278" s="148"/>
      <c r="B278" s="149"/>
      <c r="C278" s="160"/>
      <c r="D278" s="10" t="s">
        <v>1781</v>
      </c>
      <c r="E278" s="10" t="s">
        <v>68</v>
      </c>
      <c r="F278" s="7" t="s">
        <v>1854</v>
      </c>
      <c r="G278" s="154" t="s">
        <v>246</v>
      </c>
      <c r="H278" s="155" t="s">
        <v>74</v>
      </c>
    </row>
    <row r="279" spans="1:8" ht="16">
      <c r="A279" s="148"/>
      <c r="B279" s="149"/>
      <c r="C279" s="160"/>
      <c r="D279" s="10" t="s">
        <v>1782</v>
      </c>
      <c r="E279" s="10" t="s">
        <v>68</v>
      </c>
      <c r="F279" s="7" t="s">
        <v>1855</v>
      </c>
      <c r="G279" s="154" t="s">
        <v>1924</v>
      </c>
      <c r="H279" s="155" t="s">
        <v>74</v>
      </c>
    </row>
    <row r="280" spans="1:8" ht="16">
      <c r="A280" s="148"/>
      <c r="B280" s="149"/>
      <c r="C280" s="160"/>
      <c r="D280" s="10" t="s">
        <v>1783</v>
      </c>
      <c r="E280" s="10" t="s">
        <v>68</v>
      </c>
      <c r="F280" s="7" t="s">
        <v>1856</v>
      </c>
      <c r="G280" s="154" t="s">
        <v>250</v>
      </c>
      <c r="H280" s="155" t="s">
        <v>74</v>
      </c>
    </row>
    <row r="281" spans="1:8" ht="16">
      <c r="A281" s="148"/>
      <c r="B281" s="149"/>
      <c r="C281" s="160"/>
      <c r="D281" s="10" t="s">
        <v>1784</v>
      </c>
      <c r="E281" s="10" t="s">
        <v>68</v>
      </c>
      <c r="F281" s="7" t="s">
        <v>1857</v>
      </c>
      <c r="G281" s="154" t="s">
        <v>1921</v>
      </c>
      <c r="H281" s="155" t="s">
        <v>74</v>
      </c>
    </row>
    <row r="282" spans="1:8" ht="16">
      <c r="A282" s="148"/>
      <c r="B282" s="149"/>
      <c r="C282" s="160"/>
      <c r="D282" s="10" t="s">
        <v>1785</v>
      </c>
      <c r="E282" s="10" t="s">
        <v>68</v>
      </c>
      <c r="F282" s="7" t="s">
        <v>1858</v>
      </c>
      <c r="G282" s="154" t="s">
        <v>251</v>
      </c>
      <c r="H282" s="155" t="s">
        <v>74</v>
      </c>
    </row>
    <row r="283" spans="1:8" ht="16">
      <c r="A283" s="148"/>
      <c r="B283" s="149"/>
      <c r="C283" s="160"/>
      <c r="D283" s="10" t="s">
        <v>1786</v>
      </c>
      <c r="E283" s="10" t="s">
        <v>68</v>
      </c>
      <c r="F283" s="7" t="s">
        <v>1859</v>
      </c>
      <c r="G283" s="154" t="s">
        <v>1921</v>
      </c>
      <c r="H283" s="155" t="s">
        <v>74</v>
      </c>
    </row>
    <row r="284" spans="1:8" ht="16">
      <c r="A284" s="148"/>
      <c r="B284" s="149"/>
      <c r="C284" s="160"/>
      <c r="D284" s="10" t="s">
        <v>1787</v>
      </c>
      <c r="E284" s="10" t="s">
        <v>68</v>
      </c>
      <c r="F284" s="7" t="s">
        <v>1860</v>
      </c>
      <c r="G284" s="154" t="s">
        <v>1925</v>
      </c>
      <c r="H284" s="155" t="s">
        <v>74</v>
      </c>
    </row>
    <row r="285" spans="1:8" ht="16">
      <c r="A285" s="148"/>
      <c r="B285" s="149"/>
      <c r="C285" s="160"/>
      <c r="D285" s="10" t="s">
        <v>1788</v>
      </c>
      <c r="E285" s="10" t="s">
        <v>68</v>
      </c>
      <c r="F285" s="7" t="s">
        <v>1861</v>
      </c>
      <c r="G285" s="154" t="s">
        <v>1926</v>
      </c>
      <c r="H285" s="155" t="s">
        <v>74</v>
      </c>
    </row>
    <row r="286" spans="1:8" ht="16">
      <c r="A286" s="148"/>
      <c r="B286" s="149"/>
      <c r="C286" s="160"/>
      <c r="D286" s="10" t="s">
        <v>2504</v>
      </c>
      <c r="E286" s="10" t="s">
        <v>68</v>
      </c>
      <c r="F286" s="7" t="s">
        <v>1862</v>
      </c>
      <c r="G286" s="154" t="s">
        <v>1924</v>
      </c>
      <c r="H286" s="155" t="s">
        <v>74</v>
      </c>
    </row>
    <row r="287" spans="1:8" ht="16">
      <c r="A287" s="148"/>
      <c r="B287" s="149"/>
      <c r="C287" s="160"/>
      <c r="D287" s="10" t="s">
        <v>1789</v>
      </c>
      <c r="E287" s="10" t="s">
        <v>68</v>
      </c>
      <c r="F287" s="7" t="s">
        <v>1863</v>
      </c>
      <c r="G287" s="154" t="s">
        <v>242</v>
      </c>
      <c r="H287" s="155" t="s">
        <v>74</v>
      </c>
    </row>
    <row r="288" spans="1:8" ht="16">
      <c r="A288" s="148"/>
      <c r="B288" s="149"/>
      <c r="C288" s="160"/>
      <c r="D288" s="10" t="s">
        <v>1790</v>
      </c>
      <c r="E288" s="10" t="s">
        <v>68</v>
      </c>
      <c r="F288" s="7" t="s">
        <v>1864</v>
      </c>
      <c r="G288" s="154" t="s">
        <v>1924</v>
      </c>
      <c r="H288" s="155" t="s">
        <v>74</v>
      </c>
    </row>
    <row r="289" spans="1:8" ht="16">
      <c r="A289" s="148"/>
      <c r="B289" s="149"/>
      <c r="C289" s="160"/>
      <c r="D289" s="10" t="s">
        <v>1791</v>
      </c>
      <c r="E289" s="10" t="s">
        <v>68</v>
      </c>
      <c r="F289" s="7" t="s">
        <v>1865</v>
      </c>
      <c r="G289" s="154" t="s">
        <v>1924</v>
      </c>
      <c r="H289" s="155" t="s">
        <v>74</v>
      </c>
    </row>
    <row r="290" spans="1:8" ht="16">
      <c r="A290" s="148"/>
      <c r="B290" s="149"/>
      <c r="C290" s="160"/>
      <c r="D290" s="10" t="s">
        <v>1792</v>
      </c>
      <c r="E290" s="10" t="s">
        <v>68</v>
      </c>
      <c r="F290" s="7" t="s">
        <v>1866</v>
      </c>
      <c r="G290" s="154" t="s">
        <v>1921</v>
      </c>
      <c r="H290" s="155" t="s">
        <v>74</v>
      </c>
    </row>
    <row r="291" spans="1:8" ht="16">
      <c r="A291" s="148"/>
      <c r="B291" s="149"/>
      <c r="C291" s="160"/>
      <c r="D291" s="10" t="s">
        <v>1793</v>
      </c>
      <c r="E291" s="10" t="s">
        <v>68</v>
      </c>
      <c r="F291" s="7" t="s">
        <v>1867</v>
      </c>
      <c r="G291" s="154" t="s">
        <v>249</v>
      </c>
      <c r="H291" s="155" t="s">
        <v>74</v>
      </c>
    </row>
    <row r="292" spans="1:8" ht="16">
      <c r="A292" s="148"/>
      <c r="B292" s="149"/>
      <c r="C292" s="160"/>
      <c r="D292" s="10" t="s">
        <v>1794</v>
      </c>
      <c r="E292" s="10" t="s">
        <v>68</v>
      </c>
      <c r="F292" s="7" t="s">
        <v>1868</v>
      </c>
      <c r="G292" s="154" t="s">
        <v>246</v>
      </c>
      <c r="H292" s="155" t="s">
        <v>74</v>
      </c>
    </row>
    <row r="293" spans="1:8" ht="16">
      <c r="A293" s="148"/>
      <c r="B293" s="149"/>
      <c r="C293" s="160"/>
      <c r="D293" s="10" t="s">
        <v>1795</v>
      </c>
      <c r="E293" s="10" t="s">
        <v>68</v>
      </c>
      <c r="F293" s="7" t="s">
        <v>1869</v>
      </c>
      <c r="G293" s="154" t="s">
        <v>260</v>
      </c>
      <c r="H293" s="155" t="s">
        <v>74</v>
      </c>
    </row>
    <row r="294" spans="1:8" ht="16">
      <c r="A294" s="148"/>
      <c r="B294" s="149"/>
      <c r="C294" s="160"/>
      <c r="D294" s="10" t="s">
        <v>1796</v>
      </c>
      <c r="E294" s="10" t="s">
        <v>68</v>
      </c>
      <c r="F294" s="7" t="s">
        <v>1870</v>
      </c>
      <c r="G294" s="154" t="s">
        <v>1924</v>
      </c>
      <c r="H294" s="155" t="s">
        <v>74</v>
      </c>
    </row>
    <row r="295" spans="1:8" ht="16">
      <c r="A295" s="148"/>
      <c r="B295" s="149"/>
      <c r="C295" s="160"/>
      <c r="D295" s="10" t="s">
        <v>1797</v>
      </c>
      <c r="E295" s="10" t="s">
        <v>68</v>
      </c>
      <c r="F295" s="7" t="s">
        <v>1871</v>
      </c>
      <c r="G295" s="154" t="s">
        <v>1927</v>
      </c>
      <c r="H295" s="155" t="s">
        <v>74</v>
      </c>
    </row>
    <row r="296" spans="1:8" ht="16">
      <c r="A296" s="148"/>
      <c r="B296" s="149"/>
      <c r="C296" s="160"/>
      <c r="D296" s="10" t="s">
        <v>1798</v>
      </c>
      <c r="E296" s="10" t="s">
        <v>68</v>
      </c>
      <c r="F296" s="7" t="s">
        <v>1872</v>
      </c>
      <c r="G296" s="154" t="s">
        <v>248</v>
      </c>
      <c r="H296" s="155" t="s">
        <v>74</v>
      </c>
    </row>
    <row r="297" spans="1:8" ht="16">
      <c r="A297" s="148"/>
      <c r="B297" s="149"/>
      <c r="C297" s="160"/>
      <c r="D297" s="10" t="s">
        <v>1799</v>
      </c>
      <c r="E297" s="10" t="s">
        <v>68</v>
      </c>
      <c r="F297" s="7" t="s">
        <v>1873</v>
      </c>
      <c r="G297" s="154" t="s">
        <v>247</v>
      </c>
      <c r="H297" s="155" t="s">
        <v>74</v>
      </c>
    </row>
    <row r="298" spans="1:8" ht="16">
      <c r="A298" s="148"/>
      <c r="B298" s="149"/>
      <c r="C298" s="160"/>
      <c r="D298" s="10" t="s">
        <v>1800</v>
      </c>
      <c r="E298" s="10" t="s">
        <v>68</v>
      </c>
      <c r="F298" s="7" t="s">
        <v>1874</v>
      </c>
      <c r="G298" s="154" t="s">
        <v>226</v>
      </c>
      <c r="H298" s="155" t="s">
        <v>74</v>
      </c>
    </row>
    <row r="299" spans="1:8" ht="16">
      <c r="A299" s="148"/>
      <c r="B299" s="149"/>
      <c r="C299" s="160"/>
      <c r="D299" s="10" t="s">
        <v>1801</v>
      </c>
      <c r="E299" s="10" t="s">
        <v>68</v>
      </c>
      <c r="F299" s="7" t="s">
        <v>1875</v>
      </c>
      <c r="G299" s="154" t="s">
        <v>1486</v>
      </c>
      <c r="H299" s="155" t="s">
        <v>74</v>
      </c>
    </row>
    <row r="300" spans="1:8" ht="16">
      <c r="A300" s="148"/>
      <c r="B300" s="149"/>
      <c r="C300" s="160"/>
      <c r="D300" s="10" t="s">
        <v>1802</v>
      </c>
      <c r="E300" s="10" t="s">
        <v>68</v>
      </c>
      <c r="F300" s="7" t="s">
        <v>1876</v>
      </c>
      <c r="G300" s="154" t="s">
        <v>255</v>
      </c>
      <c r="H300" s="155" t="s">
        <v>74</v>
      </c>
    </row>
    <row r="301" spans="1:8" ht="16">
      <c r="A301" s="148"/>
      <c r="B301" s="149"/>
      <c r="C301" s="160"/>
      <c r="D301" s="10" t="s">
        <v>1803</v>
      </c>
      <c r="E301" s="10" t="s">
        <v>68</v>
      </c>
      <c r="F301" s="7" t="s">
        <v>1877</v>
      </c>
      <c r="G301" s="154" t="s">
        <v>224</v>
      </c>
      <c r="H301" s="155" t="s">
        <v>74</v>
      </c>
    </row>
    <row r="302" spans="1:8" ht="16">
      <c r="A302" s="148"/>
      <c r="B302" s="149"/>
      <c r="C302" s="160"/>
      <c r="D302" s="10" t="s">
        <v>1804</v>
      </c>
      <c r="E302" s="10" t="s">
        <v>68</v>
      </c>
      <c r="F302" s="7" t="s">
        <v>1878</v>
      </c>
      <c r="G302" s="154" t="s">
        <v>257</v>
      </c>
      <c r="H302" s="155" t="s">
        <v>74</v>
      </c>
    </row>
    <row r="303" spans="1:8" ht="16">
      <c r="A303" s="148"/>
      <c r="B303" s="149"/>
      <c r="C303" s="160"/>
      <c r="D303" s="10" t="s">
        <v>1805</v>
      </c>
      <c r="E303" s="10" t="s">
        <v>68</v>
      </c>
      <c r="F303" s="7" t="s">
        <v>1879</v>
      </c>
      <c r="G303" s="154" t="s">
        <v>252</v>
      </c>
      <c r="H303" s="155" t="s">
        <v>74</v>
      </c>
    </row>
    <row r="304" spans="1:8" ht="16">
      <c r="A304" s="148"/>
      <c r="B304" s="149"/>
      <c r="C304" s="160"/>
      <c r="D304" s="10" t="s">
        <v>1806</v>
      </c>
      <c r="E304" s="10" t="s">
        <v>68</v>
      </c>
      <c r="F304" s="7" t="s">
        <v>1880</v>
      </c>
      <c r="G304" s="154" t="s">
        <v>255</v>
      </c>
      <c r="H304" s="155" t="s">
        <v>74</v>
      </c>
    </row>
    <row r="305" spans="1:8" ht="16">
      <c r="A305" s="148"/>
      <c r="B305" s="149"/>
      <c r="C305" s="160"/>
      <c r="D305" s="10" t="s">
        <v>1807</v>
      </c>
      <c r="E305" s="10" t="s">
        <v>68</v>
      </c>
      <c r="F305" s="7" t="s">
        <v>1881</v>
      </c>
      <c r="G305" s="154" t="s">
        <v>1928</v>
      </c>
      <c r="H305" s="155" t="s">
        <v>74</v>
      </c>
    </row>
    <row r="306" spans="1:8" ht="16">
      <c r="A306" s="148"/>
      <c r="B306" s="149"/>
      <c r="C306" s="160"/>
      <c r="D306" s="10" t="s">
        <v>1808</v>
      </c>
      <c r="E306" s="10" t="s">
        <v>68</v>
      </c>
      <c r="F306" s="7" t="s">
        <v>1882</v>
      </c>
      <c r="G306" s="154" t="s">
        <v>1928</v>
      </c>
      <c r="H306" s="155" t="s">
        <v>74</v>
      </c>
    </row>
    <row r="307" spans="1:8" ht="16">
      <c r="A307" s="148"/>
      <c r="B307" s="149"/>
      <c r="C307" s="160"/>
      <c r="D307" s="10" t="s">
        <v>1809</v>
      </c>
      <c r="E307" s="10" t="s">
        <v>68</v>
      </c>
      <c r="F307" s="7" t="s">
        <v>1883</v>
      </c>
      <c r="G307" s="154" t="s">
        <v>1929</v>
      </c>
      <c r="H307" s="155" t="s">
        <v>74</v>
      </c>
    </row>
    <row r="308" spans="1:8" ht="16">
      <c r="A308" s="148"/>
      <c r="B308" s="149"/>
      <c r="C308" s="160"/>
      <c r="D308" s="10" t="s">
        <v>1810</v>
      </c>
      <c r="E308" s="10" t="s">
        <v>68</v>
      </c>
      <c r="F308" s="7" t="s">
        <v>1884</v>
      </c>
      <c r="G308" s="154" t="s">
        <v>1929</v>
      </c>
      <c r="H308" s="155" t="s">
        <v>74</v>
      </c>
    </row>
    <row r="309" spans="1:8" ht="16">
      <c r="A309" s="148"/>
      <c r="B309" s="149"/>
      <c r="C309" s="160"/>
      <c r="D309" s="10" t="s">
        <v>1811</v>
      </c>
      <c r="E309" s="10" t="s">
        <v>68</v>
      </c>
      <c r="F309" s="7" t="s">
        <v>1885</v>
      </c>
      <c r="G309" s="154" t="s">
        <v>1929</v>
      </c>
      <c r="H309" s="155" t="s">
        <v>74</v>
      </c>
    </row>
    <row r="310" spans="1:8" ht="16">
      <c r="A310" s="148"/>
      <c r="B310" s="149"/>
      <c r="C310" s="160"/>
      <c r="D310" s="10" t="s">
        <v>1812</v>
      </c>
      <c r="E310" s="10" t="s">
        <v>68</v>
      </c>
      <c r="F310" s="7" t="s">
        <v>1886</v>
      </c>
      <c r="G310" s="154" t="s">
        <v>286</v>
      </c>
      <c r="H310" s="155" t="s">
        <v>74</v>
      </c>
    </row>
    <row r="311" spans="1:8" ht="16">
      <c r="A311" s="148"/>
      <c r="B311" s="149"/>
      <c r="C311" s="160"/>
      <c r="D311" s="10" t="s">
        <v>1813</v>
      </c>
      <c r="E311" s="10" t="s">
        <v>68</v>
      </c>
      <c r="F311" s="7" t="s">
        <v>1887</v>
      </c>
      <c r="G311" s="154" t="s">
        <v>1930</v>
      </c>
      <c r="H311" s="155" t="s">
        <v>74</v>
      </c>
    </row>
    <row r="312" spans="1:8" ht="16">
      <c r="A312" s="148"/>
      <c r="B312" s="149"/>
      <c r="C312" s="160"/>
      <c r="D312" s="10" t="s">
        <v>1814</v>
      </c>
      <c r="E312" s="10" t="s">
        <v>68</v>
      </c>
      <c r="F312" s="7" t="s">
        <v>1888</v>
      </c>
      <c r="G312" s="154" t="s">
        <v>262</v>
      </c>
      <c r="H312" s="155" t="s">
        <v>74</v>
      </c>
    </row>
    <row r="313" spans="1:8" ht="16">
      <c r="A313" s="148"/>
      <c r="B313" s="149"/>
      <c r="C313" s="160"/>
      <c r="D313" s="10" t="s">
        <v>1815</v>
      </c>
      <c r="E313" s="10" t="s">
        <v>68</v>
      </c>
      <c r="F313" s="7" t="s">
        <v>1889</v>
      </c>
      <c r="G313" s="154" t="s">
        <v>1930</v>
      </c>
      <c r="H313" s="155" t="s">
        <v>74</v>
      </c>
    </row>
    <row r="314" spans="1:8" ht="16">
      <c r="A314" s="148"/>
      <c r="B314" s="149"/>
      <c r="C314" s="160"/>
      <c r="D314" s="10" t="s">
        <v>1816</v>
      </c>
      <c r="E314" s="10" t="s">
        <v>68</v>
      </c>
      <c r="F314" s="7" t="s">
        <v>1890</v>
      </c>
      <c r="G314" s="154" t="s">
        <v>1930</v>
      </c>
      <c r="H314" s="155" t="s">
        <v>74</v>
      </c>
    </row>
    <row r="315" spans="1:8" ht="16">
      <c r="A315" s="148"/>
      <c r="B315" s="149"/>
      <c r="C315" s="160"/>
      <c r="D315" s="10" t="s">
        <v>1817</v>
      </c>
      <c r="E315" s="10" t="s">
        <v>68</v>
      </c>
      <c r="F315" s="7" t="s">
        <v>1891</v>
      </c>
      <c r="G315" s="154" t="s">
        <v>1930</v>
      </c>
      <c r="H315" s="155" t="s">
        <v>74</v>
      </c>
    </row>
    <row r="316" spans="1:8" ht="16">
      <c r="A316" s="148"/>
      <c r="B316" s="149"/>
      <c r="C316" s="160"/>
      <c r="D316" s="10" t="s">
        <v>1818</v>
      </c>
      <c r="E316" s="10" t="s">
        <v>68</v>
      </c>
      <c r="F316" s="7" t="s">
        <v>1892</v>
      </c>
      <c r="G316" s="154" t="s">
        <v>1930</v>
      </c>
      <c r="H316" s="155" t="s">
        <v>74</v>
      </c>
    </row>
    <row r="317" spans="1:8" ht="16">
      <c r="A317" s="148"/>
      <c r="B317" s="149"/>
      <c r="C317" s="160"/>
      <c r="D317" s="10" t="s">
        <v>1819</v>
      </c>
      <c r="E317" s="10" t="s">
        <v>68</v>
      </c>
      <c r="F317" s="7" t="s">
        <v>1893</v>
      </c>
      <c r="G317" s="154" t="s">
        <v>1930</v>
      </c>
      <c r="H317" s="155" t="s">
        <v>74</v>
      </c>
    </row>
    <row r="318" spans="1:8" ht="16">
      <c r="A318" s="148"/>
      <c r="B318" s="149"/>
      <c r="C318" s="160"/>
      <c r="D318" s="10" t="s">
        <v>1820</v>
      </c>
      <c r="E318" s="10" t="s">
        <v>68</v>
      </c>
      <c r="F318" s="7" t="s">
        <v>1894</v>
      </c>
      <c r="G318" s="154" t="s">
        <v>1930</v>
      </c>
      <c r="H318" s="155" t="s">
        <v>74</v>
      </c>
    </row>
    <row r="319" spans="1:8" ht="16">
      <c r="A319" s="148"/>
      <c r="B319" s="149"/>
      <c r="C319" s="160"/>
      <c r="D319" s="10" t="s">
        <v>1821</v>
      </c>
      <c r="E319" s="10" t="s">
        <v>68</v>
      </c>
      <c r="F319" s="7" t="s">
        <v>1895</v>
      </c>
      <c r="G319" s="154" t="s">
        <v>1930</v>
      </c>
      <c r="H319" s="155" t="s">
        <v>74</v>
      </c>
    </row>
    <row r="320" spans="1:8" ht="16">
      <c r="A320" s="148"/>
      <c r="B320" s="149"/>
      <c r="C320" s="160"/>
      <c r="D320" s="10" t="s">
        <v>1822</v>
      </c>
      <c r="E320" s="10" t="s">
        <v>68</v>
      </c>
      <c r="F320" s="7" t="s">
        <v>1896</v>
      </c>
      <c r="G320" s="154" t="s">
        <v>264</v>
      </c>
      <c r="H320" s="155" t="s">
        <v>74</v>
      </c>
    </row>
    <row r="321" spans="1:8" ht="16">
      <c r="A321" s="148"/>
      <c r="B321" s="149"/>
      <c r="C321" s="160"/>
      <c r="D321" s="10" t="s">
        <v>1823</v>
      </c>
      <c r="E321" s="10" t="s">
        <v>68</v>
      </c>
      <c r="F321" s="7" t="s">
        <v>1897</v>
      </c>
      <c r="G321" s="154" t="s">
        <v>262</v>
      </c>
      <c r="H321" s="155" t="s">
        <v>74</v>
      </c>
    </row>
    <row r="322" spans="1:8" ht="16">
      <c r="A322" s="148"/>
      <c r="B322" s="149"/>
      <c r="C322" s="160"/>
      <c r="D322" s="10" t="s">
        <v>1824</v>
      </c>
      <c r="E322" s="10" t="s">
        <v>68</v>
      </c>
      <c r="F322" s="7" t="s">
        <v>1898</v>
      </c>
      <c r="G322" s="154" t="s">
        <v>262</v>
      </c>
      <c r="H322" s="155" t="s">
        <v>74</v>
      </c>
    </row>
    <row r="323" spans="1:8" ht="16">
      <c r="A323" s="148"/>
      <c r="B323" s="149"/>
      <c r="C323" s="160"/>
      <c r="D323" s="10" t="s">
        <v>1825</v>
      </c>
      <c r="E323" s="10" t="s">
        <v>68</v>
      </c>
      <c r="F323" s="7" t="s">
        <v>1899</v>
      </c>
      <c r="G323" s="154" t="s">
        <v>280</v>
      </c>
      <c r="H323" s="155" t="s">
        <v>74</v>
      </c>
    </row>
    <row r="324" spans="1:8" ht="16">
      <c r="A324" s="148"/>
      <c r="B324" s="149"/>
      <c r="C324" s="160"/>
      <c r="D324" s="10" t="s">
        <v>1826</v>
      </c>
      <c r="E324" s="10" t="s">
        <v>68</v>
      </c>
      <c r="F324" s="7" t="s">
        <v>1900</v>
      </c>
      <c r="G324" s="154" t="s">
        <v>264</v>
      </c>
      <c r="H324" s="155" t="s">
        <v>74</v>
      </c>
    </row>
    <row r="325" spans="1:8" ht="16">
      <c r="A325" s="148"/>
      <c r="B325" s="149"/>
      <c r="C325" s="160"/>
      <c r="D325" s="10" t="s">
        <v>1827</v>
      </c>
      <c r="E325" s="10" t="s">
        <v>68</v>
      </c>
      <c r="F325" s="7" t="s">
        <v>1901</v>
      </c>
      <c r="G325" s="154" t="s">
        <v>264</v>
      </c>
      <c r="H325" s="155" t="s">
        <v>74</v>
      </c>
    </row>
    <row r="326" spans="1:8" ht="16">
      <c r="A326" s="148"/>
      <c r="B326" s="149"/>
      <c r="C326" s="160"/>
      <c r="D326" s="10" t="s">
        <v>1828</v>
      </c>
      <c r="E326" s="10" t="s">
        <v>68</v>
      </c>
      <c r="F326" s="7" t="s">
        <v>1902</v>
      </c>
      <c r="G326" s="154" t="s">
        <v>271</v>
      </c>
      <c r="H326" s="155" t="s">
        <v>74</v>
      </c>
    </row>
    <row r="327" spans="1:8" ht="16">
      <c r="A327" s="148"/>
      <c r="B327" s="149"/>
      <c r="C327" s="160"/>
      <c r="D327" s="10" t="s">
        <v>1829</v>
      </c>
      <c r="E327" s="10" t="s">
        <v>68</v>
      </c>
      <c r="F327" s="7" t="s">
        <v>1903</v>
      </c>
      <c r="G327" s="154" t="s">
        <v>264</v>
      </c>
      <c r="H327" s="155" t="s">
        <v>74</v>
      </c>
    </row>
    <row r="328" spans="1:8" ht="16">
      <c r="A328" s="148"/>
      <c r="B328" s="149"/>
      <c r="C328" s="160"/>
      <c r="D328" s="10" t="s">
        <v>1830</v>
      </c>
      <c r="E328" s="10" t="s">
        <v>68</v>
      </c>
      <c r="F328" s="7" t="s">
        <v>1904</v>
      </c>
      <c r="G328" s="154" t="s">
        <v>263</v>
      </c>
      <c r="H328" s="155" t="s">
        <v>74</v>
      </c>
    </row>
    <row r="329" spans="1:8" ht="16">
      <c r="A329" s="148"/>
      <c r="B329" s="149"/>
      <c r="C329" s="160"/>
      <c r="D329" s="10" t="s">
        <v>1831</v>
      </c>
      <c r="E329" s="10" t="s">
        <v>68</v>
      </c>
      <c r="F329" s="7" t="s">
        <v>1905</v>
      </c>
      <c r="G329" s="154" t="s">
        <v>263</v>
      </c>
      <c r="H329" s="155" t="s">
        <v>74</v>
      </c>
    </row>
    <row r="330" spans="1:8" ht="16">
      <c r="A330" s="148"/>
      <c r="B330" s="149"/>
      <c r="C330" s="160"/>
      <c r="D330" s="10" t="s">
        <v>1832</v>
      </c>
      <c r="E330" s="10" t="s">
        <v>68</v>
      </c>
      <c r="F330" s="7" t="s">
        <v>1906</v>
      </c>
      <c r="G330" s="154" t="s">
        <v>263</v>
      </c>
      <c r="H330" s="155" t="s">
        <v>74</v>
      </c>
    </row>
    <row r="331" spans="1:8" ht="16">
      <c r="A331" s="148"/>
      <c r="B331" s="149"/>
      <c r="C331" s="160"/>
      <c r="D331" s="10" t="s">
        <v>1833</v>
      </c>
      <c r="E331" s="10" t="s">
        <v>68</v>
      </c>
      <c r="F331" s="7" t="s">
        <v>1907</v>
      </c>
      <c r="G331" s="154" t="s">
        <v>263</v>
      </c>
      <c r="H331" s="155" t="s">
        <v>74</v>
      </c>
    </row>
    <row r="332" spans="1:8" ht="16">
      <c r="A332" s="148"/>
      <c r="B332" s="149"/>
      <c r="C332" s="160"/>
      <c r="D332" s="10" t="s">
        <v>1834</v>
      </c>
      <c r="E332" s="10" t="s">
        <v>68</v>
      </c>
      <c r="F332" s="7" t="s">
        <v>1908</v>
      </c>
      <c r="G332" s="154" t="s">
        <v>263</v>
      </c>
      <c r="H332" s="155" t="s">
        <v>74</v>
      </c>
    </row>
    <row r="333" spans="1:8" ht="16">
      <c r="A333" s="148"/>
      <c r="B333" s="149"/>
      <c r="C333" s="160"/>
      <c r="D333" s="10" t="s">
        <v>1835</v>
      </c>
      <c r="E333" s="10" t="s">
        <v>68</v>
      </c>
      <c r="F333" s="7" t="s">
        <v>1909</v>
      </c>
      <c r="G333" s="154" t="s">
        <v>1931</v>
      </c>
      <c r="H333" s="155" t="s">
        <v>74</v>
      </c>
    </row>
    <row r="334" spans="1:8" ht="16">
      <c r="A334" s="148"/>
      <c r="B334" s="149"/>
      <c r="C334" s="160"/>
      <c r="D334" s="10" t="s">
        <v>1836</v>
      </c>
      <c r="E334" s="10" t="s">
        <v>68</v>
      </c>
      <c r="F334" s="7" t="s">
        <v>1910</v>
      </c>
      <c r="G334" s="154" t="s">
        <v>1931</v>
      </c>
      <c r="H334" s="155" t="s">
        <v>74</v>
      </c>
    </row>
    <row r="335" spans="1:8" ht="16">
      <c r="A335" s="148"/>
      <c r="B335" s="149"/>
      <c r="C335" s="160"/>
      <c r="D335" s="10" t="s">
        <v>1837</v>
      </c>
      <c r="E335" s="10" t="s">
        <v>68</v>
      </c>
      <c r="F335" s="7" t="s">
        <v>1911</v>
      </c>
      <c r="G335" s="154" t="s">
        <v>1931</v>
      </c>
      <c r="H335" s="155" t="s">
        <v>74</v>
      </c>
    </row>
    <row r="336" spans="1:8" ht="16">
      <c r="A336" s="148"/>
      <c r="B336" s="149"/>
      <c r="C336" s="160"/>
      <c r="D336" s="10" t="s">
        <v>1838</v>
      </c>
      <c r="E336" s="10" t="s">
        <v>68</v>
      </c>
      <c r="F336" s="7" t="s">
        <v>1912</v>
      </c>
      <c r="G336" s="154" t="s">
        <v>1931</v>
      </c>
      <c r="H336" s="155" t="s">
        <v>74</v>
      </c>
    </row>
    <row r="337" spans="1:8" ht="16">
      <c r="A337" s="148"/>
      <c r="B337" s="149"/>
      <c r="C337" s="160"/>
      <c r="D337" s="10" t="s">
        <v>1839</v>
      </c>
      <c r="E337" s="10" t="s">
        <v>68</v>
      </c>
      <c r="F337" s="7" t="s">
        <v>1913</v>
      </c>
      <c r="G337" s="154" t="s">
        <v>1932</v>
      </c>
      <c r="H337" s="155" t="s">
        <v>74</v>
      </c>
    </row>
    <row r="338" spans="1:8" ht="16">
      <c r="A338" s="148"/>
      <c r="B338" s="149"/>
      <c r="C338" s="160"/>
      <c r="D338" s="10" t="s">
        <v>1840</v>
      </c>
      <c r="E338" s="10" t="s">
        <v>68</v>
      </c>
      <c r="F338" s="7" t="s">
        <v>1914</v>
      </c>
      <c r="G338" s="154" t="s">
        <v>263</v>
      </c>
      <c r="H338" s="155" t="s">
        <v>74</v>
      </c>
    </row>
    <row r="339" spans="1:8" ht="16">
      <c r="A339" s="148"/>
      <c r="B339" s="149"/>
      <c r="C339" s="160"/>
      <c r="D339" s="10" t="s">
        <v>1841</v>
      </c>
      <c r="E339" s="10" t="s">
        <v>68</v>
      </c>
      <c r="F339" s="7" t="s">
        <v>1915</v>
      </c>
      <c r="G339" s="154" t="s">
        <v>263</v>
      </c>
      <c r="H339" s="155" t="s">
        <v>74</v>
      </c>
    </row>
    <row r="340" spans="1:8" ht="16">
      <c r="A340" s="148"/>
      <c r="B340" s="149"/>
      <c r="C340" s="160"/>
      <c r="D340" s="10" t="s">
        <v>1842</v>
      </c>
      <c r="E340" s="10" t="s">
        <v>68</v>
      </c>
      <c r="F340" s="7" t="s">
        <v>1916</v>
      </c>
      <c r="G340" s="154" t="s">
        <v>263</v>
      </c>
      <c r="H340" s="155" t="s">
        <v>74</v>
      </c>
    </row>
    <row r="341" spans="1:8" ht="16">
      <c r="A341" s="148"/>
      <c r="B341" s="149"/>
      <c r="C341" s="160"/>
      <c r="D341" s="10" t="s">
        <v>1843</v>
      </c>
      <c r="E341" s="10" t="s">
        <v>68</v>
      </c>
      <c r="F341" s="7" t="s">
        <v>1917</v>
      </c>
      <c r="G341" s="154" t="s">
        <v>1933</v>
      </c>
      <c r="H341" s="155" t="s">
        <v>74</v>
      </c>
    </row>
    <row r="342" spans="1:8" ht="16">
      <c r="A342" s="148"/>
      <c r="B342" s="149"/>
      <c r="C342" s="161"/>
      <c r="D342" s="10" t="s">
        <v>1844</v>
      </c>
      <c r="E342" s="10" t="s">
        <v>68</v>
      </c>
      <c r="F342" s="7" t="s">
        <v>1918</v>
      </c>
      <c r="G342" s="154" t="s">
        <v>248</v>
      </c>
      <c r="H342" s="155" t="s">
        <v>74</v>
      </c>
    </row>
    <row r="343" spans="1:8" ht="16">
      <c r="A343" s="148"/>
      <c r="B343" s="149"/>
      <c r="C343" s="162" t="s">
        <v>1934</v>
      </c>
      <c r="D343" s="10" t="s">
        <v>1935</v>
      </c>
      <c r="E343" s="10" t="s">
        <v>299</v>
      </c>
      <c r="F343" s="7" t="s">
        <v>1936</v>
      </c>
      <c r="G343" s="154" t="s">
        <v>243</v>
      </c>
      <c r="H343" s="155" t="s">
        <v>75</v>
      </c>
    </row>
    <row r="344" spans="1:8" ht="16">
      <c r="A344" s="148"/>
      <c r="B344" s="149"/>
      <c r="C344" s="160" t="s">
        <v>1937</v>
      </c>
      <c r="D344" s="10" t="s">
        <v>1938</v>
      </c>
      <c r="E344" s="10" t="s">
        <v>68</v>
      </c>
      <c r="F344" s="7" t="s">
        <v>1940</v>
      </c>
      <c r="G344" s="154" t="s">
        <v>1942</v>
      </c>
      <c r="H344" s="155" t="s">
        <v>74</v>
      </c>
    </row>
    <row r="345" spans="1:8" ht="16">
      <c r="A345" s="148"/>
      <c r="B345" s="149"/>
      <c r="C345" s="161"/>
      <c r="D345" s="10" t="s">
        <v>1939</v>
      </c>
      <c r="E345" s="10" t="s">
        <v>68</v>
      </c>
      <c r="F345" s="7" t="s">
        <v>1941</v>
      </c>
      <c r="G345" s="154" t="s">
        <v>263</v>
      </c>
      <c r="H345" s="155" t="s">
        <v>74</v>
      </c>
    </row>
    <row r="346" spans="1:8" ht="16">
      <c r="A346" s="148"/>
      <c r="B346" s="149"/>
      <c r="C346" s="160" t="s">
        <v>1050</v>
      </c>
      <c r="D346" s="10" t="s">
        <v>1943</v>
      </c>
      <c r="E346" s="10" t="s">
        <v>68</v>
      </c>
      <c r="F346" s="7" t="s">
        <v>200</v>
      </c>
      <c r="G346" s="154" t="s">
        <v>1567</v>
      </c>
      <c r="H346" s="155" t="s">
        <v>74</v>
      </c>
    </row>
    <row r="347" spans="1:8" ht="16">
      <c r="A347" s="148"/>
      <c r="B347" s="149"/>
      <c r="C347" s="161"/>
      <c r="D347" s="10" t="s">
        <v>1944</v>
      </c>
      <c r="E347" s="10" t="s">
        <v>68</v>
      </c>
      <c r="F347" s="7" t="s">
        <v>1945</v>
      </c>
      <c r="G347" s="154" t="s">
        <v>255</v>
      </c>
      <c r="H347" s="155" t="s">
        <v>74</v>
      </c>
    </row>
    <row r="348" spans="1:8" ht="16">
      <c r="A348" s="148"/>
      <c r="B348" s="149"/>
      <c r="C348" s="160" t="s">
        <v>52</v>
      </c>
      <c r="D348" s="10" t="s">
        <v>1946</v>
      </c>
      <c r="E348" s="10" t="s">
        <v>68</v>
      </c>
      <c r="F348" s="7" t="s">
        <v>201</v>
      </c>
      <c r="G348" s="154" t="s">
        <v>261</v>
      </c>
      <c r="H348" s="155" t="s">
        <v>74</v>
      </c>
    </row>
    <row r="349" spans="1:8" ht="16">
      <c r="A349" s="148"/>
      <c r="B349" s="149"/>
      <c r="C349" s="160"/>
      <c r="D349" s="10" t="s">
        <v>1947</v>
      </c>
      <c r="E349" s="10" t="s">
        <v>68</v>
      </c>
      <c r="F349" s="7" t="s">
        <v>1962</v>
      </c>
      <c r="G349" s="154" t="s">
        <v>1977</v>
      </c>
      <c r="H349" s="155" t="s">
        <v>74</v>
      </c>
    </row>
    <row r="350" spans="1:8" ht="16">
      <c r="A350" s="148"/>
      <c r="B350" s="149"/>
      <c r="C350" s="160"/>
      <c r="D350" s="10" t="s">
        <v>1948</v>
      </c>
      <c r="E350" s="10" t="s">
        <v>68</v>
      </c>
      <c r="F350" s="7" t="s">
        <v>1963</v>
      </c>
      <c r="G350" s="154" t="s">
        <v>1978</v>
      </c>
      <c r="H350" s="155" t="s">
        <v>74</v>
      </c>
    </row>
    <row r="351" spans="1:8" ht="16">
      <c r="A351" s="148"/>
      <c r="B351" s="149"/>
      <c r="C351" s="160"/>
      <c r="D351" s="10" t="s">
        <v>1949</v>
      </c>
      <c r="E351" s="10" t="s">
        <v>68</v>
      </c>
      <c r="F351" s="7" t="s">
        <v>1964</v>
      </c>
      <c r="G351" s="154" t="s">
        <v>269</v>
      </c>
      <c r="H351" s="155" t="s">
        <v>74</v>
      </c>
    </row>
    <row r="352" spans="1:8" ht="16">
      <c r="A352" s="148"/>
      <c r="B352" s="149"/>
      <c r="C352" s="160"/>
      <c r="D352" s="10" t="s">
        <v>1950</v>
      </c>
      <c r="E352" s="10" t="s">
        <v>68</v>
      </c>
      <c r="F352" s="7" t="s">
        <v>1965</v>
      </c>
      <c r="G352" s="154" t="s">
        <v>1979</v>
      </c>
      <c r="H352" s="155" t="s">
        <v>74</v>
      </c>
    </row>
    <row r="353" spans="1:8" ht="16">
      <c r="A353" s="148"/>
      <c r="B353" s="149"/>
      <c r="C353" s="160"/>
      <c r="D353" s="10" t="s">
        <v>1951</v>
      </c>
      <c r="E353" s="10" t="s">
        <v>68</v>
      </c>
      <c r="F353" s="7" t="s">
        <v>1968</v>
      </c>
      <c r="G353" s="154" t="s">
        <v>1980</v>
      </c>
      <c r="H353" s="155" t="s">
        <v>74</v>
      </c>
    </row>
    <row r="354" spans="1:8" ht="16">
      <c r="A354" s="148"/>
      <c r="B354" s="149"/>
      <c r="C354" s="160"/>
      <c r="D354" s="10" t="s">
        <v>1952</v>
      </c>
      <c r="E354" s="10" t="s">
        <v>68</v>
      </c>
      <c r="F354" s="7" t="s">
        <v>1967</v>
      </c>
      <c r="G354" s="154" t="s">
        <v>1981</v>
      </c>
      <c r="H354" s="155" t="s">
        <v>74</v>
      </c>
    </row>
    <row r="355" spans="1:8" ht="16">
      <c r="A355" s="148"/>
      <c r="B355" s="149"/>
      <c r="C355" s="160"/>
      <c r="D355" s="10" t="s">
        <v>1953</v>
      </c>
      <c r="E355" s="10" t="s">
        <v>68</v>
      </c>
      <c r="F355" s="7" t="s">
        <v>1969</v>
      </c>
      <c r="G355" s="154" t="s">
        <v>254</v>
      </c>
      <c r="H355" s="155" t="s">
        <v>74</v>
      </c>
    </row>
    <row r="356" spans="1:8" ht="16">
      <c r="A356" s="148"/>
      <c r="B356" s="149"/>
      <c r="C356" s="160"/>
      <c r="D356" s="10" t="s">
        <v>1954</v>
      </c>
      <c r="E356" s="10" t="s">
        <v>68</v>
      </c>
      <c r="F356" s="7" t="s">
        <v>1970</v>
      </c>
      <c r="G356" s="154" t="s">
        <v>1982</v>
      </c>
      <c r="H356" s="155" t="s">
        <v>74</v>
      </c>
    </row>
    <row r="357" spans="1:8" ht="16">
      <c r="A357" s="148"/>
      <c r="B357" s="149"/>
      <c r="C357" s="160"/>
      <c r="D357" s="10" t="s">
        <v>1955</v>
      </c>
      <c r="E357" s="10" t="s">
        <v>68</v>
      </c>
      <c r="F357" s="7" t="s">
        <v>1971</v>
      </c>
      <c r="G357" s="154" t="s">
        <v>1926</v>
      </c>
      <c r="H357" s="155" t="s">
        <v>74</v>
      </c>
    </row>
    <row r="358" spans="1:8" ht="16">
      <c r="A358" s="148"/>
      <c r="B358" s="149"/>
      <c r="C358" s="160"/>
      <c r="D358" s="10" t="s">
        <v>1956</v>
      </c>
      <c r="E358" s="10" t="s">
        <v>68</v>
      </c>
      <c r="F358" s="7" t="s">
        <v>1972</v>
      </c>
      <c r="G358" s="154" t="s">
        <v>1983</v>
      </c>
      <c r="H358" s="155" t="s">
        <v>74</v>
      </c>
    </row>
    <row r="359" spans="1:8" ht="16">
      <c r="A359" s="148"/>
      <c r="B359" s="149"/>
      <c r="C359" s="160"/>
      <c r="D359" s="10" t="s">
        <v>1957</v>
      </c>
      <c r="E359" s="10" t="s">
        <v>68</v>
      </c>
      <c r="F359" s="7" t="s">
        <v>1973</v>
      </c>
      <c r="G359" s="154" t="s">
        <v>1358</v>
      </c>
      <c r="H359" s="155" t="s">
        <v>74</v>
      </c>
    </row>
    <row r="360" spans="1:8" ht="16">
      <c r="A360" s="148"/>
      <c r="B360" s="149"/>
      <c r="C360" s="160"/>
      <c r="D360" s="10" t="s">
        <v>1958</v>
      </c>
      <c r="E360" s="10" t="s">
        <v>68</v>
      </c>
      <c r="F360" s="7" t="s">
        <v>1974</v>
      </c>
      <c r="G360" s="154" t="s">
        <v>1982</v>
      </c>
      <c r="H360" s="155" t="s">
        <v>74</v>
      </c>
    </row>
    <row r="361" spans="1:8" ht="16">
      <c r="A361" s="148"/>
      <c r="B361" s="149"/>
      <c r="C361" s="160"/>
      <c r="D361" s="10" t="s">
        <v>1959</v>
      </c>
      <c r="E361" s="10" t="s">
        <v>68</v>
      </c>
      <c r="F361" s="7" t="s">
        <v>1975</v>
      </c>
      <c r="G361" s="154" t="s">
        <v>1922</v>
      </c>
      <c r="H361" s="155" t="s">
        <v>74</v>
      </c>
    </row>
    <row r="362" spans="1:8" ht="16">
      <c r="A362" s="148"/>
      <c r="B362" s="149"/>
      <c r="C362" s="160"/>
      <c r="D362" s="10" t="s">
        <v>1960</v>
      </c>
      <c r="E362" s="10" t="s">
        <v>68</v>
      </c>
      <c r="F362" s="7" t="s">
        <v>1976</v>
      </c>
      <c r="G362" s="154" t="s">
        <v>1616</v>
      </c>
      <c r="H362" s="155" t="s">
        <v>74</v>
      </c>
    </row>
    <row r="363" spans="1:8" ht="16">
      <c r="A363" s="148"/>
      <c r="B363" s="149"/>
      <c r="C363" s="161"/>
      <c r="D363" s="10" t="s">
        <v>1961</v>
      </c>
      <c r="E363" s="10" t="s">
        <v>68</v>
      </c>
      <c r="F363" s="7" t="s">
        <v>1966</v>
      </c>
      <c r="G363" s="154" t="s">
        <v>1979</v>
      </c>
      <c r="H363" s="155" t="s">
        <v>74</v>
      </c>
    </row>
    <row r="364" spans="1:8" ht="16">
      <c r="A364" s="148"/>
      <c r="B364" s="149"/>
      <c r="C364" s="160" t="s">
        <v>1984</v>
      </c>
      <c r="D364" s="10" t="s">
        <v>1985</v>
      </c>
      <c r="E364" s="10" t="s">
        <v>299</v>
      </c>
      <c r="F364" s="7" t="s">
        <v>202</v>
      </c>
      <c r="G364" s="154" t="s">
        <v>1994</v>
      </c>
      <c r="H364" s="155" t="s">
        <v>75</v>
      </c>
    </row>
    <row r="365" spans="1:8" ht="16">
      <c r="A365" s="148"/>
      <c r="B365" s="149"/>
      <c r="C365" s="160"/>
      <c r="D365" s="10" t="s">
        <v>1986</v>
      </c>
      <c r="E365" s="10" t="s">
        <v>299</v>
      </c>
      <c r="F365" s="7" t="s">
        <v>1990</v>
      </c>
      <c r="G365" s="154" t="s">
        <v>270</v>
      </c>
      <c r="H365" s="155" t="s">
        <v>75</v>
      </c>
    </row>
    <row r="366" spans="1:8" ht="16">
      <c r="A366" s="148"/>
      <c r="B366" s="149"/>
      <c r="C366" s="160"/>
      <c r="D366" s="10" t="s">
        <v>1987</v>
      </c>
      <c r="E366" s="10" t="s">
        <v>299</v>
      </c>
      <c r="F366" s="7" t="s">
        <v>1991</v>
      </c>
      <c r="G366" s="154" t="s">
        <v>285</v>
      </c>
      <c r="H366" s="155" t="s">
        <v>75</v>
      </c>
    </row>
    <row r="367" spans="1:8" ht="16">
      <c r="A367" s="148"/>
      <c r="B367" s="149"/>
      <c r="C367" s="160"/>
      <c r="D367" s="10" t="s">
        <v>1988</v>
      </c>
      <c r="E367" s="10" t="s">
        <v>299</v>
      </c>
      <c r="F367" s="7" t="s">
        <v>1992</v>
      </c>
      <c r="G367" s="154" t="s">
        <v>1392</v>
      </c>
      <c r="H367" s="155" t="s">
        <v>75</v>
      </c>
    </row>
    <row r="368" spans="1:8" ht="16">
      <c r="A368" s="148"/>
      <c r="B368" s="149"/>
      <c r="C368" s="161"/>
      <c r="D368" s="10" t="s">
        <v>1989</v>
      </c>
      <c r="E368" s="10" t="s">
        <v>299</v>
      </c>
      <c r="F368" s="7" t="s">
        <v>1993</v>
      </c>
      <c r="G368" s="154" t="s">
        <v>1995</v>
      </c>
      <c r="H368" s="155" t="s">
        <v>75</v>
      </c>
    </row>
    <row r="369" spans="1:8" ht="16">
      <c r="A369" s="148"/>
      <c r="B369" s="149"/>
      <c r="C369" s="160" t="s">
        <v>1996</v>
      </c>
      <c r="D369" s="10" t="s">
        <v>1997</v>
      </c>
      <c r="E369" s="10" t="s">
        <v>1311</v>
      </c>
      <c r="F369" s="7" t="s">
        <v>2013</v>
      </c>
      <c r="G369" s="154" t="s">
        <v>229</v>
      </c>
      <c r="H369" s="155" t="s">
        <v>76</v>
      </c>
    </row>
    <row r="370" spans="1:8" ht="16">
      <c r="A370" s="148"/>
      <c r="B370" s="149"/>
      <c r="C370" s="160"/>
      <c r="D370" s="10" t="s">
        <v>1998</v>
      </c>
      <c r="E370" s="10" t="s">
        <v>1311</v>
      </c>
      <c r="F370" s="7" t="s">
        <v>2014</v>
      </c>
      <c r="G370" s="154" t="s">
        <v>2029</v>
      </c>
      <c r="H370" s="155" t="s">
        <v>76</v>
      </c>
    </row>
    <row r="371" spans="1:8" ht="16">
      <c r="A371" s="148"/>
      <c r="B371" s="149"/>
      <c r="C371" s="160"/>
      <c r="D371" s="10" t="s">
        <v>1999</v>
      </c>
      <c r="E371" s="10" t="s">
        <v>1311</v>
      </c>
      <c r="F371" s="7" t="s">
        <v>2015</v>
      </c>
      <c r="G371" s="154" t="s">
        <v>2030</v>
      </c>
      <c r="H371" s="155" t="s">
        <v>76</v>
      </c>
    </row>
    <row r="372" spans="1:8" ht="16">
      <c r="A372" s="148"/>
      <c r="B372" s="149"/>
      <c r="C372" s="160"/>
      <c r="D372" s="10" t="s">
        <v>2000</v>
      </c>
      <c r="E372" s="10" t="s">
        <v>1311</v>
      </c>
      <c r="F372" s="7" t="s">
        <v>2016</v>
      </c>
      <c r="G372" s="154" t="s">
        <v>2031</v>
      </c>
      <c r="H372" s="155" t="s">
        <v>76</v>
      </c>
    </row>
    <row r="373" spans="1:8" ht="16">
      <c r="A373" s="148"/>
      <c r="B373" s="149"/>
      <c r="C373" s="160"/>
      <c r="D373" s="10" t="s">
        <v>2001</v>
      </c>
      <c r="E373" s="10" t="s">
        <v>299</v>
      </c>
      <c r="F373" s="7" t="s">
        <v>2017</v>
      </c>
      <c r="G373" s="154" t="s">
        <v>265</v>
      </c>
      <c r="H373" s="155" t="s">
        <v>75</v>
      </c>
    </row>
    <row r="374" spans="1:8" ht="16">
      <c r="A374" s="148"/>
      <c r="B374" s="149"/>
      <c r="C374" s="160"/>
      <c r="D374" s="10" t="s">
        <v>2002</v>
      </c>
      <c r="E374" s="10" t="s">
        <v>299</v>
      </c>
      <c r="F374" s="7" t="s">
        <v>2018</v>
      </c>
      <c r="G374" s="154" t="s">
        <v>265</v>
      </c>
      <c r="H374" s="155" t="s">
        <v>75</v>
      </c>
    </row>
    <row r="375" spans="1:8" ht="16">
      <c r="A375" s="148"/>
      <c r="B375" s="149"/>
      <c r="C375" s="160"/>
      <c r="D375" s="10" t="s">
        <v>2003</v>
      </c>
      <c r="E375" s="10" t="s">
        <v>299</v>
      </c>
      <c r="F375" s="7" t="s">
        <v>2019</v>
      </c>
      <c r="G375" s="154" t="s">
        <v>266</v>
      </c>
      <c r="H375" s="155" t="s">
        <v>75</v>
      </c>
    </row>
    <row r="376" spans="1:8" ht="16">
      <c r="A376" s="148"/>
      <c r="B376" s="149"/>
      <c r="C376" s="160"/>
      <c r="D376" s="10" t="s">
        <v>2004</v>
      </c>
      <c r="E376" s="10" t="s">
        <v>299</v>
      </c>
      <c r="F376" s="7" t="s">
        <v>2020</v>
      </c>
      <c r="G376" s="154" t="s">
        <v>265</v>
      </c>
      <c r="H376" s="155" t="s">
        <v>75</v>
      </c>
    </row>
    <row r="377" spans="1:8" ht="16">
      <c r="A377" s="148"/>
      <c r="B377" s="149"/>
      <c r="C377" s="160"/>
      <c r="D377" s="10" t="s">
        <v>2005</v>
      </c>
      <c r="E377" s="10" t="s">
        <v>299</v>
      </c>
      <c r="F377" s="7" t="s">
        <v>2021</v>
      </c>
      <c r="G377" s="154" t="s">
        <v>267</v>
      </c>
      <c r="H377" s="155" t="s">
        <v>75</v>
      </c>
    </row>
    <row r="378" spans="1:8" ht="16">
      <c r="A378" s="148"/>
      <c r="B378" s="149"/>
      <c r="C378" s="160"/>
      <c r="D378" s="10" t="s">
        <v>2006</v>
      </c>
      <c r="E378" s="10" t="s">
        <v>299</v>
      </c>
      <c r="F378" s="7" t="s">
        <v>2022</v>
      </c>
      <c r="G378" s="154" t="s">
        <v>265</v>
      </c>
      <c r="H378" s="155" t="s">
        <v>75</v>
      </c>
    </row>
    <row r="379" spans="1:8" ht="16">
      <c r="A379" s="148"/>
      <c r="B379" s="149"/>
      <c r="C379" s="160"/>
      <c r="D379" s="10" t="s">
        <v>2007</v>
      </c>
      <c r="E379" s="10" t="s">
        <v>462</v>
      </c>
      <c r="F379" s="7" t="s">
        <v>2023</v>
      </c>
      <c r="G379" s="154" t="s">
        <v>2032</v>
      </c>
      <c r="H379" s="155" t="s">
        <v>2036</v>
      </c>
    </row>
    <row r="380" spans="1:8" ht="16">
      <c r="A380" s="148"/>
      <c r="B380" s="149"/>
      <c r="C380" s="160"/>
      <c r="D380" s="10" t="s">
        <v>2008</v>
      </c>
      <c r="E380" s="10" t="s">
        <v>462</v>
      </c>
      <c r="F380" s="7" t="s">
        <v>2024</v>
      </c>
      <c r="G380" s="154" t="s">
        <v>268</v>
      </c>
      <c r="H380" s="155" t="s">
        <v>2036</v>
      </c>
    </row>
    <row r="381" spans="1:8" ht="16">
      <c r="A381" s="148"/>
      <c r="B381" s="149"/>
      <c r="C381" s="160"/>
      <c r="D381" s="10" t="s">
        <v>2009</v>
      </c>
      <c r="E381" s="10" t="s">
        <v>462</v>
      </c>
      <c r="F381" s="7" t="s">
        <v>2025</v>
      </c>
      <c r="G381" s="154" t="s">
        <v>1924</v>
      </c>
      <c r="H381" s="155" t="s">
        <v>2036</v>
      </c>
    </row>
    <row r="382" spans="1:8" ht="16">
      <c r="A382" s="148"/>
      <c r="B382" s="149"/>
      <c r="C382" s="160"/>
      <c r="D382" s="10" t="s">
        <v>2010</v>
      </c>
      <c r="E382" s="10" t="s">
        <v>462</v>
      </c>
      <c r="F382" s="7" t="s">
        <v>2026</v>
      </c>
      <c r="G382" s="154" t="s">
        <v>2033</v>
      </c>
      <c r="H382" s="155" t="s">
        <v>2036</v>
      </c>
    </row>
    <row r="383" spans="1:8" ht="16">
      <c r="A383" s="148"/>
      <c r="B383" s="149"/>
      <c r="C383" s="160"/>
      <c r="D383" s="10" t="s">
        <v>2011</v>
      </c>
      <c r="E383" s="10" t="s">
        <v>462</v>
      </c>
      <c r="F383" s="7" t="s">
        <v>2028</v>
      </c>
      <c r="G383" s="154" t="s">
        <v>2034</v>
      </c>
      <c r="H383" s="155" t="s">
        <v>2036</v>
      </c>
    </row>
    <row r="384" spans="1:8" ht="16">
      <c r="A384" s="148"/>
      <c r="B384" s="149"/>
      <c r="C384" s="161"/>
      <c r="D384" s="10" t="s">
        <v>2012</v>
      </c>
      <c r="E384" s="10" t="s">
        <v>462</v>
      </c>
      <c r="F384" s="7" t="s">
        <v>2027</v>
      </c>
      <c r="G384" s="154" t="s">
        <v>2035</v>
      </c>
      <c r="H384" s="155" t="s">
        <v>2036</v>
      </c>
    </row>
    <row r="385" spans="1:8">
      <c r="A385" s="147" t="s">
        <v>300</v>
      </c>
      <c r="B385" s="165" t="s">
        <v>519</v>
      </c>
      <c r="C385" s="162" t="s">
        <v>2037</v>
      </c>
      <c r="D385" s="10" t="s">
        <v>301</v>
      </c>
      <c r="E385" s="10" t="s">
        <v>302</v>
      </c>
      <c r="F385" t="s">
        <v>186</v>
      </c>
      <c r="G385" s="154" t="s">
        <v>285</v>
      </c>
      <c r="H385" s="166" t="s">
        <v>303</v>
      </c>
    </row>
    <row r="386" spans="1:8">
      <c r="A386" s="148"/>
      <c r="B386" s="149"/>
      <c r="C386" s="162" t="s">
        <v>304</v>
      </c>
      <c r="D386" s="10" t="s">
        <v>305</v>
      </c>
      <c r="E386" s="10" t="s">
        <v>306</v>
      </c>
      <c r="F386" t="s">
        <v>187</v>
      </c>
      <c r="G386" s="154" t="s">
        <v>2038</v>
      </c>
      <c r="H386" s="155" t="s">
        <v>307</v>
      </c>
    </row>
    <row r="387" spans="1:8">
      <c r="A387" s="148"/>
      <c r="B387" s="149"/>
      <c r="C387" s="162" t="s">
        <v>2039</v>
      </c>
      <c r="D387" s="10" t="s">
        <v>2040</v>
      </c>
      <c r="E387" s="10" t="s">
        <v>306</v>
      </c>
      <c r="F387" t="s">
        <v>188</v>
      </c>
      <c r="G387" s="154" t="s">
        <v>207</v>
      </c>
      <c r="H387" s="155" t="s">
        <v>207</v>
      </c>
    </row>
    <row r="388" spans="1:8">
      <c r="A388" s="148"/>
      <c r="B388" s="149"/>
      <c r="C388" s="160" t="s">
        <v>2041</v>
      </c>
      <c r="D388" s="10" t="s">
        <v>2042</v>
      </c>
      <c r="E388" s="10" t="s">
        <v>306</v>
      </c>
      <c r="F388" t="s">
        <v>2046</v>
      </c>
      <c r="G388" s="154" t="s">
        <v>282</v>
      </c>
      <c r="H388" s="155" t="s">
        <v>307</v>
      </c>
    </row>
    <row r="389" spans="1:8">
      <c r="A389" s="148"/>
      <c r="B389" s="149"/>
      <c r="C389" s="160"/>
      <c r="D389" s="10" t="s">
        <v>2043</v>
      </c>
      <c r="E389" s="10" t="s">
        <v>306</v>
      </c>
      <c r="F389" t="s">
        <v>2047</v>
      </c>
      <c r="G389" s="154" t="s">
        <v>283</v>
      </c>
      <c r="H389" s="155" t="s">
        <v>307</v>
      </c>
    </row>
    <row r="390" spans="1:8">
      <c r="A390" s="148"/>
      <c r="B390" s="149"/>
      <c r="C390" s="160"/>
      <c r="D390" s="10" t="s">
        <v>2044</v>
      </c>
      <c r="E390" s="10" t="s">
        <v>2045</v>
      </c>
      <c r="F390" t="s">
        <v>2048</v>
      </c>
      <c r="G390" s="154" t="s">
        <v>1546</v>
      </c>
      <c r="H390" s="155" t="s">
        <v>2645</v>
      </c>
    </row>
    <row r="391" spans="1:8">
      <c r="A391" s="148"/>
      <c r="B391" s="149"/>
      <c r="C391" s="163" t="s">
        <v>2049</v>
      </c>
      <c r="D391" s="10" t="s">
        <v>2050</v>
      </c>
      <c r="E391" s="10" t="s">
        <v>306</v>
      </c>
      <c r="F391" t="s">
        <v>2055</v>
      </c>
      <c r="G391" s="154" t="s">
        <v>284</v>
      </c>
      <c r="H391" s="155" t="s">
        <v>307</v>
      </c>
    </row>
    <row r="392" spans="1:8">
      <c r="A392" s="148"/>
      <c r="B392" s="149"/>
      <c r="C392" s="160"/>
      <c r="D392" s="10" t="s">
        <v>2051</v>
      </c>
      <c r="E392" s="10" t="s">
        <v>306</v>
      </c>
      <c r="F392" t="s">
        <v>2056</v>
      </c>
      <c r="G392" s="154" t="s">
        <v>273</v>
      </c>
      <c r="H392" s="155" t="s">
        <v>307</v>
      </c>
    </row>
    <row r="393" spans="1:8">
      <c r="A393" s="148"/>
      <c r="B393" s="149"/>
      <c r="C393" s="160"/>
      <c r="D393" s="10" t="s">
        <v>2052</v>
      </c>
      <c r="E393" s="10" t="s">
        <v>2054</v>
      </c>
      <c r="F393" t="s">
        <v>2057</v>
      </c>
      <c r="G393" s="154" t="s">
        <v>231</v>
      </c>
      <c r="H393" s="155" t="s">
        <v>21</v>
      </c>
    </row>
    <row r="394" spans="1:8">
      <c r="A394" s="148"/>
      <c r="B394" s="149"/>
      <c r="C394" s="161"/>
      <c r="D394" s="10" t="s">
        <v>2053</v>
      </c>
      <c r="E394" s="10" t="s">
        <v>553</v>
      </c>
      <c r="F394" t="s">
        <v>2058</v>
      </c>
      <c r="G394" s="154" t="s">
        <v>228</v>
      </c>
      <c r="H394" s="155" t="s">
        <v>21</v>
      </c>
    </row>
    <row r="395" spans="1:8">
      <c r="A395" s="148"/>
      <c r="B395" s="149"/>
      <c r="C395" s="162" t="s">
        <v>2059</v>
      </c>
      <c r="D395" s="10" t="s">
        <v>2060</v>
      </c>
      <c r="E395" s="10" t="s">
        <v>306</v>
      </c>
      <c r="F395" s="601" t="s">
        <v>2061</v>
      </c>
      <c r="G395" s="154" t="s">
        <v>1546</v>
      </c>
      <c r="H395" s="155" t="s">
        <v>307</v>
      </c>
    </row>
    <row r="396" spans="1:8">
      <c r="A396" s="148"/>
      <c r="B396" s="149"/>
      <c r="C396" s="160" t="s">
        <v>2062</v>
      </c>
      <c r="D396" s="10" t="s">
        <v>2063</v>
      </c>
      <c r="E396" s="10" t="s">
        <v>306</v>
      </c>
      <c r="F396" s="601" t="s">
        <v>2065</v>
      </c>
      <c r="G396" s="154" t="s">
        <v>275</v>
      </c>
      <c r="H396" s="155" t="s">
        <v>307</v>
      </c>
    </row>
    <row r="397" spans="1:8">
      <c r="A397" s="148"/>
      <c r="B397" s="149"/>
      <c r="C397" s="161"/>
      <c r="D397" s="10" t="s">
        <v>2064</v>
      </c>
      <c r="E397" s="10" t="s">
        <v>2054</v>
      </c>
      <c r="F397" t="s">
        <v>2066</v>
      </c>
      <c r="G397" s="154" t="s">
        <v>2067</v>
      </c>
      <c r="H397" s="155" t="s">
        <v>21</v>
      </c>
    </row>
    <row r="398" spans="1:8">
      <c r="A398" s="148"/>
      <c r="B398" s="149"/>
      <c r="C398" s="163" t="s">
        <v>2068</v>
      </c>
      <c r="D398" s="10" t="s">
        <v>2069</v>
      </c>
      <c r="E398" s="10" t="s">
        <v>306</v>
      </c>
      <c r="F398" s="601" t="s">
        <v>2074</v>
      </c>
      <c r="G398" s="154" t="s">
        <v>277</v>
      </c>
      <c r="H398" s="155" t="s">
        <v>298</v>
      </c>
    </row>
    <row r="399" spans="1:8">
      <c r="A399" s="148"/>
      <c r="B399" s="149"/>
      <c r="C399" s="160"/>
      <c r="D399" s="10" t="s">
        <v>2070</v>
      </c>
      <c r="E399" s="10" t="s">
        <v>22</v>
      </c>
      <c r="F399" t="s">
        <v>2075</v>
      </c>
      <c r="G399" s="154" t="s">
        <v>277</v>
      </c>
      <c r="H399" s="155" t="s">
        <v>298</v>
      </c>
    </row>
    <row r="400" spans="1:8">
      <c r="A400" s="148"/>
      <c r="B400" s="149"/>
      <c r="C400" s="160"/>
      <c r="D400" s="10" t="s">
        <v>2071</v>
      </c>
      <c r="E400" s="10" t="s">
        <v>22</v>
      </c>
      <c r="F400" t="s">
        <v>2076</v>
      </c>
      <c r="G400" s="154" t="s">
        <v>207</v>
      </c>
      <c r="H400" s="155" t="s">
        <v>207</v>
      </c>
    </row>
    <row r="401" spans="1:8">
      <c r="A401" s="148"/>
      <c r="B401" s="149"/>
      <c r="C401" s="160"/>
      <c r="D401" s="10" t="s">
        <v>2072</v>
      </c>
      <c r="E401" s="10" t="s">
        <v>22</v>
      </c>
      <c r="F401" t="s">
        <v>2077</v>
      </c>
      <c r="G401" s="154" t="s">
        <v>207</v>
      </c>
      <c r="H401" s="155" t="s">
        <v>207</v>
      </c>
    </row>
    <row r="402" spans="1:8">
      <c r="A402" s="148"/>
      <c r="B402" s="149"/>
      <c r="C402" s="161"/>
      <c r="D402" s="10" t="s">
        <v>2073</v>
      </c>
      <c r="E402" s="10" t="s">
        <v>22</v>
      </c>
      <c r="F402" t="s">
        <v>2078</v>
      </c>
      <c r="G402" s="154" t="s">
        <v>207</v>
      </c>
      <c r="H402" s="155" t="s">
        <v>207</v>
      </c>
    </row>
    <row r="403" spans="1:8">
      <c r="A403" s="148"/>
      <c r="B403" s="149"/>
      <c r="C403" s="160" t="s">
        <v>2079</v>
      </c>
      <c r="D403" s="10" t="s">
        <v>2080</v>
      </c>
      <c r="E403" s="10" t="s">
        <v>306</v>
      </c>
      <c r="F403" s="601" t="s">
        <v>2082</v>
      </c>
      <c r="G403" s="154" t="s">
        <v>207</v>
      </c>
      <c r="H403" s="155" t="s">
        <v>207</v>
      </c>
    </row>
    <row r="404" spans="1:8">
      <c r="A404" s="148"/>
      <c r="B404" s="149"/>
      <c r="C404" s="161"/>
      <c r="D404" s="10" t="s">
        <v>2081</v>
      </c>
      <c r="E404" s="10" t="s">
        <v>306</v>
      </c>
      <c r="F404" t="s">
        <v>2083</v>
      </c>
      <c r="G404" s="154" t="s">
        <v>278</v>
      </c>
      <c r="H404" s="155" t="s">
        <v>307</v>
      </c>
    </row>
    <row r="405" spans="1:8">
      <c r="A405" s="148"/>
      <c r="B405" s="149"/>
      <c r="C405" s="161" t="s">
        <v>2084</v>
      </c>
      <c r="D405" s="10" t="s">
        <v>308</v>
      </c>
      <c r="E405" s="10" t="s">
        <v>306</v>
      </c>
      <c r="F405" s="601" t="s">
        <v>2085</v>
      </c>
      <c r="G405" s="154" t="s">
        <v>1355</v>
      </c>
      <c r="H405" s="155" t="s">
        <v>307</v>
      </c>
    </row>
    <row r="406" spans="1:8">
      <c r="A406" s="148"/>
      <c r="B406" s="149"/>
      <c r="C406" s="162" t="s">
        <v>2086</v>
      </c>
      <c r="D406" s="10" t="s">
        <v>309</v>
      </c>
      <c r="E406" s="10" t="s">
        <v>22</v>
      </c>
      <c r="F406" t="s">
        <v>189</v>
      </c>
      <c r="G406" s="154" t="s">
        <v>277</v>
      </c>
      <c r="H406" s="155" t="s">
        <v>298</v>
      </c>
    </row>
    <row r="407" spans="1:8">
      <c r="A407" s="148"/>
      <c r="B407" s="149"/>
      <c r="C407" s="163" t="s">
        <v>2087</v>
      </c>
      <c r="D407" s="10" t="s">
        <v>2088</v>
      </c>
      <c r="E407" s="10" t="s">
        <v>306</v>
      </c>
      <c r="F407" s="601" t="s">
        <v>2089</v>
      </c>
      <c r="G407" s="154" t="s">
        <v>207</v>
      </c>
      <c r="H407" s="155" t="s">
        <v>207</v>
      </c>
    </row>
    <row r="408" spans="1:8">
      <c r="A408" s="147" t="s">
        <v>310</v>
      </c>
      <c r="B408" s="165" t="s">
        <v>520</v>
      </c>
      <c r="C408" s="162" t="s">
        <v>2090</v>
      </c>
      <c r="D408" s="10" t="s">
        <v>2293</v>
      </c>
      <c r="E408" s="10" t="s">
        <v>311</v>
      </c>
      <c r="F408" t="s">
        <v>190</v>
      </c>
      <c r="G408" s="154" t="s">
        <v>2091</v>
      </c>
      <c r="H408" s="155" t="s">
        <v>312</v>
      </c>
    </row>
    <row r="409" spans="1:8">
      <c r="A409" s="148"/>
      <c r="B409" s="149"/>
      <c r="C409" s="160" t="s">
        <v>2092</v>
      </c>
      <c r="D409" s="10" t="s">
        <v>2093</v>
      </c>
      <c r="E409" s="10" t="s">
        <v>311</v>
      </c>
      <c r="F409" s="601" t="s">
        <v>2110</v>
      </c>
      <c r="G409" s="154" t="s">
        <v>2125</v>
      </c>
      <c r="H409" s="155" t="s">
        <v>312</v>
      </c>
    </row>
    <row r="410" spans="1:8">
      <c r="A410" s="148"/>
      <c r="B410" s="149"/>
      <c r="C410" s="160"/>
      <c r="D410" s="10" t="s">
        <v>2094</v>
      </c>
      <c r="E410" s="10" t="s">
        <v>311</v>
      </c>
      <c r="F410" t="s">
        <v>2111</v>
      </c>
      <c r="G410" s="154" t="s">
        <v>2126</v>
      </c>
      <c r="H410" s="155" t="s">
        <v>312</v>
      </c>
    </row>
    <row r="411" spans="1:8">
      <c r="A411" s="148"/>
      <c r="B411" s="149"/>
      <c r="C411" s="160"/>
      <c r="D411" s="10" t="s">
        <v>2095</v>
      </c>
      <c r="E411" s="10" t="s">
        <v>311</v>
      </c>
      <c r="F411" s="601" t="s">
        <v>2112</v>
      </c>
      <c r="G411" s="154" t="s">
        <v>2126</v>
      </c>
      <c r="H411" s="155" t="s">
        <v>312</v>
      </c>
    </row>
    <row r="412" spans="1:8">
      <c r="A412" s="148"/>
      <c r="B412" s="149"/>
      <c r="C412" s="160"/>
      <c r="D412" s="10" t="s">
        <v>2096</v>
      </c>
      <c r="E412" s="10" t="s">
        <v>311</v>
      </c>
      <c r="F412" t="s">
        <v>2113</v>
      </c>
      <c r="G412" s="154" t="s">
        <v>2127</v>
      </c>
      <c r="H412" s="155" t="s">
        <v>312</v>
      </c>
    </row>
    <row r="413" spans="1:8">
      <c r="A413" s="148"/>
      <c r="B413" s="149"/>
      <c r="C413" s="160"/>
      <c r="D413" s="10" t="s">
        <v>2097</v>
      </c>
      <c r="E413" s="10" t="s">
        <v>311</v>
      </c>
      <c r="F413" s="601" t="s">
        <v>2114</v>
      </c>
      <c r="G413" s="154" t="s">
        <v>282</v>
      </c>
      <c r="H413" s="155" t="s">
        <v>312</v>
      </c>
    </row>
    <row r="414" spans="1:8">
      <c r="A414" s="148"/>
      <c r="B414" s="149"/>
      <c r="C414" s="160"/>
      <c r="D414" s="10" t="s">
        <v>2098</v>
      </c>
      <c r="E414" s="10" t="s">
        <v>311</v>
      </c>
      <c r="F414" t="s">
        <v>2115</v>
      </c>
      <c r="G414" s="154" t="s">
        <v>278</v>
      </c>
      <c r="H414" s="155" t="s">
        <v>312</v>
      </c>
    </row>
    <row r="415" spans="1:8">
      <c r="A415" s="148"/>
      <c r="B415" s="149"/>
      <c r="C415" s="160"/>
      <c r="D415" s="10" t="s">
        <v>2099</v>
      </c>
      <c r="E415" s="10" t="s">
        <v>313</v>
      </c>
      <c r="F415" s="601" t="s">
        <v>2116</v>
      </c>
      <c r="G415" s="154" t="s">
        <v>283</v>
      </c>
      <c r="H415" s="155" t="s">
        <v>314</v>
      </c>
    </row>
    <row r="416" spans="1:8">
      <c r="A416" s="148"/>
      <c r="B416" s="149"/>
      <c r="C416" s="160"/>
      <c r="D416" s="10" t="s">
        <v>2100</v>
      </c>
      <c r="E416" s="10" t="s">
        <v>315</v>
      </c>
      <c r="F416" t="s">
        <v>2117</v>
      </c>
      <c r="G416" s="154" t="s">
        <v>278</v>
      </c>
      <c r="H416" s="155" t="s">
        <v>316</v>
      </c>
    </row>
    <row r="417" spans="1:8">
      <c r="A417" s="148"/>
      <c r="B417" s="149"/>
      <c r="C417" s="160"/>
      <c r="D417" s="10" t="s">
        <v>2101</v>
      </c>
      <c r="E417" s="10" t="s">
        <v>2045</v>
      </c>
      <c r="F417" s="601" t="s">
        <v>2118</v>
      </c>
      <c r="G417" s="154" t="s">
        <v>278</v>
      </c>
      <c r="H417" s="155" t="s">
        <v>2130</v>
      </c>
    </row>
    <row r="418" spans="1:8">
      <c r="A418" s="148"/>
      <c r="B418" s="149"/>
      <c r="C418" s="160"/>
      <c r="D418" s="10" t="s">
        <v>2102</v>
      </c>
      <c r="E418" s="10" t="s">
        <v>2045</v>
      </c>
      <c r="F418" t="s">
        <v>2119</v>
      </c>
      <c r="G418" s="154" t="s">
        <v>275</v>
      </c>
      <c r="H418" s="155" t="s">
        <v>2130</v>
      </c>
    </row>
    <row r="419" spans="1:8">
      <c r="A419" s="148"/>
      <c r="B419" s="149"/>
      <c r="C419" s="160"/>
      <c r="D419" s="10" t="s">
        <v>2103</v>
      </c>
      <c r="E419" s="10" t="s">
        <v>2045</v>
      </c>
      <c r="F419" s="601" t="s">
        <v>2120</v>
      </c>
      <c r="G419" s="154" t="s">
        <v>278</v>
      </c>
      <c r="H419" s="155" t="s">
        <v>2131</v>
      </c>
    </row>
    <row r="420" spans="1:8">
      <c r="A420" s="148"/>
      <c r="B420" s="149"/>
      <c r="C420" s="160"/>
      <c r="D420" s="10" t="s">
        <v>2104</v>
      </c>
      <c r="E420" s="10" t="s">
        <v>2108</v>
      </c>
      <c r="F420" t="s">
        <v>2121</v>
      </c>
      <c r="G420" s="154" t="s">
        <v>2128</v>
      </c>
      <c r="H420" s="155" t="s">
        <v>2132</v>
      </c>
    </row>
    <row r="421" spans="1:8">
      <c r="A421" s="148"/>
      <c r="B421" s="149"/>
      <c r="C421" s="160"/>
      <c r="D421" s="10" t="s">
        <v>2105</v>
      </c>
      <c r="E421" s="10" t="s">
        <v>2108</v>
      </c>
      <c r="F421" s="601" t="s">
        <v>2122</v>
      </c>
      <c r="G421" s="154" t="s">
        <v>1537</v>
      </c>
      <c r="H421" s="155" t="s">
        <v>2133</v>
      </c>
    </row>
    <row r="422" spans="1:8">
      <c r="A422" s="148"/>
      <c r="B422" s="149"/>
      <c r="C422" s="160"/>
      <c r="D422" s="10" t="s">
        <v>2106</v>
      </c>
      <c r="E422" s="10" t="s">
        <v>2109</v>
      </c>
      <c r="F422" t="s">
        <v>2123</v>
      </c>
      <c r="G422" s="154" t="s">
        <v>1546</v>
      </c>
      <c r="H422" s="155" t="s">
        <v>2134</v>
      </c>
    </row>
    <row r="423" spans="1:8">
      <c r="A423" s="148"/>
      <c r="B423" s="149"/>
      <c r="C423" s="161"/>
      <c r="D423" s="10" t="s">
        <v>2107</v>
      </c>
      <c r="E423" s="10" t="s">
        <v>2109</v>
      </c>
      <c r="F423" s="601" t="s">
        <v>2124</v>
      </c>
      <c r="G423" s="154" t="s">
        <v>2129</v>
      </c>
      <c r="H423" s="155" t="s">
        <v>2134</v>
      </c>
    </row>
    <row r="424" spans="1:8">
      <c r="A424" s="148"/>
      <c r="B424" s="149"/>
      <c r="C424" s="162" t="s">
        <v>2135</v>
      </c>
      <c r="D424" s="10" t="s">
        <v>2136</v>
      </c>
      <c r="E424" s="10" t="s">
        <v>311</v>
      </c>
      <c r="F424" s="601" t="s">
        <v>2137</v>
      </c>
      <c r="G424" s="154" t="s">
        <v>281</v>
      </c>
      <c r="H424" s="155" t="s">
        <v>312</v>
      </c>
    </row>
    <row r="425" spans="1:8">
      <c r="A425" s="148"/>
      <c r="B425" s="149"/>
      <c r="C425" s="162" t="s">
        <v>2138</v>
      </c>
      <c r="D425" s="10" t="s">
        <v>317</v>
      </c>
      <c r="E425" s="10" t="s">
        <v>311</v>
      </c>
      <c r="F425" s="601" t="s">
        <v>2139</v>
      </c>
      <c r="G425" s="154" t="s">
        <v>207</v>
      </c>
      <c r="H425" s="155" t="s">
        <v>207</v>
      </c>
    </row>
    <row r="426" spans="1:8">
      <c r="A426" s="148"/>
      <c r="B426" s="149"/>
      <c r="C426" s="162" t="s">
        <v>2140</v>
      </c>
      <c r="D426" s="10" t="s">
        <v>2141</v>
      </c>
      <c r="E426" s="10" t="s">
        <v>311</v>
      </c>
      <c r="F426" s="601" t="s">
        <v>2142</v>
      </c>
      <c r="G426" s="154" t="s">
        <v>207</v>
      </c>
      <c r="H426" s="155" t="s">
        <v>207</v>
      </c>
    </row>
    <row r="427" spans="1:8" ht="16">
      <c r="A427" s="147" t="s">
        <v>318</v>
      </c>
      <c r="B427" s="165" t="s">
        <v>319</v>
      </c>
      <c r="C427" s="161" t="s">
        <v>2143</v>
      </c>
      <c r="D427" s="10" t="s">
        <v>320</v>
      </c>
      <c r="E427" s="10" t="s">
        <v>321</v>
      </c>
      <c r="F427" t="s">
        <v>191</v>
      </c>
      <c r="G427" s="154" t="s">
        <v>239</v>
      </c>
      <c r="H427" s="155" t="s">
        <v>77</v>
      </c>
    </row>
    <row r="428" spans="1:8" ht="16">
      <c r="A428" s="148"/>
      <c r="B428" s="149"/>
      <c r="C428" s="162" t="s">
        <v>2144</v>
      </c>
      <c r="D428" s="10" t="s">
        <v>322</v>
      </c>
      <c r="E428" s="10" t="s">
        <v>321</v>
      </c>
      <c r="F428" t="s">
        <v>192</v>
      </c>
      <c r="G428" s="154" t="s">
        <v>207</v>
      </c>
      <c r="H428" s="155" t="s">
        <v>207</v>
      </c>
    </row>
    <row r="429" spans="1:8" ht="16">
      <c r="A429" s="148"/>
      <c r="B429" s="149"/>
      <c r="C429" s="163" t="s">
        <v>2145</v>
      </c>
      <c r="D429" s="10" t="s">
        <v>2146</v>
      </c>
      <c r="E429" s="10" t="s">
        <v>321</v>
      </c>
      <c r="F429" t="s">
        <v>193</v>
      </c>
      <c r="G429" s="154" t="s">
        <v>283</v>
      </c>
      <c r="H429" s="155" t="s">
        <v>77</v>
      </c>
    </row>
    <row r="430" spans="1:8" ht="16">
      <c r="A430" s="148"/>
      <c r="B430" s="149"/>
      <c r="C430" s="161"/>
      <c r="D430" s="10" t="s">
        <v>2147</v>
      </c>
      <c r="E430" s="10" t="s">
        <v>321</v>
      </c>
      <c r="F430" t="s">
        <v>2148</v>
      </c>
      <c r="G430" s="154" t="s">
        <v>2126</v>
      </c>
      <c r="H430" s="155" t="s">
        <v>77</v>
      </c>
    </row>
    <row r="431" spans="1:8" ht="16">
      <c r="A431" s="148"/>
      <c r="B431" s="149"/>
      <c r="C431" s="162" t="s">
        <v>2149</v>
      </c>
      <c r="D431" s="10" t="s">
        <v>323</v>
      </c>
      <c r="E431" s="10" t="s">
        <v>321</v>
      </c>
      <c r="F431" t="s">
        <v>194</v>
      </c>
      <c r="G431" s="154" t="s">
        <v>272</v>
      </c>
      <c r="H431" s="155" t="s">
        <v>77</v>
      </c>
    </row>
    <row r="432" spans="1:8" ht="16">
      <c r="A432" s="148"/>
      <c r="B432" s="149"/>
      <c r="C432" s="162" t="s">
        <v>2150</v>
      </c>
      <c r="D432" s="10" t="s">
        <v>324</v>
      </c>
      <c r="E432" s="10" t="s">
        <v>2151</v>
      </c>
      <c r="F432" t="s">
        <v>195</v>
      </c>
      <c r="G432" s="154" t="s">
        <v>284</v>
      </c>
      <c r="H432" s="155" t="s">
        <v>78</v>
      </c>
    </row>
    <row r="433" spans="1:8" ht="16">
      <c r="A433" s="148"/>
      <c r="B433" s="149"/>
      <c r="C433" s="161" t="s">
        <v>2152</v>
      </c>
      <c r="D433" s="10" t="s">
        <v>326</v>
      </c>
      <c r="E433" s="10" t="s">
        <v>321</v>
      </c>
      <c r="F433" t="s">
        <v>196</v>
      </c>
      <c r="G433" s="154" t="s">
        <v>277</v>
      </c>
      <c r="H433" s="166" t="s">
        <v>325</v>
      </c>
    </row>
    <row r="434" spans="1:8" ht="16">
      <c r="A434" s="148"/>
      <c r="B434" s="149"/>
      <c r="C434" s="162" t="s">
        <v>2153</v>
      </c>
      <c r="D434" s="165" t="s">
        <v>327</v>
      </c>
      <c r="E434" s="165" t="s">
        <v>321</v>
      </c>
      <c r="F434" t="s">
        <v>197</v>
      </c>
      <c r="G434" s="245" t="s">
        <v>207</v>
      </c>
      <c r="H434" s="246" t="s">
        <v>207</v>
      </c>
    </row>
    <row r="435" spans="1:8" ht="16">
      <c r="A435" s="148"/>
      <c r="B435" s="149"/>
      <c r="C435" s="163" t="s">
        <v>2154</v>
      </c>
      <c r="D435" s="165" t="s">
        <v>2155</v>
      </c>
      <c r="E435" s="10" t="s">
        <v>2151</v>
      </c>
      <c r="F435" s="601" t="s">
        <v>2159</v>
      </c>
      <c r="G435" s="245" t="s">
        <v>1756</v>
      </c>
      <c r="H435" s="155" t="s">
        <v>78</v>
      </c>
    </row>
    <row r="436" spans="1:8" ht="16">
      <c r="A436" s="148"/>
      <c r="B436" s="149"/>
      <c r="C436" s="160"/>
      <c r="D436" s="165" t="s">
        <v>2156</v>
      </c>
      <c r="E436" s="10" t="s">
        <v>2151</v>
      </c>
      <c r="F436" t="s">
        <v>2160</v>
      </c>
      <c r="G436" s="245" t="s">
        <v>2128</v>
      </c>
      <c r="H436" s="155" t="s">
        <v>78</v>
      </c>
    </row>
    <row r="437" spans="1:8" ht="16">
      <c r="A437" s="148"/>
      <c r="B437" s="149"/>
      <c r="C437" s="160"/>
      <c r="D437" s="165" t="s">
        <v>2157</v>
      </c>
      <c r="E437" s="10" t="s">
        <v>2151</v>
      </c>
      <c r="F437" t="s">
        <v>2161</v>
      </c>
      <c r="G437" s="245" t="s">
        <v>2163</v>
      </c>
      <c r="H437" s="155" t="s">
        <v>78</v>
      </c>
    </row>
    <row r="438" spans="1:8" ht="16">
      <c r="A438" s="148"/>
      <c r="B438" s="149"/>
      <c r="C438" s="160"/>
      <c r="D438" s="165" t="s">
        <v>2158</v>
      </c>
      <c r="E438" s="10" t="s">
        <v>2151</v>
      </c>
      <c r="F438" t="s">
        <v>2162</v>
      </c>
      <c r="G438" s="245" t="s">
        <v>2128</v>
      </c>
      <c r="H438" s="155" t="s">
        <v>78</v>
      </c>
    </row>
    <row r="439" spans="1:8">
      <c r="A439" s="147" t="s">
        <v>666</v>
      </c>
      <c r="B439" s="165" t="s">
        <v>669</v>
      </c>
      <c r="C439" s="162" t="s">
        <v>2164</v>
      </c>
      <c r="D439" s="10" t="s">
        <v>670</v>
      </c>
      <c r="E439" s="10" t="s">
        <v>671</v>
      </c>
      <c r="F439" s="164" t="s">
        <v>672</v>
      </c>
      <c r="G439" s="154" t="s">
        <v>224</v>
      </c>
      <c r="H439" s="155" t="s">
        <v>677</v>
      </c>
    </row>
    <row r="440" spans="1:8">
      <c r="A440" s="148"/>
      <c r="B440" s="149"/>
      <c r="C440" s="160" t="s">
        <v>2165</v>
      </c>
      <c r="D440" s="10" t="s">
        <v>2166</v>
      </c>
      <c r="E440" s="10" t="s">
        <v>671</v>
      </c>
      <c r="F440" s="164" t="s">
        <v>673</v>
      </c>
      <c r="G440" s="154" t="s">
        <v>678</v>
      </c>
      <c r="H440" s="155" t="s">
        <v>677</v>
      </c>
    </row>
    <row r="441" spans="1:8">
      <c r="A441" s="148"/>
      <c r="B441" s="149"/>
      <c r="C441" s="160"/>
      <c r="D441" s="10" t="s">
        <v>2167</v>
      </c>
      <c r="E441" s="10" t="s">
        <v>671</v>
      </c>
      <c r="F441" s="164" t="s">
        <v>674</v>
      </c>
      <c r="G441" s="154" t="s">
        <v>679</v>
      </c>
      <c r="H441" s="155" t="s">
        <v>677</v>
      </c>
    </row>
    <row r="442" spans="1:8">
      <c r="A442" s="148"/>
      <c r="B442" s="149"/>
      <c r="C442" s="160"/>
      <c r="D442" s="10" t="s">
        <v>2168</v>
      </c>
      <c r="E442" s="10" t="s">
        <v>671</v>
      </c>
      <c r="F442" s="164" t="s">
        <v>675</v>
      </c>
      <c r="G442" s="154" t="s">
        <v>680</v>
      </c>
      <c r="H442" s="155" t="s">
        <v>677</v>
      </c>
    </row>
    <row r="443" spans="1:8">
      <c r="A443" s="150"/>
      <c r="B443" s="151"/>
      <c r="C443" s="177"/>
      <c r="D443" s="16" t="s">
        <v>2169</v>
      </c>
      <c r="E443" s="16" t="s">
        <v>671</v>
      </c>
      <c r="F443" s="253" t="s">
        <v>676</v>
      </c>
      <c r="G443" s="157" t="s">
        <v>681</v>
      </c>
      <c r="H443" s="254" t="s">
        <v>677</v>
      </c>
    </row>
  </sheetData>
  <sheetProtection selectLockedCells="1" selectUnlockedCells="1"/>
  <phoneticPr fontId="22"/>
  <printOptions horizontalCentered="1"/>
  <pageMargins left="0.23622047244094491" right="0.23622047244094491" top="0.74803149606299213" bottom="0.74803149606299213" header="0.31496062992125984" footer="0.31496062992125984"/>
  <pageSetup paperSize="9" scale="55" orientation="portrait" r:id="rId1"/>
  <headerFooter>
    <oddHeader>&amp;A</oddHeader>
    <oddFooter>&amp;P / &amp;N ページ</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indexed="47"/>
  </sheetPr>
  <dimension ref="A1:F42"/>
  <sheetViews>
    <sheetView showGridLines="0" zoomScaleNormal="100" workbookViewId="0">
      <pane ySplit="1" topLeftCell="A2" activePane="bottomLeft" state="frozen"/>
      <selection activeCell="D8" sqref="D8:G8"/>
      <selection pane="bottomLeft" activeCell="J14" sqref="J14"/>
    </sheetView>
  </sheetViews>
  <sheetFormatPr defaultColWidth="9" defaultRowHeight="13"/>
  <cols>
    <col min="1" max="1" width="10.08984375" style="15" customWidth="1"/>
    <col min="2" max="2" width="58" style="7" bestFit="1" customWidth="1"/>
    <col min="3" max="4" width="13.6328125" style="15" customWidth="1"/>
    <col min="5" max="16384" width="9" style="7"/>
  </cols>
  <sheetData>
    <row r="1" spans="1:6" ht="13.5" thickBot="1">
      <c r="A1" s="140" t="s">
        <v>20</v>
      </c>
      <c r="B1" s="169" t="s">
        <v>548</v>
      </c>
      <c r="C1" s="170" t="s">
        <v>3</v>
      </c>
      <c r="D1" s="170" t="s">
        <v>4</v>
      </c>
      <c r="E1" s="12"/>
    </row>
    <row r="2" spans="1:6" ht="13.5" thickTop="1">
      <c r="A2" s="587" t="s">
        <v>328</v>
      </c>
      <c r="B2" s="11" t="s">
        <v>1206</v>
      </c>
      <c r="C2" s="171" t="s">
        <v>1207</v>
      </c>
      <c r="D2" s="171" t="s">
        <v>411</v>
      </c>
      <c r="E2" s="1391" t="s">
        <v>545</v>
      </c>
      <c r="F2" s="7" t="str">
        <f>REPLACE(D2, 1, 3, "")</f>
        <v>t</v>
      </c>
    </row>
    <row r="3" spans="1:6">
      <c r="A3" s="13" t="s">
        <v>1214</v>
      </c>
      <c r="B3" s="11" t="s">
        <v>1208</v>
      </c>
      <c r="C3" s="171" t="s">
        <v>1223</v>
      </c>
      <c r="D3" s="171" t="s">
        <v>411</v>
      </c>
      <c r="E3" s="1392"/>
      <c r="F3" s="7" t="s">
        <v>68</v>
      </c>
    </row>
    <row r="4" spans="1:6">
      <c r="A4" s="13" t="s">
        <v>1215</v>
      </c>
      <c r="B4" s="11" t="s">
        <v>1209</v>
      </c>
      <c r="C4" s="171" t="s">
        <v>1224</v>
      </c>
      <c r="D4" s="171" t="s">
        <v>411</v>
      </c>
      <c r="E4" s="1392"/>
      <c r="F4" s="7" t="s">
        <v>68</v>
      </c>
    </row>
    <row r="5" spans="1:6">
      <c r="A5" s="13" t="s">
        <v>1216</v>
      </c>
      <c r="B5" s="11" t="s">
        <v>1210</v>
      </c>
      <c r="C5" s="171" t="s">
        <v>1225</v>
      </c>
      <c r="D5" s="171" t="s">
        <v>411</v>
      </c>
      <c r="E5" s="1392"/>
      <c r="F5" s="7" t="s">
        <v>68</v>
      </c>
    </row>
    <row r="6" spans="1:6">
      <c r="A6" s="14" t="s">
        <v>1217</v>
      </c>
      <c r="B6" s="10" t="s">
        <v>1211</v>
      </c>
      <c r="C6" s="172" t="s">
        <v>1226</v>
      </c>
      <c r="D6" s="172" t="s">
        <v>1</v>
      </c>
      <c r="E6" s="1392"/>
      <c r="F6" s="7" t="str">
        <f t="shared" ref="F6:F42" si="0">REPLACE(D6, 1, 3, "")</f>
        <v>t</v>
      </c>
    </row>
    <row r="7" spans="1:6">
      <c r="A7" s="14" t="s">
        <v>1218</v>
      </c>
      <c r="B7" s="10" t="s">
        <v>1212</v>
      </c>
      <c r="C7" s="172" t="s">
        <v>1227</v>
      </c>
      <c r="D7" s="172" t="s">
        <v>1</v>
      </c>
      <c r="E7" s="1392"/>
      <c r="F7" s="7" t="str">
        <f t="shared" si="0"/>
        <v>t</v>
      </c>
    </row>
    <row r="8" spans="1:6">
      <c r="A8" s="14" t="s">
        <v>1219</v>
      </c>
      <c r="B8" s="10" t="s">
        <v>446</v>
      </c>
      <c r="C8" s="172" t="s">
        <v>1228</v>
      </c>
      <c r="D8" s="172" t="s">
        <v>1</v>
      </c>
      <c r="E8" s="1392"/>
      <c r="F8" s="7" t="str">
        <f t="shared" si="0"/>
        <v>t</v>
      </c>
    </row>
    <row r="9" spans="1:6">
      <c r="A9" s="14" t="s">
        <v>1220</v>
      </c>
      <c r="B9" s="10" t="s">
        <v>1213</v>
      </c>
      <c r="C9" s="172" t="s">
        <v>1229</v>
      </c>
      <c r="D9" s="172" t="s">
        <v>1</v>
      </c>
      <c r="E9" s="1392"/>
      <c r="F9" s="7" t="str">
        <f t="shared" si="0"/>
        <v>t</v>
      </c>
    </row>
    <row r="10" spans="1:6">
      <c r="A10" s="14" t="s">
        <v>1221</v>
      </c>
      <c r="B10" s="10" t="s">
        <v>534</v>
      </c>
      <c r="C10" s="172" t="s">
        <v>1230</v>
      </c>
      <c r="D10" s="172" t="s">
        <v>1</v>
      </c>
      <c r="E10" s="1392"/>
      <c r="F10" s="7" t="str">
        <f t="shared" si="0"/>
        <v>t</v>
      </c>
    </row>
    <row r="11" spans="1:6">
      <c r="A11" s="14" t="s">
        <v>1222</v>
      </c>
      <c r="B11" s="10" t="s">
        <v>535</v>
      </c>
      <c r="C11" s="172" t="s">
        <v>1231</v>
      </c>
      <c r="D11" s="172" t="s">
        <v>1</v>
      </c>
      <c r="E11" s="1393"/>
      <c r="F11" s="7" t="str">
        <f t="shared" si="0"/>
        <v>t</v>
      </c>
    </row>
    <row r="12" spans="1:6">
      <c r="A12" s="14" t="s">
        <v>1232</v>
      </c>
      <c r="B12" s="10" t="s">
        <v>536</v>
      </c>
      <c r="C12" s="172" t="s">
        <v>1242</v>
      </c>
      <c r="D12" s="172" t="s">
        <v>2</v>
      </c>
      <c r="E12" s="1394" t="s">
        <v>546</v>
      </c>
      <c r="F12" s="7" t="str">
        <f t="shared" si="0"/>
        <v>kl</v>
      </c>
    </row>
    <row r="13" spans="1:6">
      <c r="A13" s="14" t="s">
        <v>1233</v>
      </c>
      <c r="B13" s="10" t="s">
        <v>537</v>
      </c>
      <c r="C13" s="172" t="s">
        <v>1243</v>
      </c>
      <c r="D13" s="172" t="s">
        <v>2</v>
      </c>
      <c r="E13" s="1392"/>
      <c r="F13" s="7" t="str">
        <f t="shared" si="0"/>
        <v>kl</v>
      </c>
    </row>
    <row r="14" spans="1:6">
      <c r="A14" s="14" t="s">
        <v>1234</v>
      </c>
      <c r="B14" s="10" t="s">
        <v>538</v>
      </c>
      <c r="C14" s="172" t="s">
        <v>1244</v>
      </c>
      <c r="D14" s="172" t="s">
        <v>2</v>
      </c>
      <c r="E14" s="1392"/>
      <c r="F14" s="7" t="str">
        <f t="shared" si="0"/>
        <v>kl</v>
      </c>
    </row>
    <row r="15" spans="1:6">
      <c r="A15" s="14" t="s">
        <v>1235</v>
      </c>
      <c r="B15" s="10" t="s">
        <v>539</v>
      </c>
      <c r="C15" s="172" t="s">
        <v>1245</v>
      </c>
      <c r="D15" s="172" t="s">
        <v>2</v>
      </c>
      <c r="E15" s="1392"/>
      <c r="F15" s="7" t="str">
        <f t="shared" si="0"/>
        <v>kl</v>
      </c>
    </row>
    <row r="16" spans="1:6">
      <c r="A16" s="14" t="s">
        <v>1236</v>
      </c>
      <c r="B16" s="10" t="s">
        <v>540</v>
      </c>
      <c r="C16" s="172" t="s">
        <v>1246</v>
      </c>
      <c r="D16" s="172" t="s">
        <v>2</v>
      </c>
      <c r="E16" s="1392"/>
      <c r="F16" s="7" t="str">
        <f t="shared" si="0"/>
        <v>kl</v>
      </c>
    </row>
    <row r="17" spans="1:6">
      <c r="A17" s="14" t="s">
        <v>1237</v>
      </c>
      <c r="B17" s="10" t="s">
        <v>541</v>
      </c>
      <c r="C17" s="172" t="s">
        <v>1247</v>
      </c>
      <c r="D17" s="172" t="s">
        <v>2</v>
      </c>
      <c r="E17" s="1392"/>
      <c r="F17" s="7" t="str">
        <f t="shared" si="0"/>
        <v>kl</v>
      </c>
    </row>
    <row r="18" spans="1:6">
      <c r="A18" s="14" t="s">
        <v>1238</v>
      </c>
      <c r="B18" s="10" t="s">
        <v>542</v>
      </c>
      <c r="C18" s="172" t="s">
        <v>1248</v>
      </c>
      <c r="D18" s="172" t="s">
        <v>2</v>
      </c>
      <c r="E18" s="1392"/>
      <c r="F18" s="7" t="str">
        <f t="shared" si="0"/>
        <v>kl</v>
      </c>
    </row>
    <row r="19" spans="1:6">
      <c r="A19" s="14" t="s">
        <v>1239</v>
      </c>
      <c r="B19" s="10" t="s">
        <v>543</v>
      </c>
      <c r="C19" s="172" t="s">
        <v>1249</v>
      </c>
      <c r="D19" s="172" t="s">
        <v>2</v>
      </c>
      <c r="E19" s="1392"/>
      <c r="F19" s="7" t="str">
        <f t="shared" si="0"/>
        <v>kl</v>
      </c>
    </row>
    <row r="20" spans="1:6">
      <c r="A20" s="14" t="s">
        <v>1240</v>
      </c>
      <c r="B20" s="10" t="s">
        <v>2189</v>
      </c>
      <c r="C20" s="172" t="s">
        <v>1250</v>
      </c>
      <c r="D20" s="172" t="s">
        <v>2</v>
      </c>
      <c r="E20" s="1392"/>
      <c r="F20" s="7" t="str">
        <f t="shared" si="0"/>
        <v>kl</v>
      </c>
    </row>
    <row r="21" spans="1:6">
      <c r="A21" s="14" t="s">
        <v>1241</v>
      </c>
      <c r="B21" s="10" t="s">
        <v>544</v>
      </c>
      <c r="C21" s="172" t="s">
        <v>1251</v>
      </c>
      <c r="D21" s="172" t="s">
        <v>2</v>
      </c>
      <c r="E21" s="1393"/>
      <c r="F21" s="7" t="str">
        <f t="shared" si="0"/>
        <v>kl</v>
      </c>
    </row>
    <row r="22" spans="1:6">
      <c r="A22" s="14" t="s">
        <v>1252</v>
      </c>
      <c r="B22" s="10" t="s">
        <v>527</v>
      </c>
      <c r="C22" s="172" t="s">
        <v>1261</v>
      </c>
      <c r="D22" s="172" t="s">
        <v>1</v>
      </c>
      <c r="E22" s="1394" t="s">
        <v>547</v>
      </c>
      <c r="F22" s="7" t="str">
        <f t="shared" si="0"/>
        <v>t</v>
      </c>
    </row>
    <row r="23" spans="1:6">
      <c r="A23" s="14" t="s">
        <v>1253</v>
      </c>
      <c r="B23" s="10" t="s">
        <v>528</v>
      </c>
      <c r="C23" s="172" t="s">
        <v>1262</v>
      </c>
      <c r="D23" s="172" t="s">
        <v>1269</v>
      </c>
      <c r="E23" s="1392"/>
      <c r="F23" s="7" t="str">
        <f t="shared" si="0"/>
        <v>千m3</v>
      </c>
    </row>
    <row r="24" spans="1:6">
      <c r="A24" s="14" t="s">
        <v>1254</v>
      </c>
      <c r="B24" s="10" t="s">
        <v>529</v>
      </c>
      <c r="C24" s="172" t="s">
        <v>1263</v>
      </c>
      <c r="D24" s="172" t="s">
        <v>1</v>
      </c>
      <c r="E24" s="1392"/>
      <c r="F24" s="7" t="str">
        <f t="shared" si="0"/>
        <v>t</v>
      </c>
    </row>
    <row r="25" spans="1:6">
      <c r="A25" s="14" t="s">
        <v>1255</v>
      </c>
      <c r="B25" s="10" t="s">
        <v>530</v>
      </c>
      <c r="C25" s="172" t="s">
        <v>1264</v>
      </c>
      <c r="D25" s="172" t="s">
        <v>1269</v>
      </c>
      <c r="E25" s="1392"/>
      <c r="F25" s="7" t="str">
        <f t="shared" si="0"/>
        <v>千m3</v>
      </c>
    </row>
    <row r="26" spans="1:6">
      <c r="A26" s="14" t="s">
        <v>1256</v>
      </c>
      <c r="B26" s="10" t="s">
        <v>531</v>
      </c>
      <c r="C26" s="172" t="s">
        <v>1265</v>
      </c>
      <c r="D26" s="172" t="s">
        <v>1269</v>
      </c>
      <c r="E26" s="1392"/>
      <c r="F26" s="7" t="str">
        <f t="shared" si="0"/>
        <v>千m3</v>
      </c>
    </row>
    <row r="27" spans="1:6">
      <c r="A27" s="14" t="s">
        <v>1257</v>
      </c>
      <c r="B27" s="10" t="s">
        <v>532</v>
      </c>
      <c r="C27" s="172" t="s">
        <v>1266</v>
      </c>
      <c r="D27" s="172" t="s">
        <v>1269</v>
      </c>
      <c r="E27" s="1392"/>
      <c r="F27" s="7" t="str">
        <f t="shared" si="0"/>
        <v>千m3</v>
      </c>
    </row>
    <row r="28" spans="1:6">
      <c r="A28" s="14" t="s">
        <v>1258</v>
      </c>
      <c r="B28" s="10" t="s">
        <v>907</v>
      </c>
      <c r="C28" s="172" t="s">
        <v>1267</v>
      </c>
      <c r="D28" s="172" t="s">
        <v>1269</v>
      </c>
      <c r="E28" s="1392"/>
      <c r="F28" s="7" t="str">
        <f t="shared" si="0"/>
        <v>千m3</v>
      </c>
    </row>
    <row r="29" spans="1:6">
      <c r="A29" s="14" t="s">
        <v>1259</v>
      </c>
      <c r="B29" s="10" t="s">
        <v>533</v>
      </c>
      <c r="C29" s="172" t="s">
        <v>1268</v>
      </c>
      <c r="D29" s="172" t="s">
        <v>1269</v>
      </c>
      <c r="E29" s="1392"/>
      <c r="F29" s="7" t="str">
        <f t="shared" si="0"/>
        <v>千m3</v>
      </c>
    </row>
    <row r="30" spans="1:6">
      <c r="A30" s="14" t="s">
        <v>1260</v>
      </c>
      <c r="B30" s="10" t="s">
        <v>212</v>
      </c>
      <c r="C30" s="172" t="s">
        <v>1231</v>
      </c>
      <c r="D30" s="172" t="s">
        <v>1269</v>
      </c>
      <c r="E30" s="1393"/>
      <c r="F30" s="7" t="str">
        <f t="shared" si="0"/>
        <v>千m3</v>
      </c>
    </row>
    <row r="31" spans="1:6">
      <c r="A31" s="14" t="s">
        <v>1270</v>
      </c>
      <c r="B31" s="10" t="s">
        <v>1277</v>
      </c>
      <c r="C31" s="172" t="s">
        <v>1283</v>
      </c>
      <c r="D31" s="172" t="s">
        <v>411</v>
      </c>
      <c r="E31" s="1394" t="s">
        <v>1287</v>
      </c>
      <c r="F31" s="7" t="str">
        <f t="shared" si="0"/>
        <v>t</v>
      </c>
    </row>
    <row r="32" spans="1:6">
      <c r="A32" s="14" t="s">
        <v>1271</v>
      </c>
      <c r="B32" s="10" t="s">
        <v>1278</v>
      </c>
      <c r="C32" s="172" t="s">
        <v>1284</v>
      </c>
      <c r="D32" s="172" t="s">
        <v>411</v>
      </c>
      <c r="E32" s="1392"/>
      <c r="F32" s="7" t="str">
        <f t="shared" si="0"/>
        <v>t</v>
      </c>
    </row>
    <row r="33" spans="1:6">
      <c r="A33" s="14" t="s">
        <v>1272</v>
      </c>
      <c r="B33" s="10" t="s">
        <v>842</v>
      </c>
      <c r="C33" s="154" t="s">
        <v>1285</v>
      </c>
      <c r="D33" s="172" t="s">
        <v>411</v>
      </c>
      <c r="E33" s="1392"/>
      <c r="F33" s="7" t="str">
        <f t="shared" si="0"/>
        <v>t</v>
      </c>
    </row>
    <row r="34" spans="1:6">
      <c r="A34" s="14" t="s">
        <v>1273</v>
      </c>
      <c r="B34" s="10" t="s">
        <v>1279</v>
      </c>
      <c r="C34" s="154" t="s">
        <v>1286</v>
      </c>
      <c r="D34" s="172" t="s">
        <v>411</v>
      </c>
      <c r="E34" s="1392"/>
      <c r="F34" s="7" t="str">
        <f t="shared" si="0"/>
        <v>t</v>
      </c>
    </row>
    <row r="35" spans="1:6">
      <c r="A35" s="14" t="s">
        <v>1274</v>
      </c>
      <c r="B35" s="10" t="s">
        <v>1280</v>
      </c>
      <c r="C35" s="154" t="s">
        <v>1286</v>
      </c>
      <c r="D35" s="172" t="s">
        <v>411</v>
      </c>
      <c r="E35" s="1392"/>
      <c r="F35" s="7" t="str">
        <f t="shared" si="0"/>
        <v>t</v>
      </c>
    </row>
    <row r="36" spans="1:6">
      <c r="A36" s="14" t="s">
        <v>1275</v>
      </c>
      <c r="B36" s="10" t="s">
        <v>1281</v>
      </c>
      <c r="C36" s="154" t="s">
        <v>1251</v>
      </c>
      <c r="D36" s="172" t="s">
        <v>2</v>
      </c>
      <c r="E36" s="1392"/>
      <c r="F36" s="7" t="str">
        <f t="shared" si="0"/>
        <v>kl</v>
      </c>
    </row>
    <row r="37" spans="1:6">
      <c r="A37" s="14" t="s">
        <v>1276</v>
      </c>
      <c r="B37" s="10" t="s">
        <v>1282</v>
      </c>
      <c r="C37" s="154" t="s">
        <v>1248</v>
      </c>
      <c r="D37" s="172" t="s">
        <v>2</v>
      </c>
      <c r="E37" s="1393"/>
      <c r="F37" s="7" t="str">
        <f t="shared" si="0"/>
        <v>kl</v>
      </c>
    </row>
    <row r="38" spans="1:6">
      <c r="A38" s="14" t="s">
        <v>1288</v>
      </c>
      <c r="B38" s="10" t="s">
        <v>896</v>
      </c>
      <c r="C38" s="154" t="s">
        <v>1296</v>
      </c>
      <c r="D38" s="172" t="s">
        <v>411</v>
      </c>
      <c r="E38" s="1388" t="s">
        <v>1293</v>
      </c>
      <c r="F38" s="7" t="str">
        <f t="shared" si="0"/>
        <v>t</v>
      </c>
    </row>
    <row r="39" spans="1:6">
      <c r="A39" s="14" t="s">
        <v>1289</v>
      </c>
      <c r="B39" s="10" t="s">
        <v>897</v>
      </c>
      <c r="C39" s="154" t="s">
        <v>1297</v>
      </c>
      <c r="D39" s="172" t="s">
        <v>411</v>
      </c>
      <c r="E39" s="1389"/>
      <c r="F39" s="7" t="str">
        <f t="shared" si="0"/>
        <v>t</v>
      </c>
    </row>
    <row r="40" spans="1:6">
      <c r="A40" s="14" t="s">
        <v>1290</v>
      </c>
      <c r="B40" s="10" t="s">
        <v>1294</v>
      </c>
      <c r="C40" s="154" t="s">
        <v>1298</v>
      </c>
      <c r="D40" s="172" t="s">
        <v>411</v>
      </c>
      <c r="E40" s="1389"/>
      <c r="F40" s="7" t="str">
        <f t="shared" si="0"/>
        <v>t</v>
      </c>
    </row>
    <row r="41" spans="1:6">
      <c r="A41" s="14" t="s">
        <v>1291</v>
      </c>
      <c r="B41" s="10" t="s">
        <v>900</v>
      </c>
      <c r="C41" s="154" t="s">
        <v>1299</v>
      </c>
      <c r="D41" s="172" t="s">
        <v>1269</v>
      </c>
      <c r="E41" s="1389"/>
      <c r="F41" s="7" t="str">
        <f t="shared" si="0"/>
        <v>千m3</v>
      </c>
    </row>
    <row r="42" spans="1:6">
      <c r="A42" s="141" t="s">
        <v>1292</v>
      </c>
      <c r="B42" s="16" t="s">
        <v>1295</v>
      </c>
      <c r="C42" s="157" t="s">
        <v>1296</v>
      </c>
      <c r="D42" s="157" t="s">
        <v>411</v>
      </c>
      <c r="E42" s="1390"/>
      <c r="F42" s="7" t="str">
        <f t="shared" si="0"/>
        <v>t</v>
      </c>
    </row>
  </sheetData>
  <sheetProtection selectLockedCells="1" selectUnlockedCells="1"/>
  <mergeCells count="5">
    <mergeCell ref="E38:E42"/>
    <mergeCell ref="E2:E11"/>
    <mergeCell ref="E12:E21"/>
    <mergeCell ref="E22:E30"/>
    <mergeCell ref="E31:E37"/>
  </mergeCells>
  <phoneticPr fontId="22"/>
  <pageMargins left="0.70866141732283472" right="0.70866141732283472" top="0.74803149606299213" bottom="0.74803149606299213" header="0.31496062992125984" footer="0.31496062992125984"/>
  <pageSetup paperSize="9" scale="98" orientation="portrait" verticalDpi="0" r:id="rId1"/>
  <headerFooter>
    <oddHeader>&amp;A</oddHead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Z39"/>
  <sheetViews>
    <sheetView showGridLines="0" view="pageBreakPreview" zoomScaleNormal="100" zoomScaleSheetLayoutView="100" workbookViewId="0">
      <selection activeCell="B5" sqref="B5:C11"/>
    </sheetView>
  </sheetViews>
  <sheetFormatPr defaultColWidth="9" defaultRowHeight="13"/>
  <cols>
    <col min="1" max="1" width="2.90625" style="203" customWidth="1"/>
    <col min="2" max="2" width="10.08984375" style="203" customWidth="1"/>
    <col min="3" max="3" width="69.08984375" style="203" customWidth="1"/>
    <col min="4" max="4" width="65.36328125" style="205" customWidth="1"/>
    <col min="5" max="26" width="9" style="363"/>
    <col min="27" max="16384" width="9" style="203"/>
  </cols>
  <sheetData>
    <row r="1" spans="1:26">
      <c r="A1" s="221" t="s">
        <v>210</v>
      </c>
    </row>
    <row r="2" spans="1:26" s="201" customFormat="1" ht="18" customHeight="1">
      <c r="A2" s="4" t="s">
        <v>494</v>
      </c>
      <c r="B2" s="4"/>
      <c r="C2" s="4"/>
      <c r="E2" s="364"/>
      <c r="F2" s="364"/>
      <c r="G2" s="364"/>
      <c r="H2" s="364"/>
      <c r="I2" s="364"/>
      <c r="J2" s="364"/>
      <c r="K2" s="364"/>
      <c r="L2" s="364"/>
      <c r="M2" s="364"/>
      <c r="N2" s="364"/>
      <c r="O2" s="364"/>
      <c r="P2" s="364"/>
      <c r="Q2" s="364"/>
      <c r="R2" s="364"/>
      <c r="S2" s="364"/>
      <c r="T2" s="364"/>
      <c r="U2" s="364"/>
      <c r="V2" s="364"/>
      <c r="W2" s="364"/>
      <c r="X2" s="364"/>
      <c r="Y2" s="364"/>
      <c r="Z2" s="364"/>
    </row>
    <row r="3" spans="1:26" s="201" customFormat="1" ht="18" customHeight="1">
      <c r="A3" s="27"/>
      <c r="B3" s="4"/>
      <c r="C3" s="4"/>
      <c r="E3" s="364"/>
      <c r="F3" s="364"/>
      <c r="G3" s="364"/>
      <c r="H3" s="364"/>
      <c r="I3" s="364"/>
      <c r="J3" s="364"/>
      <c r="K3" s="364"/>
      <c r="L3" s="364"/>
      <c r="M3" s="364"/>
      <c r="N3" s="364"/>
      <c r="O3" s="364"/>
      <c r="P3" s="364"/>
      <c r="Q3" s="364"/>
      <c r="R3" s="364"/>
      <c r="S3" s="364"/>
      <c r="T3" s="364"/>
      <c r="U3" s="364"/>
      <c r="V3" s="364"/>
      <c r="W3" s="364"/>
      <c r="X3" s="364"/>
      <c r="Y3" s="364"/>
      <c r="Z3" s="364"/>
    </row>
    <row r="4" spans="1:26" s="201" customFormat="1" ht="20.25" customHeight="1">
      <c r="A4" s="694" t="s">
        <v>773</v>
      </c>
      <c r="B4" s="694"/>
      <c r="C4" s="694"/>
      <c r="E4" s="364"/>
      <c r="F4" s="364"/>
      <c r="G4" s="364"/>
      <c r="H4" s="364"/>
      <c r="I4" s="364"/>
      <c r="J4" s="364"/>
      <c r="K4" s="364"/>
      <c r="L4" s="364"/>
      <c r="M4" s="364"/>
      <c r="N4" s="364"/>
      <c r="O4" s="364"/>
      <c r="P4" s="364"/>
      <c r="Q4" s="364"/>
      <c r="R4" s="364"/>
      <c r="S4" s="364"/>
      <c r="T4" s="364"/>
      <c r="U4" s="364"/>
      <c r="V4" s="364"/>
      <c r="W4" s="364"/>
      <c r="X4" s="364"/>
      <c r="Y4" s="364"/>
      <c r="Z4" s="364"/>
    </row>
    <row r="5" spans="1:26" s="201" customFormat="1" ht="44.15" customHeight="1">
      <c r="A5" s="3"/>
      <c r="B5" s="695"/>
      <c r="C5" s="696"/>
      <c r="D5" s="321" t="s">
        <v>337</v>
      </c>
      <c r="E5" s="364"/>
      <c r="F5" s="364"/>
      <c r="G5" s="364"/>
      <c r="H5" s="364"/>
      <c r="I5" s="364"/>
      <c r="J5" s="364"/>
      <c r="K5" s="364"/>
      <c r="L5" s="364"/>
      <c r="M5" s="364"/>
      <c r="N5" s="364"/>
      <c r="O5" s="364"/>
      <c r="P5" s="364"/>
      <c r="Q5" s="364"/>
      <c r="R5" s="364"/>
      <c r="S5" s="364"/>
      <c r="T5" s="364"/>
      <c r="U5" s="364"/>
      <c r="V5" s="364"/>
      <c r="W5" s="364"/>
      <c r="X5" s="364"/>
      <c r="Y5" s="364"/>
      <c r="Z5" s="364"/>
    </row>
    <row r="6" spans="1:26" s="201" customFormat="1" ht="44.15" customHeight="1">
      <c r="A6" s="3"/>
      <c r="B6" s="697"/>
      <c r="C6" s="698"/>
      <c r="D6" s="204" t="s">
        <v>338</v>
      </c>
      <c r="E6" s="364"/>
      <c r="F6" s="364"/>
      <c r="G6" s="364"/>
      <c r="H6" s="364"/>
      <c r="I6" s="364"/>
      <c r="J6" s="364"/>
      <c r="K6" s="364"/>
      <c r="L6" s="364"/>
      <c r="M6" s="364"/>
      <c r="N6" s="364"/>
      <c r="O6" s="364"/>
      <c r="P6" s="364"/>
      <c r="Q6" s="364"/>
      <c r="R6" s="364"/>
      <c r="S6" s="364"/>
      <c r="T6" s="364"/>
      <c r="U6" s="364"/>
      <c r="V6" s="364"/>
      <c r="W6" s="364"/>
      <c r="X6" s="364"/>
      <c r="Y6" s="364"/>
      <c r="Z6" s="364"/>
    </row>
    <row r="7" spans="1:26" s="201" customFormat="1" ht="44.15" customHeight="1">
      <c r="A7" s="3"/>
      <c r="B7" s="697"/>
      <c r="C7" s="698"/>
      <c r="D7" s="204"/>
      <c r="E7" s="364"/>
      <c r="F7" s="364"/>
      <c r="G7" s="364"/>
      <c r="H7" s="364"/>
      <c r="I7" s="364"/>
      <c r="J7" s="364"/>
      <c r="K7" s="364"/>
      <c r="L7" s="364"/>
      <c r="M7" s="364"/>
      <c r="N7" s="364"/>
      <c r="O7" s="364"/>
      <c r="P7" s="364"/>
      <c r="Q7" s="364"/>
      <c r="R7" s="364"/>
      <c r="S7" s="364"/>
      <c r="T7" s="364"/>
      <c r="U7" s="364"/>
      <c r="V7" s="364"/>
      <c r="W7" s="364"/>
      <c r="X7" s="364"/>
      <c r="Y7" s="364"/>
      <c r="Z7" s="364"/>
    </row>
    <row r="8" spans="1:26" s="201" customFormat="1" ht="44.15" customHeight="1">
      <c r="A8" s="3"/>
      <c r="B8" s="697"/>
      <c r="C8" s="698"/>
      <c r="D8" s="204"/>
      <c r="E8" s="364"/>
      <c r="F8" s="364"/>
      <c r="G8" s="364"/>
      <c r="H8" s="364"/>
      <c r="I8" s="364"/>
      <c r="J8" s="364"/>
      <c r="K8" s="364"/>
      <c r="L8" s="364"/>
      <c r="M8" s="364"/>
      <c r="N8" s="364"/>
      <c r="O8" s="364"/>
      <c r="P8" s="364"/>
      <c r="Q8" s="364"/>
      <c r="R8" s="364"/>
      <c r="S8" s="364"/>
      <c r="T8" s="364"/>
      <c r="U8" s="364"/>
      <c r="V8" s="364"/>
      <c r="W8" s="364"/>
      <c r="X8" s="364"/>
      <c r="Y8" s="364"/>
      <c r="Z8" s="364"/>
    </row>
    <row r="9" spans="1:26" s="201" customFormat="1" ht="44.15" customHeight="1">
      <c r="A9" s="3"/>
      <c r="B9" s="697"/>
      <c r="C9" s="698"/>
      <c r="D9" s="204"/>
      <c r="E9" s="364"/>
      <c r="F9" s="364"/>
      <c r="G9" s="364"/>
      <c r="H9" s="364"/>
      <c r="I9" s="364"/>
      <c r="J9" s="364"/>
      <c r="K9" s="364"/>
      <c r="L9" s="364"/>
      <c r="M9" s="364"/>
      <c r="N9" s="364"/>
      <c r="O9" s="364"/>
      <c r="P9" s="364"/>
      <c r="Q9" s="364"/>
      <c r="R9" s="364"/>
      <c r="S9" s="364"/>
      <c r="T9" s="364"/>
      <c r="U9" s="364"/>
      <c r="V9" s="364"/>
      <c r="W9" s="364"/>
      <c r="X9" s="364"/>
      <c r="Y9" s="364"/>
      <c r="Z9" s="364"/>
    </row>
    <row r="10" spans="1:26" s="201" customFormat="1" ht="44.15" customHeight="1">
      <c r="A10" s="3"/>
      <c r="B10" s="697"/>
      <c r="C10" s="698"/>
      <c r="D10" s="204"/>
      <c r="E10" s="364"/>
      <c r="F10" s="364"/>
      <c r="G10" s="364"/>
      <c r="H10" s="364"/>
      <c r="I10" s="364"/>
      <c r="J10" s="364"/>
      <c r="K10" s="364"/>
      <c r="L10" s="364"/>
      <c r="M10" s="364"/>
      <c r="N10" s="364"/>
      <c r="O10" s="364"/>
      <c r="P10" s="364"/>
      <c r="Q10" s="364"/>
      <c r="R10" s="364"/>
      <c r="S10" s="364"/>
      <c r="T10" s="364"/>
      <c r="U10" s="364"/>
      <c r="V10" s="364"/>
      <c r="W10" s="364"/>
      <c r="X10" s="364"/>
      <c r="Y10" s="364"/>
      <c r="Z10" s="364"/>
    </row>
    <row r="11" spans="1:26" s="201" customFormat="1" ht="26.25" customHeight="1">
      <c r="A11" s="3"/>
      <c r="B11" s="699"/>
      <c r="C11" s="700"/>
      <c r="D11" s="204"/>
      <c r="E11" s="364"/>
      <c r="F11" s="364"/>
      <c r="G11" s="364"/>
      <c r="H11" s="364"/>
      <c r="I11" s="364"/>
      <c r="J11" s="364"/>
      <c r="K11" s="364"/>
      <c r="L11" s="364"/>
      <c r="M11" s="364"/>
      <c r="N11" s="364"/>
      <c r="O11" s="364"/>
      <c r="P11" s="364"/>
      <c r="Q11" s="364"/>
      <c r="R11" s="364"/>
      <c r="S11" s="364"/>
      <c r="T11" s="364"/>
      <c r="U11" s="364"/>
      <c r="V11" s="364"/>
      <c r="W11" s="364"/>
      <c r="X11" s="364"/>
      <c r="Y11" s="364"/>
      <c r="Z11" s="364"/>
    </row>
    <row r="12" spans="1:26" s="201" customFormat="1" ht="20.25" customHeight="1">
      <c r="A12" s="27"/>
      <c r="B12" s="4"/>
      <c r="C12" s="4"/>
      <c r="D12" s="204"/>
      <c r="E12" s="364"/>
      <c r="F12" s="364"/>
      <c r="G12" s="364"/>
      <c r="H12" s="364"/>
      <c r="I12" s="364"/>
      <c r="J12" s="364"/>
      <c r="K12" s="364"/>
      <c r="L12" s="364"/>
      <c r="M12" s="364"/>
      <c r="N12" s="364"/>
      <c r="O12" s="364"/>
      <c r="P12" s="364"/>
      <c r="Q12" s="364"/>
      <c r="R12" s="364"/>
      <c r="S12" s="364"/>
      <c r="T12" s="364"/>
      <c r="U12" s="364"/>
      <c r="V12" s="364"/>
      <c r="W12" s="364"/>
      <c r="X12" s="364"/>
      <c r="Y12" s="364"/>
      <c r="Z12" s="364"/>
    </row>
    <row r="13" spans="1:26" s="201" customFormat="1" ht="20.25" customHeight="1">
      <c r="A13" s="694" t="s">
        <v>774</v>
      </c>
      <c r="B13" s="694"/>
      <c r="C13" s="694"/>
      <c r="D13" s="204"/>
      <c r="E13" s="364"/>
      <c r="F13" s="364"/>
      <c r="G13" s="364"/>
      <c r="H13" s="364"/>
      <c r="I13" s="364"/>
      <c r="J13" s="364"/>
      <c r="K13" s="364"/>
      <c r="L13" s="364"/>
      <c r="M13" s="364"/>
      <c r="N13" s="364"/>
      <c r="O13" s="364"/>
      <c r="P13" s="364"/>
      <c r="Q13" s="364"/>
      <c r="R13" s="364"/>
      <c r="S13" s="364"/>
      <c r="T13" s="364"/>
      <c r="U13" s="364"/>
      <c r="V13" s="364"/>
      <c r="W13" s="364"/>
      <c r="X13" s="364"/>
      <c r="Y13" s="364"/>
      <c r="Z13" s="364"/>
    </row>
    <row r="14" spans="1:26" s="201" customFormat="1" ht="39.75" customHeight="1">
      <c r="A14" s="3"/>
      <c r="B14" s="695"/>
      <c r="C14" s="696"/>
      <c r="D14" s="612" t="s">
        <v>807</v>
      </c>
      <c r="E14" s="364"/>
      <c r="F14" s="364"/>
      <c r="G14" s="364"/>
      <c r="H14" s="364"/>
      <c r="I14" s="364"/>
      <c r="J14" s="364"/>
      <c r="K14" s="364"/>
      <c r="L14" s="364"/>
      <c r="M14" s="364"/>
      <c r="N14" s="364"/>
      <c r="O14" s="364"/>
      <c r="P14" s="364"/>
      <c r="Q14" s="364"/>
      <c r="R14" s="364"/>
      <c r="S14" s="364"/>
      <c r="T14" s="364"/>
      <c r="U14" s="364"/>
      <c r="V14" s="364"/>
      <c r="W14" s="364"/>
      <c r="X14" s="364"/>
      <c r="Y14" s="364"/>
      <c r="Z14" s="364"/>
    </row>
    <row r="15" spans="1:26" s="201" customFormat="1" ht="39.75" customHeight="1">
      <c r="A15" s="3"/>
      <c r="B15" s="697"/>
      <c r="C15" s="698"/>
      <c r="D15" s="321" t="s">
        <v>339</v>
      </c>
      <c r="E15" s="364"/>
      <c r="F15" s="364"/>
      <c r="G15" s="364"/>
      <c r="H15" s="365"/>
      <c r="I15" s="364"/>
      <c r="J15" s="364"/>
      <c r="K15" s="364"/>
      <c r="L15" s="364"/>
      <c r="M15" s="364"/>
      <c r="N15" s="364"/>
      <c r="O15" s="364"/>
      <c r="P15" s="364"/>
      <c r="Q15" s="364"/>
      <c r="R15" s="364"/>
      <c r="S15" s="364"/>
      <c r="T15" s="364"/>
      <c r="U15" s="364"/>
      <c r="V15" s="364"/>
      <c r="W15" s="364"/>
      <c r="X15" s="364"/>
      <c r="Y15" s="364"/>
      <c r="Z15" s="364"/>
    </row>
    <row r="16" spans="1:26" s="201" customFormat="1" ht="39.75" customHeight="1">
      <c r="A16" s="3"/>
      <c r="B16" s="697"/>
      <c r="C16" s="698"/>
      <c r="E16" s="364"/>
      <c r="F16" s="364"/>
      <c r="G16" s="364"/>
      <c r="H16" s="364"/>
      <c r="I16" s="364"/>
      <c r="J16" s="364"/>
      <c r="K16" s="364"/>
      <c r="L16" s="364"/>
      <c r="M16" s="364"/>
      <c r="N16" s="364"/>
      <c r="O16" s="364"/>
      <c r="P16" s="364"/>
      <c r="Q16" s="364"/>
      <c r="R16" s="364"/>
      <c r="S16" s="364"/>
      <c r="T16" s="364"/>
      <c r="U16" s="364"/>
      <c r="V16" s="364"/>
      <c r="W16" s="364"/>
      <c r="X16" s="364"/>
      <c r="Y16" s="364"/>
      <c r="Z16" s="364"/>
    </row>
    <row r="17" spans="1:26" s="201" customFormat="1" ht="39.75" customHeight="1">
      <c r="A17" s="3"/>
      <c r="B17" s="697"/>
      <c r="C17" s="698"/>
      <c r="E17" s="364"/>
      <c r="F17" s="364"/>
      <c r="G17" s="364"/>
      <c r="H17" s="364"/>
      <c r="I17" s="364"/>
      <c r="J17" s="364"/>
      <c r="K17" s="364"/>
      <c r="L17" s="364"/>
      <c r="M17" s="364"/>
      <c r="N17" s="364"/>
      <c r="O17" s="364"/>
      <c r="P17" s="364"/>
      <c r="Q17" s="364"/>
      <c r="R17" s="364"/>
      <c r="S17" s="364"/>
      <c r="T17" s="364"/>
      <c r="U17" s="364"/>
      <c r="V17" s="364"/>
      <c r="W17" s="364"/>
      <c r="X17" s="364"/>
      <c r="Y17" s="364"/>
      <c r="Z17" s="364"/>
    </row>
    <row r="18" spans="1:26" s="201" customFormat="1" ht="39.75" customHeight="1">
      <c r="A18" s="3"/>
      <c r="B18" s="697"/>
      <c r="C18" s="698"/>
      <c r="E18" s="364"/>
      <c r="F18" s="364"/>
      <c r="G18" s="364"/>
      <c r="H18" s="364"/>
      <c r="I18" s="364"/>
      <c r="J18" s="364"/>
      <c r="K18" s="364"/>
      <c r="L18" s="364"/>
      <c r="M18" s="364"/>
      <c r="N18" s="364"/>
      <c r="O18" s="364"/>
      <c r="P18" s="364"/>
      <c r="Q18" s="364"/>
      <c r="R18" s="364"/>
      <c r="S18" s="364"/>
      <c r="T18" s="364"/>
      <c r="U18" s="364"/>
      <c r="V18" s="364"/>
      <c r="W18" s="364"/>
      <c r="X18" s="364"/>
      <c r="Y18" s="364"/>
      <c r="Z18" s="364"/>
    </row>
    <row r="19" spans="1:26" s="201" customFormat="1" ht="39.75" customHeight="1">
      <c r="A19" s="3"/>
      <c r="B19" s="697"/>
      <c r="C19" s="698"/>
      <c r="E19" s="364"/>
      <c r="F19" s="364"/>
      <c r="G19" s="364"/>
      <c r="H19" s="364"/>
      <c r="I19" s="364"/>
      <c r="J19" s="364"/>
      <c r="K19" s="364"/>
      <c r="L19" s="364"/>
      <c r="M19" s="364"/>
      <c r="N19" s="364"/>
      <c r="O19" s="364"/>
      <c r="P19" s="364"/>
      <c r="Q19" s="364"/>
      <c r="R19" s="364"/>
      <c r="S19" s="364"/>
      <c r="T19" s="364"/>
      <c r="U19" s="364"/>
      <c r="V19" s="364"/>
      <c r="W19" s="364"/>
      <c r="X19" s="364"/>
      <c r="Y19" s="364"/>
      <c r="Z19" s="364"/>
    </row>
    <row r="20" spans="1:26" s="201" customFormat="1" ht="39.75" customHeight="1">
      <c r="A20" s="3"/>
      <c r="B20" s="697"/>
      <c r="C20" s="698"/>
      <c r="E20" s="364"/>
      <c r="F20" s="364"/>
      <c r="G20" s="364"/>
      <c r="H20" s="364"/>
      <c r="I20" s="364"/>
      <c r="J20" s="364"/>
      <c r="K20" s="364"/>
      <c r="L20" s="364"/>
      <c r="M20" s="364"/>
      <c r="N20" s="364"/>
      <c r="O20" s="364"/>
      <c r="P20" s="364"/>
      <c r="Q20" s="364"/>
      <c r="R20" s="364"/>
      <c r="S20" s="364"/>
      <c r="T20" s="364"/>
      <c r="U20" s="364"/>
      <c r="V20" s="364"/>
      <c r="W20" s="364"/>
      <c r="X20" s="364"/>
      <c r="Y20" s="364"/>
      <c r="Z20" s="364"/>
    </row>
    <row r="21" spans="1:26" s="201" customFormat="1" ht="39.75" customHeight="1">
      <c r="A21" s="3"/>
      <c r="B21" s="697"/>
      <c r="C21" s="698"/>
      <c r="E21" s="364"/>
      <c r="F21" s="364"/>
      <c r="G21" s="364"/>
      <c r="H21" s="364"/>
      <c r="I21" s="364"/>
      <c r="J21" s="364"/>
      <c r="K21" s="364"/>
      <c r="L21" s="364"/>
      <c r="M21" s="364"/>
      <c r="N21" s="364"/>
      <c r="O21" s="364"/>
      <c r="P21" s="364"/>
      <c r="Q21" s="364"/>
      <c r="R21" s="364"/>
      <c r="S21" s="364"/>
      <c r="T21" s="364"/>
      <c r="U21" s="364"/>
      <c r="V21" s="364"/>
      <c r="W21" s="364"/>
      <c r="X21" s="364"/>
      <c r="Y21" s="364"/>
      <c r="Z21" s="364"/>
    </row>
    <row r="22" spans="1:26" s="201" customFormat="1" ht="39.75" customHeight="1">
      <c r="A22" s="3"/>
      <c r="B22" s="697"/>
      <c r="C22" s="698"/>
      <c r="E22" s="364"/>
      <c r="F22" s="364"/>
      <c r="G22" s="364"/>
      <c r="H22" s="364"/>
      <c r="I22" s="364"/>
      <c r="J22" s="364"/>
      <c r="K22" s="364"/>
      <c r="L22" s="364"/>
      <c r="M22" s="364"/>
      <c r="N22" s="364"/>
      <c r="O22" s="364"/>
      <c r="P22" s="364"/>
      <c r="Q22" s="364"/>
      <c r="R22" s="364"/>
      <c r="S22" s="364"/>
      <c r="T22" s="364"/>
      <c r="U22" s="364"/>
      <c r="V22" s="364"/>
      <c r="W22" s="364"/>
      <c r="X22" s="364"/>
      <c r="Y22" s="364"/>
      <c r="Z22" s="364"/>
    </row>
    <row r="23" spans="1:26" s="201" customFormat="1" ht="39.75" customHeight="1">
      <c r="A23" s="3"/>
      <c r="B23" s="699"/>
      <c r="C23" s="700"/>
      <c r="E23" s="364"/>
      <c r="F23" s="364"/>
      <c r="G23" s="364"/>
      <c r="H23" s="364"/>
      <c r="I23" s="364"/>
      <c r="J23" s="364"/>
      <c r="K23" s="364"/>
      <c r="L23" s="364"/>
      <c r="M23" s="364"/>
      <c r="N23" s="364"/>
      <c r="O23" s="364"/>
      <c r="P23" s="364"/>
      <c r="Q23" s="364"/>
      <c r="R23" s="364"/>
      <c r="S23" s="364"/>
      <c r="T23" s="364"/>
      <c r="U23" s="364"/>
      <c r="V23" s="364"/>
      <c r="W23" s="364"/>
      <c r="X23" s="364"/>
      <c r="Y23" s="364"/>
      <c r="Z23" s="364"/>
    </row>
    <row r="24" spans="1:26" s="201" customFormat="1" ht="12.5">
      <c r="E24" s="364"/>
      <c r="F24" s="364"/>
      <c r="G24" s="364"/>
      <c r="H24" s="364"/>
      <c r="I24" s="364"/>
      <c r="J24" s="364"/>
      <c r="K24" s="364"/>
      <c r="L24" s="364"/>
      <c r="M24" s="364"/>
      <c r="N24" s="364"/>
      <c r="O24" s="364"/>
      <c r="P24" s="364"/>
      <c r="Q24" s="364"/>
      <c r="R24" s="364"/>
      <c r="S24" s="364"/>
      <c r="T24" s="364"/>
      <c r="U24" s="364"/>
      <c r="V24" s="364"/>
      <c r="W24" s="364"/>
      <c r="X24" s="364"/>
      <c r="Y24" s="364"/>
      <c r="Z24" s="364"/>
    </row>
    <row r="25" spans="1:26" s="201" customFormat="1" ht="12.5">
      <c r="E25" s="364"/>
      <c r="F25" s="364"/>
      <c r="G25" s="364"/>
      <c r="H25" s="364"/>
      <c r="I25" s="364"/>
      <c r="J25" s="364"/>
      <c r="K25" s="364"/>
      <c r="L25" s="364"/>
      <c r="M25" s="364"/>
      <c r="N25" s="364"/>
      <c r="O25" s="364"/>
      <c r="P25" s="364"/>
      <c r="Q25" s="364"/>
      <c r="R25" s="364"/>
      <c r="S25" s="364"/>
      <c r="T25" s="364"/>
      <c r="U25" s="364"/>
      <c r="V25" s="364"/>
      <c r="W25" s="364"/>
      <c r="X25" s="364"/>
      <c r="Y25" s="364"/>
      <c r="Z25" s="364"/>
    </row>
    <row r="26" spans="1:26" s="201" customFormat="1" ht="12.5">
      <c r="E26" s="364"/>
      <c r="F26" s="364"/>
      <c r="G26" s="364"/>
      <c r="H26" s="364"/>
      <c r="I26" s="364"/>
      <c r="J26" s="364"/>
      <c r="K26" s="364"/>
      <c r="L26" s="364"/>
      <c r="M26" s="364"/>
      <c r="N26" s="364"/>
      <c r="O26" s="364"/>
      <c r="P26" s="364"/>
      <c r="Q26" s="364"/>
      <c r="R26" s="364"/>
      <c r="S26" s="364"/>
      <c r="T26" s="364"/>
      <c r="U26" s="364"/>
      <c r="V26" s="364"/>
      <c r="W26" s="364"/>
      <c r="X26" s="364"/>
      <c r="Y26" s="364"/>
      <c r="Z26" s="364"/>
    </row>
    <row r="27" spans="1:26" s="201" customFormat="1" ht="12.5">
      <c r="E27" s="364"/>
      <c r="F27" s="364"/>
      <c r="G27" s="364"/>
      <c r="H27" s="364"/>
      <c r="I27" s="364"/>
      <c r="J27" s="364"/>
      <c r="K27" s="364"/>
      <c r="L27" s="364"/>
      <c r="M27" s="364"/>
      <c r="N27" s="364"/>
      <c r="O27" s="364"/>
      <c r="P27" s="364"/>
      <c r="Q27" s="364"/>
      <c r="R27" s="364"/>
      <c r="S27" s="364"/>
      <c r="T27" s="364"/>
      <c r="U27" s="364"/>
      <c r="V27" s="364"/>
      <c r="W27" s="364"/>
      <c r="X27" s="364"/>
      <c r="Y27" s="364"/>
      <c r="Z27" s="364"/>
    </row>
    <row r="28" spans="1:26" s="201" customFormat="1" ht="12.5">
      <c r="E28" s="364"/>
      <c r="F28" s="364"/>
      <c r="G28" s="364"/>
      <c r="H28" s="364"/>
      <c r="I28" s="364"/>
      <c r="J28" s="364"/>
      <c r="K28" s="364"/>
      <c r="L28" s="364"/>
      <c r="M28" s="364"/>
      <c r="N28" s="364"/>
      <c r="O28" s="364"/>
      <c r="P28" s="364"/>
      <c r="Q28" s="364"/>
      <c r="R28" s="364"/>
      <c r="S28" s="364"/>
      <c r="T28" s="364"/>
      <c r="U28" s="364"/>
      <c r="V28" s="364"/>
      <c r="W28" s="364"/>
      <c r="X28" s="364"/>
      <c r="Y28" s="364"/>
      <c r="Z28" s="364"/>
    </row>
    <row r="29" spans="1:26" s="201" customFormat="1" ht="12.5">
      <c r="E29" s="364"/>
      <c r="F29" s="364"/>
      <c r="G29" s="364"/>
      <c r="H29" s="364"/>
      <c r="I29" s="364"/>
      <c r="J29" s="364"/>
      <c r="K29" s="364"/>
      <c r="L29" s="364"/>
      <c r="M29" s="364"/>
      <c r="N29" s="364"/>
      <c r="O29" s="364"/>
      <c r="P29" s="364"/>
      <c r="Q29" s="364"/>
      <c r="R29" s="364"/>
      <c r="S29" s="364"/>
      <c r="T29" s="364"/>
      <c r="U29" s="364"/>
      <c r="V29" s="364"/>
      <c r="W29" s="364"/>
      <c r="X29" s="364"/>
      <c r="Y29" s="364"/>
      <c r="Z29" s="364"/>
    </row>
    <row r="30" spans="1:26" s="201" customFormat="1" ht="12.5">
      <c r="E30" s="364"/>
      <c r="F30" s="364"/>
      <c r="G30" s="364"/>
      <c r="H30" s="364"/>
      <c r="I30" s="364"/>
      <c r="J30" s="364"/>
      <c r="K30" s="364"/>
      <c r="L30" s="364"/>
      <c r="M30" s="364"/>
      <c r="N30" s="364"/>
      <c r="O30" s="364"/>
      <c r="P30" s="364"/>
      <c r="Q30" s="364"/>
      <c r="R30" s="364"/>
      <c r="S30" s="364"/>
      <c r="T30" s="364"/>
      <c r="U30" s="364"/>
      <c r="V30" s="364"/>
      <c r="W30" s="364"/>
      <c r="X30" s="364"/>
      <c r="Y30" s="364"/>
      <c r="Z30" s="364"/>
    </row>
    <row r="31" spans="1:26" s="201" customFormat="1" ht="12.5">
      <c r="E31" s="364"/>
      <c r="F31" s="364"/>
      <c r="G31" s="364"/>
      <c r="H31" s="364"/>
      <c r="I31" s="364"/>
      <c r="J31" s="364"/>
      <c r="K31" s="364"/>
      <c r="L31" s="364"/>
      <c r="M31" s="364"/>
      <c r="N31" s="364"/>
      <c r="O31" s="364"/>
      <c r="P31" s="364"/>
      <c r="Q31" s="364"/>
      <c r="R31" s="364"/>
      <c r="S31" s="364"/>
      <c r="T31" s="364"/>
      <c r="U31" s="364"/>
      <c r="V31" s="364"/>
      <c r="W31" s="364"/>
      <c r="X31" s="364"/>
      <c r="Y31" s="364"/>
      <c r="Z31" s="364"/>
    </row>
    <row r="32" spans="1:26" s="201" customFormat="1" ht="12.5">
      <c r="E32" s="364"/>
      <c r="F32" s="364"/>
      <c r="G32" s="364"/>
      <c r="H32" s="364"/>
      <c r="I32" s="364"/>
      <c r="J32" s="364"/>
      <c r="K32" s="364"/>
      <c r="L32" s="364"/>
      <c r="M32" s="364"/>
      <c r="N32" s="364"/>
      <c r="O32" s="364"/>
      <c r="P32" s="364"/>
      <c r="Q32" s="364"/>
      <c r="R32" s="364"/>
      <c r="S32" s="364"/>
      <c r="T32" s="364"/>
      <c r="U32" s="364"/>
      <c r="V32" s="364"/>
      <c r="W32" s="364"/>
      <c r="X32" s="364"/>
      <c r="Y32" s="364"/>
      <c r="Z32" s="364"/>
    </row>
    <row r="33" spans="5:26" s="201" customFormat="1" ht="12.5">
      <c r="E33" s="364"/>
      <c r="F33" s="364"/>
      <c r="G33" s="364"/>
      <c r="H33" s="364"/>
      <c r="I33" s="364"/>
      <c r="J33" s="364"/>
      <c r="K33" s="364"/>
      <c r="L33" s="364"/>
      <c r="M33" s="364"/>
      <c r="N33" s="364"/>
      <c r="O33" s="364"/>
      <c r="P33" s="364"/>
      <c r="Q33" s="364"/>
      <c r="R33" s="364"/>
      <c r="S33" s="364"/>
      <c r="T33" s="364"/>
      <c r="U33" s="364"/>
      <c r="V33" s="364"/>
      <c r="W33" s="364"/>
      <c r="X33" s="364"/>
      <c r="Y33" s="364"/>
      <c r="Z33" s="364"/>
    </row>
    <row r="34" spans="5:26" s="201" customFormat="1" ht="12.5">
      <c r="E34" s="364"/>
      <c r="F34" s="364"/>
      <c r="G34" s="364"/>
      <c r="H34" s="364"/>
      <c r="I34" s="364"/>
      <c r="J34" s="364"/>
      <c r="K34" s="364"/>
      <c r="L34" s="364"/>
      <c r="M34" s="364"/>
      <c r="N34" s="364"/>
      <c r="O34" s="364"/>
      <c r="P34" s="364"/>
      <c r="Q34" s="364"/>
      <c r="R34" s="364"/>
      <c r="S34" s="364"/>
      <c r="T34" s="364"/>
      <c r="U34" s="364"/>
      <c r="V34" s="364"/>
      <c r="W34" s="364"/>
      <c r="X34" s="364"/>
      <c r="Y34" s="364"/>
      <c r="Z34" s="364"/>
    </row>
    <row r="35" spans="5:26" s="201" customFormat="1" ht="12.5">
      <c r="E35" s="364"/>
      <c r="F35" s="364"/>
      <c r="G35" s="364"/>
      <c r="H35" s="364"/>
      <c r="I35" s="364"/>
      <c r="J35" s="364"/>
      <c r="K35" s="364"/>
      <c r="L35" s="364"/>
      <c r="M35" s="364"/>
      <c r="N35" s="364"/>
      <c r="O35" s="364"/>
      <c r="P35" s="364"/>
      <c r="Q35" s="364"/>
      <c r="R35" s="364"/>
      <c r="S35" s="364"/>
      <c r="T35" s="364"/>
      <c r="U35" s="364"/>
      <c r="V35" s="364"/>
      <c r="W35" s="364"/>
      <c r="X35" s="364"/>
      <c r="Y35" s="364"/>
      <c r="Z35" s="364"/>
    </row>
    <row r="36" spans="5:26" s="201" customFormat="1" ht="12.5">
      <c r="E36" s="364"/>
      <c r="F36" s="364"/>
      <c r="G36" s="364"/>
      <c r="H36" s="364"/>
      <c r="I36" s="364"/>
      <c r="J36" s="364"/>
      <c r="K36" s="364"/>
      <c r="L36" s="364"/>
      <c r="M36" s="364"/>
      <c r="N36" s="364"/>
      <c r="O36" s="364"/>
      <c r="P36" s="364"/>
      <c r="Q36" s="364"/>
      <c r="R36" s="364"/>
      <c r="S36" s="364"/>
      <c r="T36" s="364"/>
      <c r="U36" s="364"/>
      <c r="V36" s="364"/>
      <c r="W36" s="364"/>
      <c r="X36" s="364"/>
      <c r="Y36" s="364"/>
      <c r="Z36" s="364"/>
    </row>
    <row r="37" spans="5:26" s="201" customFormat="1" ht="12.5">
      <c r="E37" s="364"/>
      <c r="F37" s="364"/>
      <c r="G37" s="364"/>
      <c r="H37" s="364"/>
      <c r="I37" s="364"/>
      <c r="J37" s="364"/>
      <c r="K37" s="364"/>
      <c r="L37" s="364"/>
      <c r="M37" s="364"/>
      <c r="N37" s="364"/>
      <c r="O37" s="364"/>
      <c r="P37" s="364"/>
      <c r="Q37" s="364"/>
      <c r="R37" s="364"/>
      <c r="S37" s="364"/>
      <c r="T37" s="364"/>
      <c r="U37" s="364"/>
      <c r="V37" s="364"/>
      <c r="W37" s="364"/>
      <c r="X37" s="364"/>
      <c r="Y37" s="364"/>
      <c r="Z37" s="364"/>
    </row>
    <row r="38" spans="5:26" s="201" customFormat="1" ht="12.5">
      <c r="E38" s="364"/>
      <c r="F38" s="364"/>
      <c r="G38" s="364"/>
      <c r="H38" s="364"/>
      <c r="I38" s="364"/>
      <c r="J38" s="364"/>
      <c r="K38" s="364"/>
      <c r="L38" s="364"/>
      <c r="M38" s="364"/>
      <c r="N38" s="364"/>
      <c r="O38" s="364"/>
      <c r="P38" s="364"/>
      <c r="Q38" s="364"/>
      <c r="R38" s="364"/>
      <c r="S38" s="364"/>
      <c r="T38" s="364"/>
      <c r="U38" s="364"/>
      <c r="V38" s="364"/>
      <c r="W38" s="364"/>
      <c r="X38" s="364"/>
      <c r="Y38" s="364"/>
      <c r="Z38" s="364"/>
    </row>
    <row r="39" spans="5:26" s="201" customFormat="1" ht="12.5">
      <c r="E39" s="364"/>
      <c r="F39" s="364"/>
      <c r="G39" s="364"/>
      <c r="H39" s="364"/>
      <c r="I39" s="364"/>
      <c r="J39" s="364"/>
      <c r="K39" s="364"/>
      <c r="L39" s="364"/>
      <c r="M39" s="364"/>
      <c r="N39" s="364"/>
      <c r="O39" s="364"/>
      <c r="P39" s="364"/>
      <c r="Q39" s="364"/>
      <c r="R39" s="364"/>
      <c r="S39" s="364"/>
      <c r="T39" s="364"/>
      <c r="U39" s="364"/>
      <c r="V39" s="364"/>
      <c r="W39" s="364"/>
      <c r="X39" s="364"/>
      <c r="Y39" s="364"/>
      <c r="Z39" s="364"/>
    </row>
  </sheetData>
  <sheetProtection algorithmName="SHA-512" hashValue="vfqyfsQvv1346D7ncUJ4W6+25qvmEdBCzMdua9gW51KyWx+SHhCX2RlT4kyoAKBk0e8iMKTmCTcxaPmvhuo1jg==" saltValue="5rWcc5f2wKsZa6Aga8Ep0w==" spinCount="100000" sheet="1" selectLockedCells="1"/>
  <mergeCells count="4">
    <mergeCell ref="A13:C13"/>
    <mergeCell ref="B14:C23"/>
    <mergeCell ref="A4:C4"/>
    <mergeCell ref="B5:C11"/>
  </mergeCells>
  <phoneticPr fontId="22"/>
  <conditionalFormatting sqref="B5:C11 B14:C23">
    <cfRule type="cellIs" dxfId="374" priority="1" stopIfTrue="1" operator="equal">
      <formula>""</formula>
    </cfRule>
  </conditionalFormatting>
  <dataValidations count="1">
    <dataValidation type="textLength" imeMode="on" operator="lessThanOrEqual" allowBlank="1" showInputMessage="1" showErrorMessage="1" errorTitle="入力エラー" error="文字数制限(1000文字以内)を超過しています。" sqref="B14:C23 B5:C11" xr:uid="{00000000-0002-0000-0100-000000000000}">
      <formula1>1000</formula1>
    </dataValidation>
  </dataValidations>
  <printOptions horizontalCentered="1"/>
  <pageMargins left="0.51181102362204722" right="0.19685039370078741" top="0.39370078740157483" bottom="0"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tabColor indexed="47"/>
  </sheetPr>
  <dimension ref="A1:I992"/>
  <sheetViews>
    <sheetView showGridLines="0" zoomScaleNormal="100" workbookViewId="0">
      <pane ySplit="1" topLeftCell="A968" activePane="bottomLeft" state="frozen"/>
      <selection activeCell="D8" sqref="D8:G8"/>
      <selection pane="bottomLeft" activeCell="E993" sqref="E993"/>
    </sheetView>
  </sheetViews>
  <sheetFormatPr defaultColWidth="9" defaultRowHeight="13"/>
  <cols>
    <col min="1" max="1" width="10.90625" style="7" bestFit="1" customWidth="1"/>
    <col min="2" max="2" width="15.453125" style="7" bestFit="1" customWidth="1"/>
    <col min="3" max="3" width="18" style="7" customWidth="1"/>
    <col min="4" max="4" width="74.6328125" style="7" customWidth="1"/>
    <col min="5" max="5" width="53.453125" style="7" bestFit="1" customWidth="1"/>
    <col min="6" max="6" width="13.453125" style="7" customWidth="1"/>
    <col min="7" max="7" width="11" style="7" customWidth="1"/>
    <col min="8" max="8" width="9" style="7"/>
    <col min="9" max="9" width="11.36328125" style="7" customWidth="1"/>
    <col min="10" max="16384" width="9" style="7"/>
  </cols>
  <sheetData>
    <row r="1" spans="1:9" ht="13.5" thickBot="1">
      <c r="A1" s="8" t="s">
        <v>24</v>
      </c>
      <c r="B1" s="9" t="s">
        <v>554</v>
      </c>
      <c r="C1" s="9" t="s">
        <v>25</v>
      </c>
      <c r="D1" s="9" t="s">
        <v>517</v>
      </c>
      <c r="E1" s="12" t="s">
        <v>548</v>
      </c>
    </row>
    <row r="2" spans="1:9" ht="13.5" thickTop="1">
      <c r="A2" s="148" t="s">
        <v>58</v>
      </c>
      <c r="B2" s="149" t="s">
        <v>59</v>
      </c>
      <c r="C2" s="160" t="s">
        <v>2170</v>
      </c>
      <c r="D2" s="159" t="s">
        <v>2171</v>
      </c>
      <c r="E2" s="173" t="s">
        <v>2172</v>
      </c>
      <c r="F2" s="197" t="str">
        <f>LEFT($D2,5)&amp;"_"&amp;LEFT(E2,2)</f>
        <v>C0101_01</v>
      </c>
      <c r="G2" s="173" t="s">
        <v>2172</v>
      </c>
      <c r="H2" s="7" t="str">
        <f>LEFT(G2,2)</f>
        <v>01</v>
      </c>
      <c r="I2" s="7" t="str">
        <f>VLOOKUP(H2,燃料種!$A$2:$C$42,3,FALSE)</f>
        <v>28.7</v>
      </c>
    </row>
    <row r="3" spans="1:9">
      <c r="A3" s="148"/>
      <c r="B3" s="149"/>
      <c r="C3" s="160"/>
      <c r="D3" s="149"/>
      <c r="E3" s="173" t="s">
        <v>2173</v>
      </c>
      <c r="F3" s="197" t="str">
        <f>LEFT($D2,5)&amp;"_"&amp;LEFT(E3,2)</f>
        <v>C0101_02</v>
      </c>
      <c r="G3" s="173" t="s">
        <v>2173</v>
      </c>
      <c r="H3" s="7" t="str">
        <f t="shared" ref="H3:H16" si="0">LEFT(G3,2)</f>
        <v>02</v>
      </c>
      <c r="I3" s="7" t="str">
        <f>VLOOKUP(H3,燃料種!$A$2:$C$42,3,FALSE)</f>
        <v>28.9</v>
      </c>
    </row>
    <row r="4" spans="1:9">
      <c r="A4" s="148"/>
      <c r="B4" s="149"/>
      <c r="C4" s="160"/>
      <c r="D4" s="149"/>
      <c r="E4" s="602" t="s">
        <v>2174</v>
      </c>
      <c r="F4" s="604" t="str">
        <f>LEFT($D2,5)&amp;"_"&amp;LEFT(E4,2)</f>
        <v>C0101_03</v>
      </c>
      <c r="G4" s="602" t="s">
        <v>2174</v>
      </c>
      <c r="H4" s="7" t="str">
        <f t="shared" si="0"/>
        <v>03</v>
      </c>
      <c r="I4" s="7" t="str">
        <f>VLOOKUP(H4,燃料種!$A$2:$C$42,3,FALSE)</f>
        <v>28.3</v>
      </c>
    </row>
    <row r="5" spans="1:9">
      <c r="A5" s="148"/>
      <c r="B5" s="149"/>
      <c r="C5" s="160"/>
      <c r="D5" s="149"/>
      <c r="E5" s="602" t="s">
        <v>2175</v>
      </c>
      <c r="F5" s="605" t="str">
        <f>LEFT($D2,5)&amp;"_"&amp;LEFT(E5,2)</f>
        <v>C0101_04</v>
      </c>
      <c r="G5" s="602" t="s">
        <v>2175</v>
      </c>
      <c r="H5" s="7" t="str">
        <f t="shared" si="0"/>
        <v>04</v>
      </c>
      <c r="I5" s="7" t="str">
        <f>VLOOKUP(H5,燃料種!$A$2:$C$42,3,FALSE)</f>
        <v>26.1</v>
      </c>
    </row>
    <row r="6" spans="1:9">
      <c r="A6" s="148"/>
      <c r="B6" s="149"/>
      <c r="C6" s="160"/>
      <c r="D6" s="149"/>
      <c r="E6" s="603" t="s">
        <v>2176</v>
      </c>
      <c r="F6" s="605" t="str">
        <f>LEFT($D2,5)&amp;"_"&amp;LEFT(E6,2)</f>
        <v>C0101_05</v>
      </c>
      <c r="G6" s="603" t="s">
        <v>2176</v>
      </c>
      <c r="H6" s="7" t="str">
        <f t="shared" si="0"/>
        <v>05</v>
      </c>
      <c r="I6" s="7" t="str">
        <f>VLOOKUP(H6,燃料種!$A$2:$C$42,3,FALSE)</f>
        <v>24.2</v>
      </c>
    </row>
    <row r="7" spans="1:9">
      <c r="A7" s="148"/>
      <c r="B7" s="149"/>
      <c r="C7" s="160"/>
      <c r="D7" s="149"/>
      <c r="E7" s="603" t="s">
        <v>2177</v>
      </c>
      <c r="F7" s="605" t="str">
        <f>LEFT($D2,5)&amp;"_"&amp;LEFT(E7,2)</f>
        <v>C0101_06</v>
      </c>
      <c r="G7" s="603" t="s">
        <v>2177</v>
      </c>
      <c r="H7" s="7" t="str">
        <f t="shared" si="0"/>
        <v>06</v>
      </c>
      <c r="I7" s="7" t="str">
        <f>VLOOKUP(H7,燃料種!$A$2:$C$42,3,FALSE)</f>
        <v>27.8</v>
      </c>
    </row>
    <row r="8" spans="1:9">
      <c r="A8" s="148"/>
      <c r="B8" s="149"/>
      <c r="C8" s="160"/>
      <c r="D8" s="149"/>
      <c r="E8" s="603" t="s">
        <v>2178</v>
      </c>
      <c r="F8" s="605" t="str">
        <f>LEFT($D2,5)&amp;"_"&amp;LEFT(E8,2)</f>
        <v>C0101_07</v>
      </c>
      <c r="G8" s="603" t="s">
        <v>2178</v>
      </c>
      <c r="H8" s="7" t="str">
        <f t="shared" si="0"/>
        <v>07</v>
      </c>
      <c r="I8" s="7" t="str">
        <f>VLOOKUP(H8,燃料種!$A$2:$C$42,3,FALSE)</f>
        <v>29.0</v>
      </c>
    </row>
    <row r="9" spans="1:9">
      <c r="A9" s="148"/>
      <c r="B9" s="149"/>
      <c r="C9" s="160"/>
      <c r="D9" s="149"/>
      <c r="E9" s="603" t="s">
        <v>2221</v>
      </c>
      <c r="F9" s="605" t="str">
        <f>LEFT($D2,5)&amp;"_"&amp;LEFT(E9,2)</f>
        <v>C0101_08</v>
      </c>
      <c r="G9" s="603" t="s">
        <v>2179</v>
      </c>
      <c r="H9" s="7" t="str">
        <f t="shared" si="0"/>
        <v>08</v>
      </c>
      <c r="I9" s="7" t="str">
        <f>VLOOKUP(H9,燃料種!$A$2:$C$42,3,FALSE)</f>
        <v>34.1</v>
      </c>
    </row>
    <row r="10" spans="1:9">
      <c r="A10" s="148"/>
      <c r="B10" s="149"/>
      <c r="C10" s="160"/>
      <c r="D10" s="149"/>
      <c r="E10" s="603" t="s">
        <v>2222</v>
      </c>
      <c r="F10" s="605" t="str">
        <f>LEFT($D2,5)&amp;"_"&amp;LEFT(E10,2)</f>
        <v>C0101_09</v>
      </c>
      <c r="G10" s="603" t="s">
        <v>2180</v>
      </c>
      <c r="H10" s="7" t="str">
        <f t="shared" si="0"/>
        <v>09</v>
      </c>
      <c r="I10" s="7" t="str">
        <f>VLOOKUP(H10,燃料種!$A$2:$C$42,3,FALSE)</f>
        <v>37.3</v>
      </c>
    </row>
    <row r="11" spans="1:9">
      <c r="A11" s="148"/>
      <c r="B11" s="149"/>
      <c r="C11" s="160"/>
      <c r="D11" s="149"/>
      <c r="E11" s="603" t="s">
        <v>2181</v>
      </c>
      <c r="F11" s="605" t="str">
        <f>LEFT($D2,5)&amp;"_"&amp;LEFT(E11,2)</f>
        <v>C0101_10</v>
      </c>
      <c r="G11" s="603" t="s">
        <v>2181</v>
      </c>
      <c r="H11" s="7" t="str">
        <f t="shared" si="0"/>
        <v>10</v>
      </c>
      <c r="I11" s="7" t="str">
        <f>VLOOKUP(H11,燃料種!$A$2:$C$42,3,FALSE)</f>
        <v>40.0</v>
      </c>
    </row>
    <row r="12" spans="1:9">
      <c r="A12" s="148"/>
      <c r="B12" s="149"/>
      <c r="C12" s="160"/>
      <c r="D12" s="149"/>
      <c r="E12" s="603" t="s">
        <v>2182</v>
      </c>
      <c r="F12" s="605" t="str">
        <f>LEFT($D2,5)&amp;"_"&amp;LEFT(E12,2)</f>
        <v>C0101_30</v>
      </c>
      <c r="G12" s="603" t="s">
        <v>2182</v>
      </c>
      <c r="H12" s="7" t="str">
        <f t="shared" si="0"/>
        <v>30</v>
      </c>
      <c r="I12" s="7" t="str">
        <f>VLOOKUP(H12,燃料種!$A$2:$C$42,3,FALSE)</f>
        <v>18.0</v>
      </c>
    </row>
    <row r="13" spans="1:9">
      <c r="A13" s="148"/>
      <c r="B13" s="149"/>
      <c r="C13" s="160"/>
      <c r="D13" s="149"/>
      <c r="E13" s="603" t="s">
        <v>2183</v>
      </c>
      <c r="F13" s="605" t="str">
        <f>LEFT($D2,5)&amp;"_"&amp;LEFT(E13,2)</f>
        <v>C0101_31</v>
      </c>
      <c r="G13" s="603" t="s">
        <v>2183</v>
      </c>
      <c r="H13" s="7" t="str">
        <f t="shared" si="0"/>
        <v>31</v>
      </c>
      <c r="I13" s="7" t="str">
        <f>VLOOKUP(H13,燃料種!$A$2:$C$42,3,FALSE)</f>
        <v>26.9</v>
      </c>
    </row>
    <row r="14" spans="1:9">
      <c r="A14" s="148"/>
      <c r="B14" s="149"/>
      <c r="C14" s="160"/>
      <c r="D14" s="149"/>
      <c r="E14" s="603" t="s">
        <v>2184</v>
      </c>
      <c r="F14" s="605" t="str">
        <f>LEFT($D2,5)&amp;"_"&amp;LEFT(E14,2)</f>
        <v>C0101_32</v>
      </c>
      <c r="G14" s="603" t="s">
        <v>2184</v>
      </c>
      <c r="H14" s="7" t="str">
        <f t="shared" si="0"/>
        <v>32</v>
      </c>
      <c r="I14" s="7" t="str">
        <f>VLOOKUP(H14,燃料種!$A$2:$C$42,3,FALSE)</f>
        <v>33.2</v>
      </c>
    </row>
    <row r="15" spans="1:9">
      <c r="A15" s="148"/>
      <c r="B15" s="149"/>
      <c r="C15" s="160"/>
      <c r="D15" s="149"/>
      <c r="E15" s="603" t="s">
        <v>2185</v>
      </c>
      <c r="F15" s="605" t="str">
        <f>LEFT($D2,5)&amp;"_"&amp;LEFT(E15,2)</f>
        <v>C0101_33</v>
      </c>
      <c r="G15" s="603" t="s">
        <v>2185</v>
      </c>
      <c r="H15" s="7" t="str">
        <f t="shared" si="0"/>
        <v>33</v>
      </c>
      <c r="I15" s="7" t="str">
        <f>VLOOKUP(H15,燃料種!$A$2:$C$42,3,FALSE)</f>
        <v>29.3</v>
      </c>
    </row>
    <row r="16" spans="1:9">
      <c r="A16" s="148"/>
      <c r="B16" s="149"/>
      <c r="C16" s="160"/>
      <c r="D16" s="11"/>
      <c r="E16" s="603" t="s">
        <v>2186</v>
      </c>
      <c r="F16" s="605" t="str">
        <f>LEFT($D2,5)&amp;"_"&amp;LEFT(E16,2)</f>
        <v>C0101_34</v>
      </c>
      <c r="G16" s="603" t="s">
        <v>2186</v>
      </c>
      <c r="H16" s="7" t="str">
        <f t="shared" si="0"/>
        <v>34</v>
      </c>
      <c r="I16" s="7" t="str">
        <f>VLOOKUP(H16,燃料種!$A$2:$C$42,3,FALSE)</f>
        <v>29.3</v>
      </c>
    </row>
    <row r="17" spans="1:9">
      <c r="A17" s="148"/>
      <c r="B17" s="149"/>
      <c r="C17" s="160"/>
      <c r="D17" s="165" t="s">
        <v>2187</v>
      </c>
      <c r="E17" s="174" t="s">
        <v>2188</v>
      </c>
      <c r="F17" s="197" t="str">
        <f>LEFT($D17,5)&amp;"_"&amp;LEFT(E17,2)</f>
        <v>C0102_12</v>
      </c>
      <c r="G17" s="174" t="s">
        <v>2188</v>
      </c>
      <c r="H17" s="7" t="str">
        <f t="shared" ref="H17:H43" si="1">LEFT(G17,2)</f>
        <v>12</v>
      </c>
      <c r="I17" s="7" t="str">
        <f>VLOOKUP(H17,燃料種!$A$2:$C$42,3,FALSE)</f>
        <v>38.3</v>
      </c>
    </row>
    <row r="18" spans="1:9">
      <c r="A18" s="148"/>
      <c r="B18" s="149"/>
      <c r="C18" s="160"/>
      <c r="D18" s="11"/>
      <c r="E18" s="174" t="s">
        <v>2190</v>
      </c>
      <c r="F18" s="197" t="str">
        <f>LEFT($D17,5)&amp;"_"&amp;LEFT(E18,2)</f>
        <v>C0102_19</v>
      </c>
      <c r="G18" s="174" t="s">
        <v>2190</v>
      </c>
      <c r="H18" s="7" t="str">
        <f t="shared" si="1"/>
        <v>19</v>
      </c>
      <c r="I18" s="7" t="str">
        <f>VLOOKUP(H18,燃料種!$A$2:$C$42,3,FALSE)</f>
        <v>41.8</v>
      </c>
    </row>
    <row r="19" spans="1:9">
      <c r="A19" s="148"/>
      <c r="B19" s="149"/>
      <c r="C19" s="160"/>
      <c r="D19" s="165" t="s">
        <v>2191</v>
      </c>
      <c r="E19" s="603" t="s">
        <v>2192</v>
      </c>
      <c r="F19" s="604" t="str">
        <f>LEFT($D19,5)&amp;"_"&amp;LEFT(E19,2)</f>
        <v>C0103_11</v>
      </c>
      <c r="G19" s="603" t="s">
        <v>2192</v>
      </c>
      <c r="H19" s="7" t="str">
        <f t="shared" si="1"/>
        <v>11</v>
      </c>
      <c r="I19" s="7" t="str">
        <f>VLOOKUP(H19,燃料種!$A$2:$C$42,3,FALSE)</f>
        <v>34.8</v>
      </c>
    </row>
    <row r="20" spans="1:9">
      <c r="A20" s="148"/>
      <c r="B20" s="149"/>
      <c r="C20" s="160"/>
      <c r="D20" s="149"/>
      <c r="E20" s="603" t="s">
        <v>2193</v>
      </c>
      <c r="F20" s="604" t="str">
        <f>LEFT($D19,5)&amp;"_"&amp;LEFT(E20,2)</f>
        <v>C0103_13</v>
      </c>
      <c r="G20" s="603" t="s">
        <v>2193</v>
      </c>
      <c r="H20" s="7" t="str">
        <f t="shared" si="1"/>
        <v>13</v>
      </c>
      <c r="I20" s="7" t="str">
        <f>VLOOKUP(H20,燃料種!$A$2:$C$42,3,FALSE)</f>
        <v>33.4</v>
      </c>
    </row>
    <row r="21" spans="1:9">
      <c r="A21" s="148"/>
      <c r="B21" s="149"/>
      <c r="C21" s="160"/>
      <c r="D21" s="149"/>
      <c r="E21" s="603" t="s">
        <v>2194</v>
      </c>
      <c r="F21" s="604" t="str">
        <f>LEFT($D19,5)&amp;"_"&amp;LEFT(E21,2)</f>
        <v>C0103_14</v>
      </c>
      <c r="G21" s="603" t="s">
        <v>2194</v>
      </c>
      <c r="H21" s="7" t="str">
        <f t="shared" si="1"/>
        <v>14</v>
      </c>
      <c r="I21" s="7" t="str">
        <f>VLOOKUP(H21,燃料種!$A$2:$C$42,3,FALSE)</f>
        <v>33.3</v>
      </c>
    </row>
    <row r="22" spans="1:9">
      <c r="A22" s="148"/>
      <c r="B22" s="149"/>
      <c r="C22" s="160"/>
      <c r="D22" s="149"/>
      <c r="E22" s="603" t="s">
        <v>2195</v>
      </c>
      <c r="F22" s="604" t="str">
        <f>LEFT($D19,5)&amp;"_"&amp;LEFT(E22,2)</f>
        <v>C0103_15</v>
      </c>
      <c r="G22" s="603" t="s">
        <v>2195</v>
      </c>
      <c r="H22" s="7" t="str">
        <f t="shared" si="1"/>
        <v>15</v>
      </c>
      <c r="I22" s="7" t="str">
        <f>VLOOKUP(H22,燃料種!$A$2:$C$42,3,FALSE)</f>
        <v>36.3</v>
      </c>
    </row>
    <row r="23" spans="1:9">
      <c r="A23" s="148"/>
      <c r="B23" s="149"/>
      <c r="C23" s="160"/>
      <c r="D23" s="149"/>
      <c r="E23" s="603" t="s">
        <v>2196</v>
      </c>
      <c r="F23" s="604" t="str">
        <f>LEFT($D19,5)&amp;"_"&amp;LEFT(E23,2)</f>
        <v>C0103_16</v>
      </c>
      <c r="G23" s="603" t="s">
        <v>2196</v>
      </c>
      <c r="H23" s="7" t="str">
        <f t="shared" si="1"/>
        <v>16</v>
      </c>
      <c r="I23" s="7" t="str">
        <f>VLOOKUP(H23,燃料種!$A$2:$C$42,3,FALSE)</f>
        <v>36.5</v>
      </c>
    </row>
    <row r="24" spans="1:9">
      <c r="A24" s="148"/>
      <c r="B24" s="149"/>
      <c r="C24" s="160"/>
      <c r="D24" s="149"/>
      <c r="E24" s="603" t="s">
        <v>2197</v>
      </c>
      <c r="F24" s="604" t="str">
        <f>LEFT($D19,5)&amp;"_"&amp;LEFT(E24,2)</f>
        <v>C0103_17</v>
      </c>
      <c r="G24" s="603" t="s">
        <v>2197</v>
      </c>
      <c r="H24" s="7" t="str">
        <f t="shared" si="1"/>
        <v>17</v>
      </c>
      <c r="I24" s="7" t="str">
        <f>VLOOKUP(H24,燃料種!$A$2:$C$42,3,FALSE)</f>
        <v>38.0</v>
      </c>
    </row>
    <row r="25" spans="1:9">
      <c r="A25" s="148"/>
      <c r="B25" s="149"/>
      <c r="C25" s="160"/>
      <c r="D25" s="149"/>
      <c r="E25" s="603" t="s">
        <v>2198</v>
      </c>
      <c r="F25" s="604" t="str">
        <f>LEFT($D19,5)&amp;"_"&amp;LEFT(E25,2)</f>
        <v>C0103_18</v>
      </c>
      <c r="G25" s="603" t="s">
        <v>2198</v>
      </c>
      <c r="H25" s="7" t="str">
        <f t="shared" si="1"/>
        <v>18</v>
      </c>
      <c r="I25" s="7" t="str">
        <f>VLOOKUP(H25,燃料種!$A$2:$C$42,3,FALSE)</f>
        <v>38.9</v>
      </c>
    </row>
    <row r="26" spans="1:9">
      <c r="A26" s="148"/>
      <c r="B26" s="149"/>
      <c r="C26" s="160"/>
      <c r="D26" s="149"/>
      <c r="E26" s="603" t="s">
        <v>2199</v>
      </c>
      <c r="F26" s="604" t="str">
        <f>LEFT($D19,5)&amp;"_"&amp;LEFT(E26,2)</f>
        <v>C0103_20</v>
      </c>
      <c r="G26" s="603" t="s">
        <v>2199</v>
      </c>
      <c r="H26" s="7" t="str">
        <f t="shared" si="1"/>
        <v>20</v>
      </c>
      <c r="I26" s="7" t="str">
        <f>VLOOKUP(H26,燃料種!$A$2:$C$42,3,FALSE)</f>
        <v>40.2</v>
      </c>
    </row>
    <row r="27" spans="1:9">
      <c r="A27" s="148"/>
      <c r="B27" s="149"/>
      <c r="C27" s="160"/>
      <c r="D27" s="149"/>
      <c r="E27" s="603" t="s">
        <v>2200</v>
      </c>
      <c r="F27" s="604" t="str">
        <f>LEFT($D19,5)&amp;"_"&amp;LEFT(E27,2)</f>
        <v>C0103_35</v>
      </c>
      <c r="G27" s="603" t="s">
        <v>2200</v>
      </c>
      <c r="H27" s="7" t="str">
        <f t="shared" si="1"/>
        <v>35</v>
      </c>
      <c r="I27" s="7" t="str">
        <f>VLOOKUP(H27,燃料種!$A$2:$C$42,3,FALSE)</f>
        <v>40.2</v>
      </c>
    </row>
    <row r="28" spans="1:9">
      <c r="A28" s="148"/>
      <c r="B28" s="149"/>
      <c r="C28" s="160"/>
      <c r="D28" s="149"/>
      <c r="E28" s="603" t="s">
        <v>2201</v>
      </c>
      <c r="F28" s="604" t="str">
        <f>LEFT($D19,5)&amp;"_"&amp;LEFT(E28,2)</f>
        <v>C0103_36</v>
      </c>
      <c r="G28" s="603" t="s">
        <v>2201</v>
      </c>
      <c r="H28" s="7" t="str">
        <f t="shared" si="1"/>
        <v>36</v>
      </c>
      <c r="I28" s="7" t="str">
        <f>VLOOKUP(H28,燃料種!$A$2:$C$42,3,FALSE)</f>
        <v>38.0</v>
      </c>
    </row>
    <row r="29" spans="1:9">
      <c r="A29" s="148"/>
      <c r="B29" s="149"/>
      <c r="C29" s="160"/>
      <c r="D29" s="165" t="s">
        <v>2211</v>
      </c>
      <c r="E29" s="10" t="s">
        <v>2202</v>
      </c>
      <c r="F29" s="197" t="str">
        <f t="shared" ref="F29:F37" si="2">LEFT($D$29,5)&amp;"_"&amp;LEFT(E29,2)</f>
        <v>C0104_21</v>
      </c>
      <c r="G29" s="10" t="s">
        <v>2202</v>
      </c>
      <c r="H29" s="7" t="str">
        <f t="shared" si="1"/>
        <v>21</v>
      </c>
      <c r="I29" s="7" t="str">
        <f>VLOOKUP(H29,燃料種!$A$2:$C$42,3,FALSE)</f>
        <v>50.1</v>
      </c>
    </row>
    <row r="30" spans="1:9">
      <c r="A30" s="148"/>
      <c r="B30" s="149"/>
      <c r="C30" s="160"/>
      <c r="D30" s="149"/>
      <c r="E30" s="10" t="s">
        <v>2203</v>
      </c>
      <c r="F30" s="197" t="str">
        <f t="shared" si="2"/>
        <v>C0104_22</v>
      </c>
      <c r="G30" s="10" t="s">
        <v>2203</v>
      </c>
      <c r="H30" s="7" t="str">
        <f t="shared" si="1"/>
        <v>22</v>
      </c>
      <c r="I30" s="7" t="str">
        <f>VLOOKUP(H30,燃料種!$A$2:$C$42,3,FALSE)</f>
        <v>46.1</v>
      </c>
    </row>
    <row r="31" spans="1:9">
      <c r="A31" s="148"/>
      <c r="B31" s="149"/>
      <c r="C31" s="160"/>
      <c r="D31" s="149"/>
      <c r="E31" s="10" t="s">
        <v>2204</v>
      </c>
      <c r="F31" s="197" t="str">
        <f t="shared" si="2"/>
        <v>C0104_23</v>
      </c>
      <c r="G31" s="10" t="s">
        <v>2204</v>
      </c>
      <c r="H31" s="7" t="str">
        <f t="shared" si="1"/>
        <v>23</v>
      </c>
      <c r="I31" s="7" t="str">
        <f>VLOOKUP(H31,燃料種!$A$2:$C$42,3,FALSE)</f>
        <v>54.7</v>
      </c>
    </row>
    <row r="32" spans="1:9">
      <c r="A32" s="148"/>
      <c r="B32" s="149"/>
      <c r="C32" s="160"/>
      <c r="D32" s="149"/>
      <c r="E32" s="10" t="s">
        <v>2205</v>
      </c>
      <c r="F32" s="197" t="str">
        <f t="shared" si="2"/>
        <v>C0104_24</v>
      </c>
      <c r="G32" s="10" t="s">
        <v>2205</v>
      </c>
      <c r="H32" s="7" t="str">
        <f t="shared" si="1"/>
        <v>24</v>
      </c>
      <c r="I32" s="7" t="str">
        <f>VLOOKUP(H32,燃料種!$A$2:$C$42,3,FALSE)</f>
        <v>38.4</v>
      </c>
    </row>
    <row r="33" spans="1:9">
      <c r="A33" s="148"/>
      <c r="B33" s="149"/>
      <c r="C33" s="160"/>
      <c r="D33" s="149"/>
      <c r="E33" s="10" t="s">
        <v>2206</v>
      </c>
      <c r="F33" s="197" t="str">
        <f t="shared" si="2"/>
        <v>C0104_25</v>
      </c>
      <c r="G33" s="10" t="s">
        <v>2206</v>
      </c>
      <c r="H33" s="7" t="str">
        <f t="shared" si="1"/>
        <v>25</v>
      </c>
      <c r="I33" s="7" t="str">
        <f>VLOOKUP(H33,燃料種!$A$2:$C$42,3,FALSE)</f>
        <v>18.4</v>
      </c>
    </row>
    <row r="34" spans="1:9">
      <c r="A34" s="148"/>
      <c r="B34" s="149"/>
      <c r="C34" s="160"/>
      <c r="D34" s="149"/>
      <c r="E34" s="10" t="s">
        <v>2207</v>
      </c>
      <c r="F34" s="197" t="str">
        <f t="shared" si="2"/>
        <v>C0104_26</v>
      </c>
      <c r="G34" s="10" t="s">
        <v>2207</v>
      </c>
      <c r="H34" s="7" t="str">
        <f t="shared" si="1"/>
        <v>26</v>
      </c>
      <c r="I34" s="7" t="str">
        <f>VLOOKUP(H34,燃料種!$A$2:$C$42,3,FALSE)</f>
        <v>3.23</v>
      </c>
    </row>
    <row r="35" spans="1:9">
      <c r="A35" s="148"/>
      <c r="B35" s="149"/>
      <c r="C35" s="160"/>
      <c r="D35" s="149"/>
      <c r="E35" s="10" t="s">
        <v>2208</v>
      </c>
      <c r="F35" s="197" t="str">
        <f t="shared" si="2"/>
        <v>C0104_27</v>
      </c>
      <c r="G35" s="10" t="s">
        <v>2208</v>
      </c>
      <c r="H35" s="7" t="str">
        <f t="shared" si="1"/>
        <v>27</v>
      </c>
      <c r="I35" s="7" t="str">
        <f>VLOOKUP(H35,燃料種!$A$2:$C$42,3,FALSE)</f>
        <v>3.45</v>
      </c>
    </row>
    <row r="36" spans="1:9">
      <c r="A36" s="148"/>
      <c r="B36" s="149"/>
      <c r="C36" s="160"/>
      <c r="D36" s="149"/>
      <c r="E36" s="10" t="s">
        <v>2209</v>
      </c>
      <c r="F36" s="197" t="str">
        <f t="shared" si="2"/>
        <v>C0104_28</v>
      </c>
      <c r="G36" s="10" t="s">
        <v>2209</v>
      </c>
      <c r="H36" s="7" t="str">
        <f t="shared" si="1"/>
        <v>28</v>
      </c>
      <c r="I36" s="7" t="str">
        <f>VLOOKUP(H36,燃料種!$A$2:$C$42,3,FALSE)</f>
        <v>7.53</v>
      </c>
    </row>
    <row r="37" spans="1:9">
      <c r="A37" s="148"/>
      <c r="B37" s="149"/>
      <c r="C37" s="160"/>
      <c r="D37" s="11"/>
      <c r="E37" s="10" t="s">
        <v>2210</v>
      </c>
      <c r="F37" s="197" t="str">
        <f t="shared" si="2"/>
        <v>C0104_29</v>
      </c>
      <c r="G37" s="10" t="s">
        <v>2210</v>
      </c>
      <c r="H37" s="7" t="str">
        <f t="shared" si="1"/>
        <v>29</v>
      </c>
      <c r="I37" s="7" t="str">
        <f>VLOOKUP(H37,燃料種!$A$2:$C$42,3,FALSE)</f>
        <v>40.0</v>
      </c>
    </row>
    <row r="38" spans="1:9">
      <c r="A38" s="148"/>
      <c r="B38" s="149"/>
      <c r="C38" s="160"/>
      <c r="D38" s="165" t="s">
        <v>2661</v>
      </c>
      <c r="E38" s="10" t="s">
        <v>2212</v>
      </c>
      <c r="F38" s="197" t="str">
        <f t="shared" ref="F38:F39" si="3">LEFT($D$38,5)&amp;"_"&amp;LEFT(E38,2)</f>
        <v>C0105_37</v>
      </c>
      <c r="G38" s="10" t="s">
        <v>2212</v>
      </c>
      <c r="H38" s="7" t="str">
        <f t="shared" si="1"/>
        <v>37</v>
      </c>
      <c r="I38" s="7" t="str">
        <f>VLOOKUP(H38,燃料種!$A$2:$C$42,3,FALSE)</f>
        <v>13.2</v>
      </c>
    </row>
    <row r="39" spans="1:9">
      <c r="A39" s="148"/>
      <c r="B39" s="149"/>
      <c r="C39" s="160"/>
      <c r="D39" s="149"/>
      <c r="E39" s="10" t="s">
        <v>2213</v>
      </c>
      <c r="F39" s="197" t="str">
        <f t="shared" si="3"/>
        <v>C0105_38</v>
      </c>
      <c r="G39" s="10" t="s">
        <v>2213</v>
      </c>
      <c r="H39" s="7" t="str">
        <f t="shared" si="1"/>
        <v>38</v>
      </c>
      <c r="I39" s="7" t="str">
        <f>VLOOKUP(H39,燃料種!$A$2:$C$42,3,FALSE)</f>
        <v>17.1</v>
      </c>
    </row>
    <row r="40" spans="1:9">
      <c r="A40" s="148"/>
      <c r="B40" s="149"/>
      <c r="C40" s="160"/>
      <c r="D40" s="165" t="s">
        <v>2662</v>
      </c>
      <c r="E40" s="10" t="s">
        <v>2212</v>
      </c>
      <c r="F40" s="197" t="str">
        <f t="shared" ref="F40:F41" si="4">LEFT($D$40,5)&amp;"_"&amp;LEFT(E40,2)</f>
        <v>C0106_37</v>
      </c>
      <c r="G40" s="10" t="s">
        <v>2212</v>
      </c>
      <c r="H40" s="7" t="str">
        <f t="shared" si="1"/>
        <v>37</v>
      </c>
      <c r="I40" s="7" t="str">
        <f>VLOOKUP(H40,燃料種!$A$2:$C$42,3,FALSE)</f>
        <v>13.2</v>
      </c>
    </row>
    <row r="41" spans="1:9">
      <c r="A41" s="148"/>
      <c r="B41" s="149"/>
      <c r="C41" s="160"/>
      <c r="D41" s="149"/>
      <c r="E41" s="10" t="s">
        <v>2213</v>
      </c>
      <c r="F41" s="197" t="str">
        <f t="shared" si="4"/>
        <v>C0106_38</v>
      </c>
      <c r="G41" s="10" t="s">
        <v>2213</v>
      </c>
      <c r="H41" s="7" t="str">
        <f t="shared" si="1"/>
        <v>38</v>
      </c>
      <c r="I41" s="7" t="str">
        <f>VLOOKUP(H41,燃料種!$A$2:$C$42,3,FALSE)</f>
        <v>17.1</v>
      </c>
    </row>
    <row r="42" spans="1:9">
      <c r="A42" s="148"/>
      <c r="B42" s="149"/>
      <c r="C42" s="160"/>
      <c r="D42" s="165" t="s">
        <v>2680</v>
      </c>
      <c r="E42" s="10" t="s">
        <v>2213</v>
      </c>
      <c r="F42" s="197" t="str">
        <f t="shared" ref="F42" si="5">LEFT($D$42,5)&amp;"_"&amp;LEFT(E42,2)</f>
        <v>C0107_38</v>
      </c>
      <c r="G42" s="10" t="s">
        <v>2213</v>
      </c>
      <c r="H42" s="7" t="str">
        <f t="shared" si="1"/>
        <v>38</v>
      </c>
      <c r="I42" s="7" t="str">
        <f>VLOOKUP(H42,燃料種!$A$2:$C$42,3,FALSE)</f>
        <v>17.1</v>
      </c>
    </row>
    <row r="43" spans="1:9">
      <c r="A43" s="148"/>
      <c r="B43" s="149"/>
      <c r="C43" s="160"/>
      <c r="D43" s="165" t="s">
        <v>2214</v>
      </c>
      <c r="E43" s="174" t="s">
        <v>2215</v>
      </c>
      <c r="F43" s="197" t="str">
        <f t="shared" ref="F43" si="6">LEFT($D$43,5)&amp;"_"&amp;LEFT(E43,2)</f>
        <v>C0108_39</v>
      </c>
      <c r="G43" s="174" t="s">
        <v>2215</v>
      </c>
      <c r="H43" s="7" t="str">
        <f t="shared" si="1"/>
        <v>39</v>
      </c>
      <c r="I43" s="7" t="str">
        <f>VLOOKUP(H43,燃料種!$A$2:$C$42,3,FALSE)</f>
        <v>13.6</v>
      </c>
    </row>
    <row r="44" spans="1:9">
      <c r="A44" s="148"/>
      <c r="B44" s="149"/>
      <c r="C44" s="160"/>
      <c r="D44" s="165" t="s">
        <v>2216</v>
      </c>
      <c r="E44" s="174" t="s">
        <v>2217</v>
      </c>
      <c r="F44" s="197" t="str">
        <f t="shared" ref="F44" si="7">LEFT($D$44,5)&amp;"_"&amp;LEFT(E44,2)</f>
        <v>C0109_40</v>
      </c>
      <c r="G44" s="174" t="s">
        <v>2217</v>
      </c>
      <c r="H44" s="7" t="str">
        <f t="shared" ref="H44:H102" si="8">LEFT(G44,2)</f>
        <v>40</v>
      </c>
      <c r="I44" s="7" t="str">
        <f>VLOOKUP(H44,燃料種!$A$2:$C$42,3,FALSE)</f>
        <v>21.2</v>
      </c>
    </row>
    <row r="45" spans="1:9">
      <c r="A45" s="148"/>
      <c r="B45" s="149"/>
      <c r="C45" s="160"/>
      <c r="D45" s="165" t="s">
        <v>2218</v>
      </c>
      <c r="E45" s="174" t="s">
        <v>2219</v>
      </c>
      <c r="F45" s="197" t="str">
        <f t="shared" ref="F45" si="9">LEFT($D$45,5)&amp;"_"&amp;LEFT(E45,2)</f>
        <v>C0110_41</v>
      </c>
      <c r="G45" s="174" t="s">
        <v>2219</v>
      </c>
      <c r="H45" s="7" t="str">
        <f t="shared" si="8"/>
        <v>41</v>
      </c>
      <c r="I45" s="7" t="str">
        <f>VLOOKUP(H45,燃料種!$A$2:$C$42,3,FALSE)</f>
        <v>13.2</v>
      </c>
    </row>
    <row r="46" spans="1:9">
      <c r="A46" s="148"/>
      <c r="B46" s="149"/>
      <c r="C46" s="160"/>
      <c r="D46" s="165" t="s">
        <v>2663</v>
      </c>
      <c r="E46" s="11" t="s">
        <v>2220</v>
      </c>
      <c r="F46" s="197" t="str">
        <f t="shared" ref="F46:F74" si="10">LEFT($D$46,5)&amp;"_"&amp;LEFT(E46,2)</f>
        <v>C0111_01</v>
      </c>
      <c r="G46" s="11" t="s">
        <v>2220</v>
      </c>
      <c r="H46" s="7" t="str">
        <f t="shared" si="8"/>
        <v>01</v>
      </c>
      <c r="I46" s="7" t="str">
        <f>VLOOKUP(H46,燃料種!$A$2:$C$42,3,FALSE)</f>
        <v>28.7</v>
      </c>
    </row>
    <row r="47" spans="1:9">
      <c r="A47" s="148"/>
      <c r="B47" s="149"/>
      <c r="C47" s="160"/>
      <c r="D47" s="149"/>
      <c r="E47" s="11" t="s">
        <v>2173</v>
      </c>
      <c r="F47" s="197" t="str">
        <f t="shared" si="10"/>
        <v>C0111_02</v>
      </c>
      <c r="G47" s="11" t="s">
        <v>2173</v>
      </c>
      <c r="H47" s="7" t="str">
        <f t="shared" si="8"/>
        <v>02</v>
      </c>
      <c r="I47" s="7" t="str">
        <f>VLOOKUP(H47,燃料種!$A$2:$C$42,3,FALSE)</f>
        <v>28.9</v>
      </c>
    </row>
    <row r="48" spans="1:9">
      <c r="A48" s="148"/>
      <c r="B48" s="149"/>
      <c r="C48" s="160"/>
      <c r="D48" s="149"/>
      <c r="E48" s="11" t="s">
        <v>2174</v>
      </c>
      <c r="F48" s="197" t="str">
        <f t="shared" si="10"/>
        <v>C0111_03</v>
      </c>
      <c r="G48" s="11" t="s">
        <v>2174</v>
      </c>
      <c r="H48" s="7" t="str">
        <f t="shared" si="8"/>
        <v>03</v>
      </c>
      <c r="I48" s="7" t="str">
        <f>VLOOKUP(H48,燃料種!$A$2:$C$42,3,FALSE)</f>
        <v>28.3</v>
      </c>
    </row>
    <row r="49" spans="1:9">
      <c r="A49" s="148"/>
      <c r="B49" s="149"/>
      <c r="C49" s="160"/>
      <c r="D49" s="149"/>
      <c r="E49" s="11" t="s">
        <v>2175</v>
      </c>
      <c r="F49" s="197" t="str">
        <f t="shared" si="10"/>
        <v>C0111_04</v>
      </c>
      <c r="G49" s="11" t="s">
        <v>2175</v>
      </c>
      <c r="H49" s="7" t="str">
        <f t="shared" si="8"/>
        <v>04</v>
      </c>
      <c r="I49" s="7" t="str">
        <f>VLOOKUP(H49,燃料種!$A$2:$C$42,3,FALSE)</f>
        <v>26.1</v>
      </c>
    </row>
    <row r="50" spans="1:9">
      <c r="A50" s="148"/>
      <c r="B50" s="149"/>
      <c r="C50" s="160"/>
      <c r="D50" s="149"/>
      <c r="E50" s="10" t="s">
        <v>2176</v>
      </c>
      <c r="F50" s="197" t="str">
        <f t="shared" si="10"/>
        <v>C0111_05</v>
      </c>
      <c r="G50" s="10" t="s">
        <v>2176</v>
      </c>
      <c r="H50" s="7" t="str">
        <f t="shared" si="8"/>
        <v>05</v>
      </c>
      <c r="I50" s="7" t="str">
        <f>VLOOKUP(H50,燃料種!$A$2:$C$42,3,FALSE)</f>
        <v>24.2</v>
      </c>
    </row>
    <row r="51" spans="1:9">
      <c r="A51" s="148"/>
      <c r="B51" s="149"/>
      <c r="C51" s="160"/>
      <c r="D51" s="149"/>
      <c r="E51" s="10" t="s">
        <v>2177</v>
      </c>
      <c r="F51" s="197" t="str">
        <f t="shared" si="10"/>
        <v>C0111_06</v>
      </c>
      <c r="G51" s="10" t="s">
        <v>2177</v>
      </c>
      <c r="H51" s="7" t="str">
        <f t="shared" si="8"/>
        <v>06</v>
      </c>
      <c r="I51" s="7" t="str">
        <f>VLOOKUP(H51,燃料種!$A$2:$C$42,3,FALSE)</f>
        <v>27.8</v>
      </c>
    </row>
    <row r="52" spans="1:9">
      <c r="A52" s="148"/>
      <c r="B52" s="149"/>
      <c r="C52" s="160"/>
      <c r="D52" s="149"/>
      <c r="E52" s="10" t="s">
        <v>2178</v>
      </c>
      <c r="F52" s="197" t="str">
        <f t="shared" si="10"/>
        <v>C0111_07</v>
      </c>
      <c r="G52" s="10" t="s">
        <v>2178</v>
      </c>
      <c r="H52" s="7" t="str">
        <f t="shared" si="8"/>
        <v>07</v>
      </c>
      <c r="I52" s="7" t="str">
        <f>VLOOKUP(H52,燃料種!$A$2:$C$42,3,FALSE)</f>
        <v>29.0</v>
      </c>
    </row>
    <row r="53" spans="1:9">
      <c r="A53" s="148"/>
      <c r="B53" s="149"/>
      <c r="C53" s="160"/>
      <c r="D53" s="149"/>
      <c r="E53" s="10" t="s">
        <v>2221</v>
      </c>
      <c r="F53" s="197" t="str">
        <f t="shared" si="10"/>
        <v>C0111_08</v>
      </c>
      <c r="G53" s="10" t="s">
        <v>2221</v>
      </c>
      <c r="H53" s="7" t="str">
        <f t="shared" si="8"/>
        <v>08</v>
      </c>
      <c r="I53" s="7" t="str">
        <f>VLOOKUP(H53,燃料種!$A$2:$C$42,3,FALSE)</f>
        <v>34.1</v>
      </c>
    </row>
    <row r="54" spans="1:9">
      <c r="A54" s="148"/>
      <c r="B54" s="149"/>
      <c r="C54" s="160"/>
      <c r="D54" s="149"/>
      <c r="E54" s="10" t="s">
        <v>2222</v>
      </c>
      <c r="F54" s="197" t="str">
        <f t="shared" si="10"/>
        <v>C0111_09</v>
      </c>
      <c r="G54" s="10" t="s">
        <v>2222</v>
      </c>
      <c r="H54" s="7" t="str">
        <f t="shared" si="8"/>
        <v>09</v>
      </c>
      <c r="I54" s="7" t="str">
        <f>VLOOKUP(H54,燃料種!$A$2:$C$42,3,FALSE)</f>
        <v>37.3</v>
      </c>
    </row>
    <row r="55" spans="1:9">
      <c r="A55" s="148"/>
      <c r="B55" s="149"/>
      <c r="C55" s="160"/>
      <c r="D55" s="149"/>
      <c r="E55" s="10" t="s">
        <v>2181</v>
      </c>
      <c r="F55" s="197" t="str">
        <f t="shared" si="10"/>
        <v>C0111_10</v>
      </c>
      <c r="G55" s="10" t="s">
        <v>2181</v>
      </c>
      <c r="H55" s="7" t="str">
        <f t="shared" si="8"/>
        <v>10</v>
      </c>
      <c r="I55" s="7" t="str">
        <f>VLOOKUP(H55,燃料種!$A$2:$C$42,3,FALSE)</f>
        <v>40.0</v>
      </c>
    </row>
    <row r="56" spans="1:9">
      <c r="A56" s="148"/>
      <c r="B56" s="149"/>
      <c r="C56" s="160"/>
      <c r="D56" s="149"/>
      <c r="E56" s="10" t="s">
        <v>2192</v>
      </c>
      <c r="F56" s="197" t="str">
        <f t="shared" si="10"/>
        <v>C0111_11</v>
      </c>
      <c r="G56" s="10" t="s">
        <v>2192</v>
      </c>
      <c r="H56" s="7" t="str">
        <f t="shared" si="8"/>
        <v>11</v>
      </c>
      <c r="I56" s="7" t="str">
        <f>VLOOKUP(H56,燃料種!$A$2:$C$42,3,FALSE)</f>
        <v>34.8</v>
      </c>
    </row>
    <row r="57" spans="1:9">
      <c r="A57" s="148"/>
      <c r="B57" s="149"/>
      <c r="C57" s="160"/>
      <c r="D57" s="149"/>
      <c r="E57" s="10" t="s">
        <v>2223</v>
      </c>
      <c r="F57" s="197" t="str">
        <f t="shared" si="10"/>
        <v>C0111_12</v>
      </c>
      <c r="G57" s="10" t="s">
        <v>2223</v>
      </c>
      <c r="H57" s="7" t="str">
        <f t="shared" si="8"/>
        <v>12</v>
      </c>
      <c r="I57" s="7" t="str">
        <f>VLOOKUP(H57,燃料種!$A$2:$C$42,3,FALSE)</f>
        <v>38.3</v>
      </c>
    </row>
    <row r="58" spans="1:9">
      <c r="A58" s="148"/>
      <c r="B58" s="149"/>
      <c r="C58" s="160"/>
      <c r="D58" s="149"/>
      <c r="E58" s="10" t="s">
        <v>2193</v>
      </c>
      <c r="F58" s="197" t="str">
        <f t="shared" si="10"/>
        <v>C0111_13</v>
      </c>
      <c r="G58" s="10" t="s">
        <v>2193</v>
      </c>
      <c r="H58" s="7" t="str">
        <f t="shared" si="8"/>
        <v>13</v>
      </c>
      <c r="I58" s="7" t="str">
        <f>VLOOKUP(H58,燃料種!$A$2:$C$42,3,FALSE)</f>
        <v>33.4</v>
      </c>
    </row>
    <row r="59" spans="1:9">
      <c r="A59" s="148"/>
      <c r="B59" s="149"/>
      <c r="C59" s="160"/>
      <c r="D59" s="149"/>
      <c r="E59" s="10" t="s">
        <v>2194</v>
      </c>
      <c r="F59" s="197" t="str">
        <f t="shared" si="10"/>
        <v>C0111_14</v>
      </c>
      <c r="G59" s="10" t="s">
        <v>2194</v>
      </c>
      <c r="H59" s="7" t="str">
        <f t="shared" si="8"/>
        <v>14</v>
      </c>
      <c r="I59" s="7" t="str">
        <f>VLOOKUP(H59,燃料種!$A$2:$C$42,3,FALSE)</f>
        <v>33.3</v>
      </c>
    </row>
    <row r="60" spans="1:9">
      <c r="A60" s="148"/>
      <c r="B60" s="149"/>
      <c r="C60" s="160"/>
      <c r="D60" s="149"/>
      <c r="E60" s="10" t="s">
        <v>2195</v>
      </c>
      <c r="F60" s="197" t="str">
        <f t="shared" si="10"/>
        <v>C0111_15</v>
      </c>
      <c r="G60" s="10" t="s">
        <v>2195</v>
      </c>
      <c r="H60" s="7" t="str">
        <f t="shared" si="8"/>
        <v>15</v>
      </c>
      <c r="I60" s="7" t="str">
        <f>VLOOKUP(H60,燃料種!$A$2:$C$42,3,FALSE)</f>
        <v>36.3</v>
      </c>
    </row>
    <row r="61" spans="1:9">
      <c r="A61" s="148"/>
      <c r="B61" s="149"/>
      <c r="C61" s="160"/>
      <c r="D61" s="149"/>
      <c r="E61" s="10" t="s">
        <v>2196</v>
      </c>
      <c r="F61" s="197" t="str">
        <f t="shared" si="10"/>
        <v>C0111_16</v>
      </c>
      <c r="G61" s="10" t="s">
        <v>2196</v>
      </c>
      <c r="H61" s="7" t="str">
        <f t="shared" si="8"/>
        <v>16</v>
      </c>
      <c r="I61" s="7" t="str">
        <f>VLOOKUP(H61,燃料種!$A$2:$C$42,3,FALSE)</f>
        <v>36.5</v>
      </c>
    </row>
    <row r="62" spans="1:9">
      <c r="A62" s="148"/>
      <c r="B62" s="149"/>
      <c r="C62" s="160"/>
      <c r="D62" s="149"/>
      <c r="E62" s="10" t="s">
        <v>2197</v>
      </c>
      <c r="F62" s="197" t="str">
        <f t="shared" si="10"/>
        <v>C0111_17</v>
      </c>
      <c r="G62" s="10" t="s">
        <v>2197</v>
      </c>
      <c r="H62" s="7" t="str">
        <f t="shared" si="8"/>
        <v>17</v>
      </c>
      <c r="I62" s="7" t="str">
        <f>VLOOKUP(H62,燃料種!$A$2:$C$42,3,FALSE)</f>
        <v>38.0</v>
      </c>
    </row>
    <row r="63" spans="1:9">
      <c r="A63" s="148"/>
      <c r="B63" s="149"/>
      <c r="C63" s="160"/>
      <c r="D63" s="149"/>
      <c r="E63" s="10" t="s">
        <v>2198</v>
      </c>
      <c r="F63" s="197" t="str">
        <f t="shared" si="10"/>
        <v>C0111_18</v>
      </c>
      <c r="G63" s="10" t="s">
        <v>2198</v>
      </c>
      <c r="H63" s="7" t="str">
        <f t="shared" si="8"/>
        <v>18</v>
      </c>
      <c r="I63" s="7" t="str">
        <f>VLOOKUP(H63,燃料種!$A$2:$C$42,3,FALSE)</f>
        <v>38.9</v>
      </c>
    </row>
    <row r="64" spans="1:9">
      <c r="A64" s="148"/>
      <c r="B64" s="149"/>
      <c r="C64" s="160"/>
      <c r="D64" s="149"/>
      <c r="E64" s="10" t="s">
        <v>2190</v>
      </c>
      <c r="F64" s="197" t="str">
        <f t="shared" si="10"/>
        <v>C0111_19</v>
      </c>
      <c r="G64" s="10" t="s">
        <v>2190</v>
      </c>
      <c r="H64" s="7" t="str">
        <f t="shared" si="8"/>
        <v>19</v>
      </c>
      <c r="I64" s="7" t="str">
        <f>VLOOKUP(H64,燃料種!$A$2:$C$42,3,FALSE)</f>
        <v>41.8</v>
      </c>
    </row>
    <row r="65" spans="1:9">
      <c r="A65" s="148"/>
      <c r="B65" s="149"/>
      <c r="C65" s="160"/>
      <c r="D65" s="149"/>
      <c r="E65" s="10" t="s">
        <v>2199</v>
      </c>
      <c r="F65" s="197" t="str">
        <f t="shared" si="10"/>
        <v>C0111_20</v>
      </c>
      <c r="G65" s="10" t="s">
        <v>2199</v>
      </c>
      <c r="H65" s="7" t="str">
        <f t="shared" si="8"/>
        <v>20</v>
      </c>
      <c r="I65" s="7" t="str">
        <f>VLOOKUP(H65,燃料種!$A$2:$C$42,3,FALSE)</f>
        <v>40.2</v>
      </c>
    </row>
    <row r="66" spans="1:9">
      <c r="A66" s="148"/>
      <c r="B66" s="149"/>
      <c r="C66" s="160"/>
      <c r="D66" s="149"/>
      <c r="E66" s="10" t="s">
        <v>2202</v>
      </c>
      <c r="F66" s="197" t="str">
        <f t="shared" si="10"/>
        <v>C0111_21</v>
      </c>
      <c r="G66" s="10" t="s">
        <v>2202</v>
      </c>
      <c r="H66" s="7" t="str">
        <f t="shared" si="8"/>
        <v>21</v>
      </c>
      <c r="I66" s="7" t="str">
        <f>VLOOKUP(H66,燃料種!$A$2:$C$42,3,FALSE)</f>
        <v>50.1</v>
      </c>
    </row>
    <row r="67" spans="1:9">
      <c r="A67" s="148"/>
      <c r="B67" s="149"/>
      <c r="C67" s="160"/>
      <c r="D67" s="149"/>
      <c r="E67" s="10" t="s">
        <v>2203</v>
      </c>
      <c r="F67" s="197" t="str">
        <f t="shared" si="10"/>
        <v>C0111_22</v>
      </c>
      <c r="G67" s="10" t="s">
        <v>2203</v>
      </c>
      <c r="H67" s="7" t="str">
        <f t="shared" si="8"/>
        <v>22</v>
      </c>
      <c r="I67" s="7" t="str">
        <f>VLOOKUP(H67,燃料種!$A$2:$C$42,3,FALSE)</f>
        <v>46.1</v>
      </c>
    </row>
    <row r="68" spans="1:9">
      <c r="A68" s="148"/>
      <c r="B68" s="149"/>
      <c r="C68" s="160"/>
      <c r="D68" s="149"/>
      <c r="E68" s="10" t="s">
        <v>2204</v>
      </c>
      <c r="F68" s="197" t="str">
        <f t="shared" si="10"/>
        <v>C0111_23</v>
      </c>
      <c r="G68" s="10" t="s">
        <v>2204</v>
      </c>
      <c r="H68" s="7" t="str">
        <f t="shared" si="8"/>
        <v>23</v>
      </c>
      <c r="I68" s="7" t="str">
        <f>VLOOKUP(H68,燃料種!$A$2:$C$42,3,FALSE)</f>
        <v>54.7</v>
      </c>
    </row>
    <row r="69" spans="1:9">
      <c r="A69" s="148"/>
      <c r="B69" s="149"/>
      <c r="C69" s="160"/>
      <c r="D69" s="149"/>
      <c r="E69" s="10" t="s">
        <v>2205</v>
      </c>
      <c r="F69" s="197" t="str">
        <f t="shared" si="10"/>
        <v>C0111_24</v>
      </c>
      <c r="G69" s="10" t="s">
        <v>2205</v>
      </c>
      <c r="H69" s="7" t="str">
        <f t="shared" si="8"/>
        <v>24</v>
      </c>
      <c r="I69" s="7" t="str">
        <f>VLOOKUP(H69,燃料種!$A$2:$C$42,3,FALSE)</f>
        <v>38.4</v>
      </c>
    </row>
    <row r="70" spans="1:9">
      <c r="A70" s="148"/>
      <c r="B70" s="149"/>
      <c r="C70" s="160"/>
      <c r="D70" s="149"/>
      <c r="E70" s="10" t="s">
        <v>2206</v>
      </c>
      <c r="F70" s="197" t="str">
        <f t="shared" si="10"/>
        <v>C0111_25</v>
      </c>
      <c r="G70" s="10" t="s">
        <v>2206</v>
      </c>
      <c r="H70" s="7" t="str">
        <f t="shared" si="8"/>
        <v>25</v>
      </c>
      <c r="I70" s="7" t="str">
        <f>VLOOKUP(H70,燃料種!$A$2:$C$42,3,FALSE)</f>
        <v>18.4</v>
      </c>
    </row>
    <row r="71" spans="1:9">
      <c r="A71" s="148"/>
      <c r="B71" s="149"/>
      <c r="C71" s="160"/>
      <c r="D71" s="149"/>
      <c r="E71" s="10" t="s">
        <v>2207</v>
      </c>
      <c r="F71" s="197" t="str">
        <f t="shared" si="10"/>
        <v>C0111_26</v>
      </c>
      <c r="G71" s="10" t="s">
        <v>2207</v>
      </c>
      <c r="H71" s="7" t="str">
        <f t="shared" si="8"/>
        <v>26</v>
      </c>
      <c r="I71" s="7" t="str">
        <f>VLOOKUP(H71,燃料種!$A$2:$C$42,3,FALSE)</f>
        <v>3.23</v>
      </c>
    </row>
    <row r="72" spans="1:9">
      <c r="A72" s="148"/>
      <c r="B72" s="149"/>
      <c r="C72" s="160"/>
      <c r="D72" s="149"/>
      <c r="E72" s="10" t="s">
        <v>2208</v>
      </c>
      <c r="F72" s="197" t="str">
        <f t="shared" si="10"/>
        <v>C0111_27</v>
      </c>
      <c r="G72" s="10" t="s">
        <v>2208</v>
      </c>
      <c r="H72" s="7" t="str">
        <f t="shared" si="8"/>
        <v>27</v>
      </c>
      <c r="I72" s="7" t="str">
        <f>VLOOKUP(H72,燃料種!$A$2:$C$42,3,FALSE)</f>
        <v>3.45</v>
      </c>
    </row>
    <row r="73" spans="1:9">
      <c r="A73" s="148"/>
      <c r="B73" s="149"/>
      <c r="C73" s="160"/>
      <c r="D73" s="149"/>
      <c r="E73" s="10" t="s">
        <v>2209</v>
      </c>
      <c r="F73" s="197" t="str">
        <f t="shared" si="10"/>
        <v>C0111_28</v>
      </c>
      <c r="G73" s="10" t="s">
        <v>2209</v>
      </c>
      <c r="H73" s="7" t="str">
        <f t="shared" si="8"/>
        <v>28</v>
      </c>
      <c r="I73" s="7" t="str">
        <f>VLOOKUP(H73,燃料種!$A$2:$C$42,3,FALSE)</f>
        <v>7.53</v>
      </c>
    </row>
    <row r="74" spans="1:9">
      <c r="A74" s="148"/>
      <c r="B74" s="149"/>
      <c r="C74" s="160"/>
      <c r="D74" s="149"/>
      <c r="E74" s="10" t="s">
        <v>2210</v>
      </c>
      <c r="F74" s="197" t="str">
        <f t="shared" si="10"/>
        <v>C0111_29</v>
      </c>
      <c r="G74" s="10" t="s">
        <v>2210</v>
      </c>
      <c r="H74" s="7" t="str">
        <f t="shared" si="8"/>
        <v>29</v>
      </c>
      <c r="I74" s="7" t="str">
        <f>VLOOKUP(H74,燃料種!$A$2:$C$42,3,FALSE)</f>
        <v>40.0</v>
      </c>
    </row>
    <row r="75" spans="1:9">
      <c r="A75" s="148"/>
      <c r="B75" s="149"/>
      <c r="C75" s="160"/>
      <c r="D75" s="165" t="s">
        <v>2664</v>
      </c>
      <c r="E75" s="11" t="s">
        <v>2220</v>
      </c>
      <c r="F75" s="197" t="str">
        <f t="shared" ref="F75:F103" si="11">LEFT($D$75,5)&amp;"_"&amp;LEFT(E75,2)</f>
        <v>C0112_01</v>
      </c>
      <c r="G75" s="11" t="s">
        <v>2220</v>
      </c>
      <c r="H75" s="7" t="str">
        <f t="shared" si="8"/>
        <v>01</v>
      </c>
      <c r="I75" s="7" t="str">
        <f>VLOOKUP(H75,燃料種!$A$2:$C$42,3,FALSE)</f>
        <v>28.7</v>
      </c>
    </row>
    <row r="76" spans="1:9">
      <c r="A76" s="148"/>
      <c r="B76" s="149"/>
      <c r="C76" s="160"/>
      <c r="D76" s="149"/>
      <c r="E76" s="11" t="s">
        <v>2173</v>
      </c>
      <c r="F76" s="197" t="str">
        <f t="shared" si="11"/>
        <v>C0112_02</v>
      </c>
      <c r="G76" s="11" t="s">
        <v>2173</v>
      </c>
      <c r="H76" s="7" t="str">
        <f t="shared" si="8"/>
        <v>02</v>
      </c>
      <c r="I76" s="7" t="str">
        <f>VLOOKUP(H76,燃料種!$A$2:$C$42,3,FALSE)</f>
        <v>28.9</v>
      </c>
    </row>
    <row r="77" spans="1:9">
      <c r="A77" s="148"/>
      <c r="B77" s="149"/>
      <c r="C77" s="160"/>
      <c r="D77" s="149"/>
      <c r="E77" s="11" t="s">
        <v>2174</v>
      </c>
      <c r="F77" s="197" t="str">
        <f t="shared" si="11"/>
        <v>C0112_03</v>
      </c>
      <c r="G77" s="11" t="s">
        <v>2174</v>
      </c>
      <c r="H77" s="7" t="str">
        <f t="shared" si="8"/>
        <v>03</v>
      </c>
      <c r="I77" s="7" t="str">
        <f>VLOOKUP(H77,燃料種!$A$2:$C$42,3,FALSE)</f>
        <v>28.3</v>
      </c>
    </row>
    <row r="78" spans="1:9">
      <c r="A78" s="148"/>
      <c r="B78" s="149"/>
      <c r="C78" s="160"/>
      <c r="D78" s="149"/>
      <c r="E78" s="11" t="s">
        <v>2175</v>
      </c>
      <c r="F78" s="197" t="str">
        <f t="shared" si="11"/>
        <v>C0112_04</v>
      </c>
      <c r="G78" s="11" t="s">
        <v>2175</v>
      </c>
      <c r="H78" s="7" t="str">
        <f t="shared" si="8"/>
        <v>04</v>
      </c>
      <c r="I78" s="7" t="str">
        <f>VLOOKUP(H78,燃料種!$A$2:$C$42,3,FALSE)</f>
        <v>26.1</v>
      </c>
    </row>
    <row r="79" spans="1:9">
      <c r="A79" s="148"/>
      <c r="B79" s="149"/>
      <c r="C79" s="160"/>
      <c r="D79" s="149"/>
      <c r="E79" s="10" t="s">
        <v>2176</v>
      </c>
      <c r="F79" s="197" t="str">
        <f t="shared" si="11"/>
        <v>C0112_05</v>
      </c>
      <c r="G79" s="10" t="s">
        <v>2176</v>
      </c>
      <c r="H79" s="7" t="str">
        <f t="shared" si="8"/>
        <v>05</v>
      </c>
      <c r="I79" s="7" t="str">
        <f>VLOOKUP(H79,燃料種!$A$2:$C$42,3,FALSE)</f>
        <v>24.2</v>
      </c>
    </row>
    <row r="80" spans="1:9">
      <c r="A80" s="148"/>
      <c r="B80" s="149"/>
      <c r="C80" s="160"/>
      <c r="D80" s="149"/>
      <c r="E80" s="10" t="s">
        <v>2177</v>
      </c>
      <c r="F80" s="197" t="str">
        <f t="shared" si="11"/>
        <v>C0112_06</v>
      </c>
      <c r="G80" s="10" t="s">
        <v>2177</v>
      </c>
      <c r="H80" s="7" t="str">
        <f t="shared" si="8"/>
        <v>06</v>
      </c>
      <c r="I80" s="7" t="str">
        <f>VLOOKUP(H80,燃料種!$A$2:$C$42,3,FALSE)</f>
        <v>27.8</v>
      </c>
    </row>
    <row r="81" spans="1:9">
      <c r="A81" s="148"/>
      <c r="B81" s="149"/>
      <c r="C81" s="160"/>
      <c r="D81" s="149"/>
      <c r="E81" s="10" t="s">
        <v>2178</v>
      </c>
      <c r="F81" s="197" t="str">
        <f t="shared" si="11"/>
        <v>C0112_07</v>
      </c>
      <c r="G81" s="10" t="s">
        <v>2178</v>
      </c>
      <c r="H81" s="7" t="str">
        <f t="shared" si="8"/>
        <v>07</v>
      </c>
      <c r="I81" s="7" t="str">
        <f>VLOOKUP(H81,燃料種!$A$2:$C$42,3,FALSE)</f>
        <v>29.0</v>
      </c>
    </row>
    <row r="82" spans="1:9">
      <c r="A82" s="148"/>
      <c r="B82" s="149"/>
      <c r="C82" s="160"/>
      <c r="D82" s="149"/>
      <c r="E82" s="10" t="s">
        <v>2221</v>
      </c>
      <c r="F82" s="197" t="str">
        <f t="shared" si="11"/>
        <v>C0112_08</v>
      </c>
      <c r="G82" s="10" t="s">
        <v>2221</v>
      </c>
      <c r="H82" s="7" t="str">
        <f t="shared" si="8"/>
        <v>08</v>
      </c>
      <c r="I82" s="7" t="str">
        <f>VLOOKUP(H82,燃料種!$A$2:$C$42,3,FALSE)</f>
        <v>34.1</v>
      </c>
    </row>
    <row r="83" spans="1:9">
      <c r="A83" s="148"/>
      <c r="B83" s="149"/>
      <c r="C83" s="160"/>
      <c r="D83" s="149"/>
      <c r="E83" s="10" t="s">
        <v>2222</v>
      </c>
      <c r="F83" s="197" t="str">
        <f t="shared" si="11"/>
        <v>C0112_09</v>
      </c>
      <c r="G83" s="10" t="s">
        <v>2222</v>
      </c>
      <c r="H83" s="7" t="str">
        <f t="shared" si="8"/>
        <v>09</v>
      </c>
      <c r="I83" s="7" t="str">
        <f>VLOOKUP(H83,燃料種!$A$2:$C$42,3,FALSE)</f>
        <v>37.3</v>
      </c>
    </row>
    <row r="84" spans="1:9">
      <c r="A84" s="148"/>
      <c r="B84" s="149"/>
      <c r="C84" s="160"/>
      <c r="D84" s="149"/>
      <c r="E84" s="10" t="s">
        <v>2181</v>
      </c>
      <c r="F84" s="197" t="str">
        <f t="shared" si="11"/>
        <v>C0112_10</v>
      </c>
      <c r="G84" s="10" t="s">
        <v>2181</v>
      </c>
      <c r="H84" s="7" t="str">
        <f t="shared" si="8"/>
        <v>10</v>
      </c>
      <c r="I84" s="7" t="str">
        <f>VLOOKUP(H84,燃料種!$A$2:$C$42,3,FALSE)</f>
        <v>40.0</v>
      </c>
    </row>
    <row r="85" spans="1:9">
      <c r="A85" s="148"/>
      <c r="B85" s="149"/>
      <c r="C85" s="160"/>
      <c r="D85" s="149"/>
      <c r="E85" s="10" t="s">
        <v>2192</v>
      </c>
      <c r="F85" s="197" t="str">
        <f t="shared" si="11"/>
        <v>C0112_11</v>
      </c>
      <c r="G85" s="10" t="s">
        <v>2192</v>
      </c>
      <c r="H85" s="7" t="str">
        <f t="shared" si="8"/>
        <v>11</v>
      </c>
      <c r="I85" s="7" t="str">
        <f>VLOOKUP(H85,燃料種!$A$2:$C$42,3,FALSE)</f>
        <v>34.8</v>
      </c>
    </row>
    <row r="86" spans="1:9">
      <c r="A86" s="148"/>
      <c r="B86" s="149"/>
      <c r="C86" s="160"/>
      <c r="D86" s="149"/>
      <c r="E86" s="10" t="s">
        <v>2223</v>
      </c>
      <c r="F86" s="197" t="str">
        <f t="shared" si="11"/>
        <v>C0112_12</v>
      </c>
      <c r="G86" s="10" t="s">
        <v>2223</v>
      </c>
      <c r="H86" s="7" t="str">
        <f t="shared" si="8"/>
        <v>12</v>
      </c>
      <c r="I86" s="7" t="str">
        <f>VLOOKUP(H86,燃料種!$A$2:$C$42,3,FALSE)</f>
        <v>38.3</v>
      </c>
    </row>
    <row r="87" spans="1:9">
      <c r="A87" s="148"/>
      <c r="B87" s="149"/>
      <c r="C87" s="160"/>
      <c r="D87" s="149"/>
      <c r="E87" s="10" t="s">
        <v>2193</v>
      </c>
      <c r="F87" s="197" t="str">
        <f t="shared" si="11"/>
        <v>C0112_13</v>
      </c>
      <c r="G87" s="10" t="s">
        <v>2193</v>
      </c>
      <c r="H87" s="7" t="str">
        <f t="shared" si="8"/>
        <v>13</v>
      </c>
      <c r="I87" s="7" t="str">
        <f>VLOOKUP(H87,燃料種!$A$2:$C$42,3,FALSE)</f>
        <v>33.4</v>
      </c>
    </row>
    <row r="88" spans="1:9">
      <c r="A88" s="148"/>
      <c r="B88" s="149"/>
      <c r="C88" s="160"/>
      <c r="D88" s="149"/>
      <c r="E88" s="10" t="s">
        <v>2194</v>
      </c>
      <c r="F88" s="197" t="str">
        <f t="shared" si="11"/>
        <v>C0112_14</v>
      </c>
      <c r="G88" s="10" t="s">
        <v>2194</v>
      </c>
      <c r="H88" s="7" t="str">
        <f t="shared" si="8"/>
        <v>14</v>
      </c>
      <c r="I88" s="7" t="str">
        <f>VLOOKUP(H88,燃料種!$A$2:$C$42,3,FALSE)</f>
        <v>33.3</v>
      </c>
    </row>
    <row r="89" spans="1:9">
      <c r="A89" s="148"/>
      <c r="B89" s="149"/>
      <c r="C89" s="160"/>
      <c r="D89" s="149"/>
      <c r="E89" s="10" t="s">
        <v>2195</v>
      </c>
      <c r="F89" s="197" t="str">
        <f t="shared" si="11"/>
        <v>C0112_15</v>
      </c>
      <c r="G89" s="10" t="s">
        <v>2195</v>
      </c>
      <c r="H89" s="7" t="str">
        <f t="shared" si="8"/>
        <v>15</v>
      </c>
      <c r="I89" s="7" t="str">
        <f>VLOOKUP(H89,燃料種!$A$2:$C$42,3,FALSE)</f>
        <v>36.3</v>
      </c>
    </row>
    <row r="90" spans="1:9">
      <c r="A90" s="148"/>
      <c r="B90" s="149"/>
      <c r="C90" s="160"/>
      <c r="D90" s="149"/>
      <c r="E90" s="10" t="s">
        <v>2196</v>
      </c>
      <c r="F90" s="197" t="str">
        <f t="shared" si="11"/>
        <v>C0112_16</v>
      </c>
      <c r="G90" s="10" t="s">
        <v>2196</v>
      </c>
      <c r="H90" s="7" t="str">
        <f t="shared" si="8"/>
        <v>16</v>
      </c>
      <c r="I90" s="7" t="str">
        <f>VLOOKUP(H90,燃料種!$A$2:$C$42,3,FALSE)</f>
        <v>36.5</v>
      </c>
    </row>
    <row r="91" spans="1:9">
      <c r="A91" s="148"/>
      <c r="B91" s="149"/>
      <c r="C91" s="160"/>
      <c r="D91" s="149"/>
      <c r="E91" s="10" t="s">
        <v>2197</v>
      </c>
      <c r="F91" s="197" t="str">
        <f t="shared" si="11"/>
        <v>C0112_17</v>
      </c>
      <c r="G91" s="10" t="s">
        <v>2197</v>
      </c>
      <c r="H91" s="7" t="str">
        <f t="shared" si="8"/>
        <v>17</v>
      </c>
      <c r="I91" s="7" t="str">
        <f>VLOOKUP(H91,燃料種!$A$2:$C$42,3,FALSE)</f>
        <v>38.0</v>
      </c>
    </row>
    <row r="92" spans="1:9">
      <c r="A92" s="148"/>
      <c r="B92" s="149"/>
      <c r="C92" s="160"/>
      <c r="D92" s="149"/>
      <c r="E92" s="10" t="s">
        <v>2198</v>
      </c>
      <c r="F92" s="197" t="str">
        <f t="shared" si="11"/>
        <v>C0112_18</v>
      </c>
      <c r="G92" s="10" t="s">
        <v>2198</v>
      </c>
      <c r="H92" s="7" t="str">
        <f t="shared" si="8"/>
        <v>18</v>
      </c>
      <c r="I92" s="7" t="str">
        <f>VLOOKUP(H92,燃料種!$A$2:$C$42,3,FALSE)</f>
        <v>38.9</v>
      </c>
    </row>
    <row r="93" spans="1:9">
      <c r="A93" s="148"/>
      <c r="B93" s="149"/>
      <c r="C93" s="160"/>
      <c r="D93" s="149"/>
      <c r="E93" s="10" t="s">
        <v>2190</v>
      </c>
      <c r="F93" s="197" t="str">
        <f t="shared" si="11"/>
        <v>C0112_19</v>
      </c>
      <c r="G93" s="10" t="s">
        <v>2190</v>
      </c>
      <c r="H93" s="7" t="str">
        <f t="shared" si="8"/>
        <v>19</v>
      </c>
      <c r="I93" s="7" t="str">
        <f>VLOOKUP(H93,燃料種!$A$2:$C$42,3,FALSE)</f>
        <v>41.8</v>
      </c>
    </row>
    <row r="94" spans="1:9">
      <c r="A94" s="148"/>
      <c r="B94" s="149"/>
      <c r="C94" s="160"/>
      <c r="D94" s="149"/>
      <c r="E94" s="10" t="s">
        <v>2199</v>
      </c>
      <c r="F94" s="197" t="str">
        <f t="shared" si="11"/>
        <v>C0112_20</v>
      </c>
      <c r="G94" s="10" t="s">
        <v>2199</v>
      </c>
      <c r="H94" s="7" t="str">
        <f t="shared" si="8"/>
        <v>20</v>
      </c>
      <c r="I94" s="7" t="str">
        <f>VLOOKUP(H94,燃料種!$A$2:$C$42,3,FALSE)</f>
        <v>40.2</v>
      </c>
    </row>
    <row r="95" spans="1:9">
      <c r="A95" s="148"/>
      <c r="B95" s="149"/>
      <c r="C95" s="160"/>
      <c r="D95" s="149"/>
      <c r="E95" s="10" t="s">
        <v>2202</v>
      </c>
      <c r="F95" s="197" t="str">
        <f t="shared" si="11"/>
        <v>C0112_21</v>
      </c>
      <c r="G95" s="10" t="s">
        <v>2202</v>
      </c>
      <c r="H95" s="7" t="str">
        <f t="shared" si="8"/>
        <v>21</v>
      </c>
      <c r="I95" s="7" t="str">
        <f>VLOOKUP(H95,燃料種!$A$2:$C$42,3,FALSE)</f>
        <v>50.1</v>
      </c>
    </row>
    <row r="96" spans="1:9">
      <c r="A96" s="148"/>
      <c r="B96" s="149"/>
      <c r="C96" s="160"/>
      <c r="D96" s="149"/>
      <c r="E96" s="10" t="s">
        <v>2203</v>
      </c>
      <c r="F96" s="197" t="str">
        <f t="shared" si="11"/>
        <v>C0112_22</v>
      </c>
      <c r="G96" s="10" t="s">
        <v>2203</v>
      </c>
      <c r="H96" s="7" t="str">
        <f t="shared" si="8"/>
        <v>22</v>
      </c>
      <c r="I96" s="7" t="str">
        <f>VLOOKUP(H96,燃料種!$A$2:$C$42,3,FALSE)</f>
        <v>46.1</v>
      </c>
    </row>
    <row r="97" spans="1:9">
      <c r="A97" s="148"/>
      <c r="B97" s="149"/>
      <c r="C97" s="160"/>
      <c r="D97" s="149"/>
      <c r="E97" s="10" t="s">
        <v>2204</v>
      </c>
      <c r="F97" s="197" t="str">
        <f t="shared" si="11"/>
        <v>C0112_23</v>
      </c>
      <c r="G97" s="10" t="s">
        <v>2204</v>
      </c>
      <c r="H97" s="7" t="str">
        <f t="shared" si="8"/>
        <v>23</v>
      </c>
      <c r="I97" s="7" t="str">
        <f>VLOOKUP(H97,燃料種!$A$2:$C$42,3,FALSE)</f>
        <v>54.7</v>
      </c>
    </row>
    <row r="98" spans="1:9">
      <c r="A98" s="148"/>
      <c r="B98" s="149"/>
      <c r="C98" s="160"/>
      <c r="D98" s="149"/>
      <c r="E98" s="10" t="s">
        <v>2205</v>
      </c>
      <c r="F98" s="197" t="str">
        <f t="shared" si="11"/>
        <v>C0112_24</v>
      </c>
      <c r="G98" s="10" t="s">
        <v>2205</v>
      </c>
      <c r="H98" s="7" t="str">
        <f t="shared" si="8"/>
        <v>24</v>
      </c>
      <c r="I98" s="7" t="str">
        <f>VLOOKUP(H98,燃料種!$A$2:$C$42,3,FALSE)</f>
        <v>38.4</v>
      </c>
    </row>
    <row r="99" spans="1:9">
      <c r="A99" s="148"/>
      <c r="B99" s="149"/>
      <c r="C99" s="160"/>
      <c r="D99" s="149"/>
      <c r="E99" s="10" t="s">
        <v>2206</v>
      </c>
      <c r="F99" s="197" t="str">
        <f t="shared" si="11"/>
        <v>C0112_25</v>
      </c>
      <c r="G99" s="10" t="s">
        <v>2206</v>
      </c>
      <c r="H99" s="7" t="str">
        <f t="shared" si="8"/>
        <v>25</v>
      </c>
      <c r="I99" s="7" t="str">
        <f>VLOOKUP(H99,燃料種!$A$2:$C$42,3,FALSE)</f>
        <v>18.4</v>
      </c>
    </row>
    <row r="100" spans="1:9">
      <c r="A100" s="148"/>
      <c r="B100" s="149"/>
      <c r="C100" s="160"/>
      <c r="D100" s="149"/>
      <c r="E100" s="10" t="s">
        <v>2207</v>
      </c>
      <c r="F100" s="197" t="str">
        <f t="shared" si="11"/>
        <v>C0112_26</v>
      </c>
      <c r="G100" s="10" t="s">
        <v>2207</v>
      </c>
      <c r="H100" s="7" t="str">
        <f t="shared" si="8"/>
        <v>26</v>
      </c>
      <c r="I100" s="7" t="str">
        <f>VLOOKUP(H100,燃料種!$A$2:$C$42,3,FALSE)</f>
        <v>3.23</v>
      </c>
    </row>
    <row r="101" spans="1:9">
      <c r="A101" s="148"/>
      <c r="B101" s="149"/>
      <c r="C101" s="160"/>
      <c r="D101" s="149"/>
      <c r="E101" s="10" t="s">
        <v>2208</v>
      </c>
      <c r="F101" s="197" t="str">
        <f t="shared" si="11"/>
        <v>C0112_27</v>
      </c>
      <c r="G101" s="10" t="s">
        <v>2208</v>
      </c>
      <c r="H101" s="7" t="str">
        <f t="shared" si="8"/>
        <v>27</v>
      </c>
      <c r="I101" s="7" t="str">
        <f>VLOOKUP(H101,燃料種!$A$2:$C$42,3,FALSE)</f>
        <v>3.45</v>
      </c>
    </row>
    <row r="102" spans="1:9">
      <c r="A102" s="148"/>
      <c r="B102" s="149"/>
      <c r="C102" s="160"/>
      <c r="D102" s="149"/>
      <c r="E102" s="10" t="s">
        <v>2209</v>
      </c>
      <c r="F102" s="197" t="str">
        <f t="shared" si="11"/>
        <v>C0112_28</v>
      </c>
      <c r="G102" s="10" t="s">
        <v>2209</v>
      </c>
      <c r="H102" s="7" t="str">
        <f t="shared" si="8"/>
        <v>28</v>
      </c>
      <c r="I102" s="7" t="str">
        <f>VLOOKUP(H102,燃料種!$A$2:$C$42,3,FALSE)</f>
        <v>7.53</v>
      </c>
    </row>
    <row r="103" spans="1:9">
      <c r="A103" s="148"/>
      <c r="B103" s="149"/>
      <c r="C103" s="160"/>
      <c r="D103" s="11"/>
      <c r="E103" s="10" t="s">
        <v>2210</v>
      </c>
      <c r="F103" s="197" t="str">
        <f t="shared" si="11"/>
        <v>C0112_29</v>
      </c>
      <c r="G103" s="10" t="s">
        <v>2210</v>
      </c>
      <c r="H103" s="7" t="str">
        <f t="shared" ref="H103:H223" si="12">LEFT(G103,2)</f>
        <v>29</v>
      </c>
      <c r="I103" s="7" t="str">
        <f>VLOOKUP(H103,燃料種!$A$2:$C$42,3,FALSE)</f>
        <v>40.0</v>
      </c>
    </row>
    <row r="104" spans="1:9">
      <c r="A104" s="148"/>
      <c r="B104" s="149"/>
      <c r="C104" s="160"/>
      <c r="D104" s="165" t="s">
        <v>2665</v>
      </c>
      <c r="E104" s="11" t="s">
        <v>2220</v>
      </c>
      <c r="F104" s="197" t="str">
        <f t="shared" ref="F104:F113" si="13">LEFT($D$104,5)&amp;"_"&amp;LEFT(E104,2)</f>
        <v>C0113_01</v>
      </c>
      <c r="G104" s="11" t="s">
        <v>2220</v>
      </c>
      <c r="H104" s="7" t="str">
        <f t="shared" si="12"/>
        <v>01</v>
      </c>
      <c r="I104" s="7" t="str">
        <f>VLOOKUP(H104,燃料種!$A$2:$C$42,3,FALSE)</f>
        <v>28.7</v>
      </c>
    </row>
    <row r="105" spans="1:9">
      <c r="A105" s="148"/>
      <c r="B105" s="149"/>
      <c r="C105" s="160"/>
      <c r="D105" s="149"/>
      <c r="E105" s="11" t="s">
        <v>2173</v>
      </c>
      <c r="F105" s="197" t="str">
        <f t="shared" si="13"/>
        <v>C0113_02</v>
      </c>
      <c r="G105" s="11" t="s">
        <v>2173</v>
      </c>
      <c r="H105" s="7" t="str">
        <f t="shared" si="12"/>
        <v>02</v>
      </c>
      <c r="I105" s="7" t="str">
        <f>VLOOKUP(H105,燃料種!$A$2:$C$42,3,FALSE)</f>
        <v>28.9</v>
      </c>
    </row>
    <row r="106" spans="1:9">
      <c r="A106" s="148"/>
      <c r="B106" s="149"/>
      <c r="C106" s="160"/>
      <c r="D106" s="149"/>
      <c r="E106" s="11" t="s">
        <v>2174</v>
      </c>
      <c r="F106" s="197" t="str">
        <f t="shared" si="13"/>
        <v>C0113_03</v>
      </c>
      <c r="G106" s="11" t="s">
        <v>2174</v>
      </c>
      <c r="H106" s="7" t="str">
        <f t="shared" si="12"/>
        <v>03</v>
      </c>
      <c r="I106" s="7" t="str">
        <f>VLOOKUP(H106,燃料種!$A$2:$C$42,3,FALSE)</f>
        <v>28.3</v>
      </c>
    </row>
    <row r="107" spans="1:9">
      <c r="A107" s="148"/>
      <c r="B107" s="149"/>
      <c r="C107" s="160"/>
      <c r="D107" s="149"/>
      <c r="E107" s="11" t="s">
        <v>2175</v>
      </c>
      <c r="F107" s="197" t="str">
        <f t="shared" si="13"/>
        <v>C0113_04</v>
      </c>
      <c r="G107" s="11" t="s">
        <v>2175</v>
      </c>
      <c r="H107" s="7" t="str">
        <f t="shared" si="12"/>
        <v>04</v>
      </c>
      <c r="I107" s="7" t="str">
        <f>VLOOKUP(H107,燃料種!$A$2:$C$42,3,FALSE)</f>
        <v>26.1</v>
      </c>
    </row>
    <row r="108" spans="1:9">
      <c r="A108" s="148"/>
      <c r="B108" s="149"/>
      <c r="C108" s="160"/>
      <c r="D108" s="149"/>
      <c r="E108" s="10" t="s">
        <v>2176</v>
      </c>
      <c r="F108" s="197" t="str">
        <f t="shared" si="13"/>
        <v>C0113_05</v>
      </c>
      <c r="G108" s="10" t="s">
        <v>2176</v>
      </c>
      <c r="H108" s="7" t="str">
        <f t="shared" si="12"/>
        <v>05</v>
      </c>
      <c r="I108" s="7" t="str">
        <f>VLOOKUP(H108,燃料種!$A$2:$C$42,3,FALSE)</f>
        <v>24.2</v>
      </c>
    </row>
    <row r="109" spans="1:9">
      <c r="A109" s="148"/>
      <c r="B109" s="149"/>
      <c r="C109" s="160"/>
      <c r="D109" s="149"/>
      <c r="E109" s="10" t="s">
        <v>2177</v>
      </c>
      <c r="F109" s="197" t="str">
        <f t="shared" si="13"/>
        <v>C0113_06</v>
      </c>
      <c r="G109" s="10" t="s">
        <v>2177</v>
      </c>
      <c r="H109" s="7" t="str">
        <f t="shared" si="12"/>
        <v>06</v>
      </c>
      <c r="I109" s="7" t="str">
        <f>VLOOKUP(H109,燃料種!$A$2:$C$42,3,FALSE)</f>
        <v>27.8</v>
      </c>
    </row>
    <row r="110" spans="1:9">
      <c r="A110" s="148"/>
      <c r="B110" s="149"/>
      <c r="C110" s="160"/>
      <c r="D110" s="149"/>
      <c r="E110" s="10" t="s">
        <v>2178</v>
      </c>
      <c r="F110" s="197" t="str">
        <f t="shared" si="13"/>
        <v>C0113_07</v>
      </c>
      <c r="G110" s="10" t="s">
        <v>2178</v>
      </c>
      <c r="H110" s="7" t="str">
        <f t="shared" si="12"/>
        <v>07</v>
      </c>
      <c r="I110" s="7" t="str">
        <f>VLOOKUP(H110,燃料種!$A$2:$C$42,3,FALSE)</f>
        <v>29.0</v>
      </c>
    </row>
    <row r="111" spans="1:9">
      <c r="A111" s="148"/>
      <c r="B111" s="149"/>
      <c r="C111" s="160"/>
      <c r="D111" s="149"/>
      <c r="E111" s="10" t="s">
        <v>2221</v>
      </c>
      <c r="F111" s="197" t="str">
        <f t="shared" si="13"/>
        <v>C0113_08</v>
      </c>
      <c r="G111" s="10" t="s">
        <v>2221</v>
      </c>
      <c r="H111" s="7" t="str">
        <f t="shared" si="12"/>
        <v>08</v>
      </c>
      <c r="I111" s="7" t="str">
        <f>VLOOKUP(H111,燃料種!$A$2:$C$42,3,FALSE)</f>
        <v>34.1</v>
      </c>
    </row>
    <row r="112" spans="1:9">
      <c r="A112" s="148"/>
      <c r="B112" s="149"/>
      <c r="C112" s="160"/>
      <c r="D112" s="149"/>
      <c r="E112" s="10" t="s">
        <v>2222</v>
      </c>
      <c r="F112" s="197" t="str">
        <f t="shared" si="13"/>
        <v>C0113_09</v>
      </c>
      <c r="G112" s="10" t="s">
        <v>2222</v>
      </c>
      <c r="H112" s="7" t="str">
        <f t="shared" si="12"/>
        <v>09</v>
      </c>
      <c r="I112" s="7" t="str">
        <f>VLOOKUP(H112,燃料種!$A$2:$C$42,3,FALSE)</f>
        <v>37.3</v>
      </c>
    </row>
    <row r="113" spans="1:9">
      <c r="A113" s="148"/>
      <c r="B113" s="149"/>
      <c r="C113" s="160"/>
      <c r="D113" s="11"/>
      <c r="E113" s="10" t="s">
        <v>2181</v>
      </c>
      <c r="F113" s="197" t="str">
        <f t="shared" si="13"/>
        <v>C0113_10</v>
      </c>
      <c r="G113" s="10" t="s">
        <v>2181</v>
      </c>
      <c r="H113" s="7" t="str">
        <f t="shared" si="12"/>
        <v>10</v>
      </c>
      <c r="I113" s="7" t="str">
        <f>VLOOKUP(H113,燃料種!$A$2:$C$42,3,FALSE)</f>
        <v>40.0</v>
      </c>
    </row>
    <row r="114" spans="1:9">
      <c r="A114" s="148"/>
      <c r="B114" s="149"/>
      <c r="C114" s="160"/>
      <c r="D114" s="165" t="s">
        <v>2666</v>
      </c>
      <c r="E114" s="10" t="s">
        <v>2192</v>
      </c>
      <c r="F114" s="197" t="str">
        <f t="shared" ref="F114:F132" si="14">LEFT($D$114,5)&amp;"_"&amp;LEFT(E114,2)</f>
        <v>C0114_11</v>
      </c>
      <c r="G114" s="10" t="s">
        <v>2192</v>
      </c>
      <c r="H114" s="7" t="str">
        <f t="shared" si="12"/>
        <v>11</v>
      </c>
      <c r="I114" s="7" t="str">
        <f>VLOOKUP(H114,燃料種!$A$2:$C$42,3,FALSE)</f>
        <v>34.8</v>
      </c>
    </row>
    <row r="115" spans="1:9">
      <c r="A115" s="148"/>
      <c r="B115" s="149"/>
      <c r="C115" s="160"/>
      <c r="D115" s="149"/>
      <c r="E115" s="10" t="s">
        <v>2223</v>
      </c>
      <c r="F115" s="197" t="str">
        <f t="shared" si="14"/>
        <v>C0114_12</v>
      </c>
      <c r="G115" s="10" t="s">
        <v>2223</v>
      </c>
      <c r="H115" s="7" t="str">
        <f t="shared" si="12"/>
        <v>12</v>
      </c>
      <c r="I115" s="7" t="str">
        <f>VLOOKUP(H115,燃料種!$A$2:$C$42,3,FALSE)</f>
        <v>38.3</v>
      </c>
    </row>
    <row r="116" spans="1:9">
      <c r="A116" s="148"/>
      <c r="B116" s="149"/>
      <c r="C116" s="160"/>
      <c r="D116" s="149"/>
      <c r="E116" s="10" t="s">
        <v>2193</v>
      </c>
      <c r="F116" s="197" t="str">
        <f t="shared" si="14"/>
        <v>C0114_13</v>
      </c>
      <c r="G116" s="10" t="s">
        <v>2193</v>
      </c>
      <c r="H116" s="7" t="str">
        <f t="shared" si="12"/>
        <v>13</v>
      </c>
      <c r="I116" s="7" t="str">
        <f>VLOOKUP(H116,燃料種!$A$2:$C$42,3,FALSE)</f>
        <v>33.4</v>
      </c>
    </row>
    <row r="117" spans="1:9">
      <c r="A117" s="148"/>
      <c r="B117" s="149"/>
      <c r="C117" s="160"/>
      <c r="D117" s="149"/>
      <c r="E117" s="10" t="s">
        <v>2194</v>
      </c>
      <c r="F117" s="197" t="str">
        <f t="shared" si="14"/>
        <v>C0114_14</v>
      </c>
      <c r="G117" s="10" t="s">
        <v>2194</v>
      </c>
      <c r="H117" s="7" t="str">
        <f t="shared" si="12"/>
        <v>14</v>
      </c>
      <c r="I117" s="7" t="str">
        <f>VLOOKUP(H117,燃料種!$A$2:$C$42,3,FALSE)</f>
        <v>33.3</v>
      </c>
    </row>
    <row r="118" spans="1:9">
      <c r="A118" s="148"/>
      <c r="B118" s="149"/>
      <c r="C118" s="160"/>
      <c r="D118" s="149"/>
      <c r="E118" s="10" t="s">
        <v>2195</v>
      </c>
      <c r="F118" s="197" t="str">
        <f t="shared" si="14"/>
        <v>C0114_15</v>
      </c>
      <c r="G118" s="10" t="s">
        <v>2195</v>
      </c>
      <c r="H118" s="7" t="str">
        <f t="shared" si="12"/>
        <v>15</v>
      </c>
      <c r="I118" s="7" t="str">
        <f>VLOOKUP(H118,燃料種!$A$2:$C$42,3,FALSE)</f>
        <v>36.3</v>
      </c>
    </row>
    <row r="119" spans="1:9">
      <c r="A119" s="148"/>
      <c r="B119" s="149"/>
      <c r="C119" s="160"/>
      <c r="D119" s="149"/>
      <c r="E119" s="10" t="s">
        <v>2196</v>
      </c>
      <c r="F119" s="197" t="str">
        <f t="shared" si="14"/>
        <v>C0114_16</v>
      </c>
      <c r="G119" s="10" t="s">
        <v>2196</v>
      </c>
      <c r="H119" s="7" t="str">
        <f t="shared" si="12"/>
        <v>16</v>
      </c>
      <c r="I119" s="7" t="str">
        <f>VLOOKUP(H119,燃料種!$A$2:$C$42,3,FALSE)</f>
        <v>36.5</v>
      </c>
    </row>
    <row r="120" spans="1:9">
      <c r="A120" s="148"/>
      <c r="B120" s="149"/>
      <c r="C120" s="160"/>
      <c r="D120" s="149"/>
      <c r="E120" s="10" t="s">
        <v>2197</v>
      </c>
      <c r="F120" s="197" t="str">
        <f t="shared" si="14"/>
        <v>C0114_17</v>
      </c>
      <c r="G120" s="10" t="s">
        <v>2197</v>
      </c>
      <c r="H120" s="7" t="str">
        <f t="shared" si="12"/>
        <v>17</v>
      </c>
      <c r="I120" s="7" t="str">
        <f>VLOOKUP(H120,燃料種!$A$2:$C$42,3,FALSE)</f>
        <v>38.0</v>
      </c>
    </row>
    <row r="121" spans="1:9">
      <c r="A121" s="148"/>
      <c r="B121" s="149"/>
      <c r="C121" s="160"/>
      <c r="D121" s="149"/>
      <c r="E121" s="10" t="s">
        <v>2198</v>
      </c>
      <c r="F121" s="197" t="str">
        <f t="shared" si="14"/>
        <v>C0114_18</v>
      </c>
      <c r="G121" s="10" t="s">
        <v>2198</v>
      </c>
      <c r="H121" s="7" t="str">
        <f t="shared" si="12"/>
        <v>18</v>
      </c>
      <c r="I121" s="7" t="str">
        <f>VLOOKUP(H121,燃料種!$A$2:$C$42,3,FALSE)</f>
        <v>38.9</v>
      </c>
    </row>
    <row r="122" spans="1:9">
      <c r="A122" s="148"/>
      <c r="B122" s="149"/>
      <c r="C122" s="160"/>
      <c r="D122" s="149"/>
      <c r="E122" s="10" t="s">
        <v>2190</v>
      </c>
      <c r="F122" s="197" t="str">
        <f t="shared" si="14"/>
        <v>C0114_19</v>
      </c>
      <c r="G122" s="10" t="s">
        <v>2190</v>
      </c>
      <c r="H122" s="7" t="str">
        <f t="shared" si="12"/>
        <v>19</v>
      </c>
      <c r="I122" s="7" t="str">
        <f>VLOOKUP(H122,燃料種!$A$2:$C$42,3,FALSE)</f>
        <v>41.8</v>
      </c>
    </row>
    <row r="123" spans="1:9">
      <c r="A123" s="148"/>
      <c r="B123" s="149"/>
      <c r="C123" s="160"/>
      <c r="D123" s="149"/>
      <c r="E123" s="10" t="s">
        <v>2199</v>
      </c>
      <c r="F123" s="197" t="str">
        <f t="shared" si="14"/>
        <v>C0114_20</v>
      </c>
      <c r="G123" s="10" t="s">
        <v>2199</v>
      </c>
      <c r="H123" s="7" t="str">
        <f t="shared" si="12"/>
        <v>20</v>
      </c>
      <c r="I123" s="7" t="str">
        <f>VLOOKUP(H123,燃料種!$A$2:$C$42,3,FALSE)</f>
        <v>40.2</v>
      </c>
    </row>
    <row r="124" spans="1:9">
      <c r="A124" s="148"/>
      <c r="B124" s="149"/>
      <c r="C124" s="160"/>
      <c r="D124" s="149"/>
      <c r="E124" s="10" t="s">
        <v>2202</v>
      </c>
      <c r="F124" s="197" t="str">
        <f t="shared" si="14"/>
        <v>C0114_21</v>
      </c>
      <c r="G124" s="10" t="s">
        <v>2202</v>
      </c>
      <c r="H124" s="7" t="str">
        <f t="shared" si="12"/>
        <v>21</v>
      </c>
      <c r="I124" s="7" t="str">
        <f>VLOOKUP(H124,燃料種!$A$2:$C$42,3,FALSE)</f>
        <v>50.1</v>
      </c>
    </row>
    <row r="125" spans="1:9">
      <c r="A125" s="148"/>
      <c r="B125" s="149"/>
      <c r="C125" s="160"/>
      <c r="D125" s="149"/>
      <c r="E125" s="10" t="s">
        <v>2203</v>
      </c>
      <c r="F125" s="197" t="str">
        <f t="shared" si="14"/>
        <v>C0114_22</v>
      </c>
      <c r="G125" s="10" t="s">
        <v>2203</v>
      </c>
      <c r="H125" s="7" t="str">
        <f t="shared" si="12"/>
        <v>22</v>
      </c>
      <c r="I125" s="7" t="str">
        <f>VLOOKUP(H125,燃料種!$A$2:$C$42,3,FALSE)</f>
        <v>46.1</v>
      </c>
    </row>
    <row r="126" spans="1:9">
      <c r="A126" s="148"/>
      <c r="B126" s="149"/>
      <c r="C126" s="160"/>
      <c r="D126" s="149"/>
      <c r="E126" s="10" t="s">
        <v>2204</v>
      </c>
      <c r="F126" s="197" t="str">
        <f t="shared" si="14"/>
        <v>C0114_23</v>
      </c>
      <c r="G126" s="10" t="s">
        <v>2204</v>
      </c>
      <c r="H126" s="7" t="str">
        <f t="shared" si="12"/>
        <v>23</v>
      </c>
      <c r="I126" s="7" t="str">
        <f>VLOOKUP(H126,燃料種!$A$2:$C$42,3,FALSE)</f>
        <v>54.7</v>
      </c>
    </row>
    <row r="127" spans="1:9">
      <c r="A127" s="148"/>
      <c r="B127" s="149"/>
      <c r="C127" s="160"/>
      <c r="D127" s="149"/>
      <c r="E127" s="10" t="s">
        <v>2205</v>
      </c>
      <c r="F127" s="197" t="str">
        <f t="shared" si="14"/>
        <v>C0114_24</v>
      </c>
      <c r="G127" s="10" t="s">
        <v>2205</v>
      </c>
      <c r="H127" s="7" t="str">
        <f t="shared" si="12"/>
        <v>24</v>
      </c>
      <c r="I127" s="7" t="str">
        <f>VLOOKUP(H127,燃料種!$A$2:$C$42,3,FALSE)</f>
        <v>38.4</v>
      </c>
    </row>
    <row r="128" spans="1:9">
      <c r="A128" s="148"/>
      <c r="B128" s="149"/>
      <c r="C128" s="160"/>
      <c r="D128" s="149"/>
      <c r="E128" s="10" t="s">
        <v>2206</v>
      </c>
      <c r="F128" s="197" t="str">
        <f t="shared" si="14"/>
        <v>C0114_25</v>
      </c>
      <c r="G128" s="10" t="s">
        <v>2206</v>
      </c>
      <c r="H128" s="7" t="str">
        <f t="shared" si="12"/>
        <v>25</v>
      </c>
      <c r="I128" s="7" t="str">
        <f>VLOOKUP(H128,燃料種!$A$2:$C$42,3,FALSE)</f>
        <v>18.4</v>
      </c>
    </row>
    <row r="129" spans="1:9">
      <c r="A129" s="148"/>
      <c r="B129" s="149"/>
      <c r="C129" s="160"/>
      <c r="D129" s="149"/>
      <c r="E129" s="10" t="s">
        <v>2207</v>
      </c>
      <c r="F129" s="197" t="str">
        <f t="shared" si="14"/>
        <v>C0114_26</v>
      </c>
      <c r="G129" s="10" t="s">
        <v>2207</v>
      </c>
      <c r="H129" s="7" t="str">
        <f t="shared" si="12"/>
        <v>26</v>
      </c>
      <c r="I129" s="7" t="str">
        <f>VLOOKUP(H129,燃料種!$A$2:$C$42,3,FALSE)</f>
        <v>3.23</v>
      </c>
    </row>
    <row r="130" spans="1:9">
      <c r="A130" s="148"/>
      <c r="B130" s="149"/>
      <c r="C130" s="160"/>
      <c r="D130" s="149"/>
      <c r="E130" s="10" t="s">
        <v>2208</v>
      </c>
      <c r="F130" s="197" t="str">
        <f t="shared" si="14"/>
        <v>C0114_27</v>
      </c>
      <c r="G130" s="10" t="s">
        <v>2208</v>
      </c>
      <c r="H130" s="7" t="str">
        <f t="shared" si="12"/>
        <v>27</v>
      </c>
      <c r="I130" s="7" t="str">
        <f>VLOOKUP(H130,燃料種!$A$2:$C$42,3,FALSE)</f>
        <v>3.45</v>
      </c>
    </row>
    <row r="131" spans="1:9">
      <c r="A131" s="148"/>
      <c r="B131" s="149"/>
      <c r="C131" s="160"/>
      <c r="D131" s="149"/>
      <c r="E131" s="10" t="s">
        <v>2209</v>
      </c>
      <c r="F131" s="197" t="str">
        <f t="shared" si="14"/>
        <v>C0114_28</v>
      </c>
      <c r="G131" s="10" t="s">
        <v>2209</v>
      </c>
      <c r="H131" s="7" t="str">
        <f t="shared" si="12"/>
        <v>28</v>
      </c>
      <c r="I131" s="7" t="str">
        <f>VLOOKUP(H131,燃料種!$A$2:$C$42,3,FALSE)</f>
        <v>7.53</v>
      </c>
    </row>
    <row r="132" spans="1:9">
      <c r="A132" s="148"/>
      <c r="B132" s="149"/>
      <c r="C132" s="160"/>
      <c r="D132" s="11"/>
      <c r="E132" s="10" t="s">
        <v>2210</v>
      </c>
      <c r="F132" s="197" t="str">
        <f t="shared" si="14"/>
        <v>C0114_29</v>
      </c>
      <c r="G132" s="10" t="s">
        <v>2210</v>
      </c>
      <c r="H132" s="7" t="str">
        <f t="shared" si="12"/>
        <v>29</v>
      </c>
      <c r="I132" s="7" t="str">
        <f>VLOOKUP(H132,燃料種!$A$2:$C$42,3,FALSE)</f>
        <v>40.0</v>
      </c>
    </row>
    <row r="133" spans="1:9">
      <c r="A133" s="148"/>
      <c r="B133" s="149"/>
      <c r="C133" s="160"/>
      <c r="D133" s="165" t="s">
        <v>2667</v>
      </c>
      <c r="E133" s="11" t="s">
        <v>2220</v>
      </c>
      <c r="F133" s="197" t="str">
        <f t="shared" ref="F133:F142" si="15">LEFT($D$133,5)&amp;"_"&amp;LEFT(E133,2)</f>
        <v>C0115_01</v>
      </c>
      <c r="G133" s="11" t="s">
        <v>2220</v>
      </c>
      <c r="H133" s="7" t="str">
        <f t="shared" si="12"/>
        <v>01</v>
      </c>
      <c r="I133" s="7" t="str">
        <f>VLOOKUP(H133,燃料種!$A$2:$C$42,3,FALSE)</f>
        <v>28.7</v>
      </c>
    </row>
    <row r="134" spans="1:9">
      <c r="A134" s="148"/>
      <c r="B134" s="149"/>
      <c r="C134" s="160"/>
      <c r="D134" s="149"/>
      <c r="E134" s="11" t="s">
        <v>2173</v>
      </c>
      <c r="F134" s="197" t="str">
        <f t="shared" si="15"/>
        <v>C0115_02</v>
      </c>
      <c r="G134" s="11" t="s">
        <v>2173</v>
      </c>
      <c r="H134" s="7" t="str">
        <f t="shared" si="12"/>
        <v>02</v>
      </c>
      <c r="I134" s="7" t="str">
        <f>VLOOKUP(H134,燃料種!$A$2:$C$42,3,FALSE)</f>
        <v>28.9</v>
      </c>
    </row>
    <row r="135" spans="1:9">
      <c r="A135" s="148"/>
      <c r="B135" s="149"/>
      <c r="C135" s="160"/>
      <c r="D135" s="149"/>
      <c r="E135" s="11" t="s">
        <v>2174</v>
      </c>
      <c r="F135" s="197" t="str">
        <f t="shared" si="15"/>
        <v>C0115_03</v>
      </c>
      <c r="G135" s="11" t="s">
        <v>2174</v>
      </c>
      <c r="H135" s="7" t="str">
        <f t="shared" si="12"/>
        <v>03</v>
      </c>
      <c r="I135" s="7" t="str">
        <f>VLOOKUP(H135,燃料種!$A$2:$C$42,3,FALSE)</f>
        <v>28.3</v>
      </c>
    </row>
    <row r="136" spans="1:9">
      <c r="A136" s="148"/>
      <c r="B136" s="149"/>
      <c r="C136" s="160"/>
      <c r="D136" s="149"/>
      <c r="E136" s="11" t="s">
        <v>2175</v>
      </c>
      <c r="F136" s="197" t="str">
        <f t="shared" si="15"/>
        <v>C0115_04</v>
      </c>
      <c r="G136" s="11" t="s">
        <v>2175</v>
      </c>
      <c r="H136" s="7" t="str">
        <f t="shared" si="12"/>
        <v>04</v>
      </c>
      <c r="I136" s="7" t="str">
        <f>VLOOKUP(H136,燃料種!$A$2:$C$42,3,FALSE)</f>
        <v>26.1</v>
      </c>
    </row>
    <row r="137" spans="1:9">
      <c r="A137" s="148"/>
      <c r="B137" s="149"/>
      <c r="C137" s="160"/>
      <c r="D137" s="149"/>
      <c r="E137" s="10" t="s">
        <v>2176</v>
      </c>
      <c r="F137" s="197" t="str">
        <f t="shared" si="15"/>
        <v>C0115_05</v>
      </c>
      <c r="G137" s="10" t="s">
        <v>2176</v>
      </c>
      <c r="H137" s="7" t="str">
        <f t="shared" si="12"/>
        <v>05</v>
      </c>
      <c r="I137" s="7" t="str">
        <f>VLOOKUP(H137,燃料種!$A$2:$C$42,3,FALSE)</f>
        <v>24.2</v>
      </c>
    </row>
    <row r="138" spans="1:9">
      <c r="A138" s="148"/>
      <c r="B138" s="149"/>
      <c r="C138" s="160"/>
      <c r="D138" s="149"/>
      <c r="E138" s="10" t="s">
        <v>2177</v>
      </c>
      <c r="F138" s="197" t="str">
        <f t="shared" si="15"/>
        <v>C0115_06</v>
      </c>
      <c r="G138" s="10" t="s">
        <v>2177</v>
      </c>
      <c r="H138" s="7" t="str">
        <f t="shared" si="12"/>
        <v>06</v>
      </c>
      <c r="I138" s="7" t="str">
        <f>VLOOKUP(H138,燃料種!$A$2:$C$42,3,FALSE)</f>
        <v>27.8</v>
      </c>
    </row>
    <row r="139" spans="1:9">
      <c r="A139" s="148"/>
      <c r="B139" s="149"/>
      <c r="C139" s="160"/>
      <c r="D139" s="149"/>
      <c r="E139" s="10" t="s">
        <v>2178</v>
      </c>
      <c r="F139" s="197" t="str">
        <f t="shared" si="15"/>
        <v>C0115_07</v>
      </c>
      <c r="G139" s="10" t="s">
        <v>2178</v>
      </c>
      <c r="H139" s="7" t="str">
        <f t="shared" si="12"/>
        <v>07</v>
      </c>
      <c r="I139" s="7" t="str">
        <f>VLOOKUP(H139,燃料種!$A$2:$C$42,3,FALSE)</f>
        <v>29.0</v>
      </c>
    </row>
    <row r="140" spans="1:9">
      <c r="A140" s="148"/>
      <c r="B140" s="149"/>
      <c r="C140" s="160"/>
      <c r="D140" s="149"/>
      <c r="E140" s="10" t="s">
        <v>2221</v>
      </c>
      <c r="F140" s="197" t="str">
        <f t="shared" si="15"/>
        <v>C0115_08</v>
      </c>
      <c r="G140" s="10" t="s">
        <v>2221</v>
      </c>
      <c r="H140" s="7" t="str">
        <f t="shared" si="12"/>
        <v>08</v>
      </c>
      <c r="I140" s="7" t="str">
        <f>VLOOKUP(H140,燃料種!$A$2:$C$42,3,FALSE)</f>
        <v>34.1</v>
      </c>
    </row>
    <row r="141" spans="1:9">
      <c r="A141" s="148"/>
      <c r="B141" s="149"/>
      <c r="C141" s="160"/>
      <c r="D141" s="149"/>
      <c r="E141" s="10" t="s">
        <v>2222</v>
      </c>
      <c r="F141" s="197" t="str">
        <f t="shared" si="15"/>
        <v>C0115_09</v>
      </c>
      <c r="G141" s="10" t="s">
        <v>2222</v>
      </c>
      <c r="H141" s="7" t="str">
        <f t="shared" si="12"/>
        <v>09</v>
      </c>
      <c r="I141" s="7" t="str">
        <f>VLOOKUP(H141,燃料種!$A$2:$C$42,3,FALSE)</f>
        <v>37.3</v>
      </c>
    </row>
    <row r="142" spans="1:9">
      <c r="A142" s="148"/>
      <c r="B142" s="149"/>
      <c r="C142" s="160"/>
      <c r="D142" s="11"/>
      <c r="E142" s="10" t="s">
        <v>2181</v>
      </c>
      <c r="F142" s="197" t="str">
        <f t="shared" si="15"/>
        <v>C0115_10</v>
      </c>
      <c r="G142" s="10" t="s">
        <v>2181</v>
      </c>
      <c r="H142" s="7" t="str">
        <f t="shared" si="12"/>
        <v>10</v>
      </c>
      <c r="I142" s="7" t="str">
        <f>VLOOKUP(H142,燃料種!$A$2:$C$42,3,FALSE)</f>
        <v>40.0</v>
      </c>
    </row>
    <row r="143" spans="1:9">
      <c r="A143" s="148"/>
      <c r="B143" s="149"/>
      <c r="C143" s="160"/>
      <c r="D143" s="165" t="s">
        <v>2668</v>
      </c>
      <c r="E143" s="10" t="s">
        <v>2192</v>
      </c>
      <c r="F143" s="197" t="str">
        <f t="shared" ref="F143:F161" si="16">LEFT($D$143,5)&amp;"_"&amp;LEFT(E143,2)</f>
        <v>C0116_11</v>
      </c>
      <c r="G143" s="10" t="s">
        <v>2192</v>
      </c>
      <c r="H143" s="7" t="str">
        <f t="shared" si="12"/>
        <v>11</v>
      </c>
      <c r="I143" s="7" t="str">
        <f>VLOOKUP(H143,燃料種!$A$2:$C$42,3,FALSE)</f>
        <v>34.8</v>
      </c>
    </row>
    <row r="144" spans="1:9">
      <c r="A144" s="148"/>
      <c r="B144" s="149"/>
      <c r="C144" s="160"/>
      <c r="D144" s="149"/>
      <c r="E144" s="10" t="s">
        <v>2223</v>
      </c>
      <c r="F144" s="197" t="str">
        <f t="shared" si="16"/>
        <v>C0116_12</v>
      </c>
      <c r="G144" s="10" t="s">
        <v>2223</v>
      </c>
      <c r="H144" s="7" t="str">
        <f t="shared" si="12"/>
        <v>12</v>
      </c>
      <c r="I144" s="7" t="str">
        <f>VLOOKUP(H144,燃料種!$A$2:$C$42,3,FALSE)</f>
        <v>38.3</v>
      </c>
    </row>
    <row r="145" spans="1:9">
      <c r="A145" s="148"/>
      <c r="B145" s="149"/>
      <c r="C145" s="160"/>
      <c r="D145" s="149"/>
      <c r="E145" s="10" t="s">
        <v>2193</v>
      </c>
      <c r="F145" s="197" t="str">
        <f t="shared" si="16"/>
        <v>C0116_13</v>
      </c>
      <c r="G145" s="10" t="s">
        <v>2193</v>
      </c>
      <c r="H145" s="7" t="str">
        <f t="shared" si="12"/>
        <v>13</v>
      </c>
      <c r="I145" s="7" t="str">
        <f>VLOOKUP(H145,燃料種!$A$2:$C$42,3,FALSE)</f>
        <v>33.4</v>
      </c>
    </row>
    <row r="146" spans="1:9">
      <c r="A146" s="148"/>
      <c r="B146" s="149"/>
      <c r="C146" s="160"/>
      <c r="D146" s="149"/>
      <c r="E146" s="10" t="s">
        <v>2194</v>
      </c>
      <c r="F146" s="197" t="str">
        <f t="shared" si="16"/>
        <v>C0116_14</v>
      </c>
      <c r="G146" s="10" t="s">
        <v>2194</v>
      </c>
      <c r="H146" s="7" t="str">
        <f t="shared" si="12"/>
        <v>14</v>
      </c>
      <c r="I146" s="7" t="str">
        <f>VLOOKUP(H146,燃料種!$A$2:$C$42,3,FALSE)</f>
        <v>33.3</v>
      </c>
    </row>
    <row r="147" spans="1:9">
      <c r="A147" s="148"/>
      <c r="B147" s="149"/>
      <c r="C147" s="160"/>
      <c r="D147" s="149"/>
      <c r="E147" s="10" t="s">
        <v>2195</v>
      </c>
      <c r="F147" s="197" t="str">
        <f t="shared" si="16"/>
        <v>C0116_15</v>
      </c>
      <c r="G147" s="10" t="s">
        <v>2195</v>
      </c>
      <c r="H147" s="7" t="str">
        <f t="shared" si="12"/>
        <v>15</v>
      </c>
      <c r="I147" s="7" t="str">
        <f>VLOOKUP(H147,燃料種!$A$2:$C$42,3,FALSE)</f>
        <v>36.3</v>
      </c>
    </row>
    <row r="148" spans="1:9">
      <c r="A148" s="148"/>
      <c r="B148" s="149"/>
      <c r="C148" s="160"/>
      <c r="D148" s="149"/>
      <c r="E148" s="10" t="s">
        <v>2196</v>
      </c>
      <c r="F148" s="197" t="str">
        <f t="shared" si="16"/>
        <v>C0116_16</v>
      </c>
      <c r="G148" s="10" t="s">
        <v>2196</v>
      </c>
      <c r="H148" s="7" t="str">
        <f t="shared" si="12"/>
        <v>16</v>
      </c>
      <c r="I148" s="7" t="str">
        <f>VLOOKUP(H148,燃料種!$A$2:$C$42,3,FALSE)</f>
        <v>36.5</v>
      </c>
    </row>
    <row r="149" spans="1:9">
      <c r="A149" s="148"/>
      <c r="B149" s="149"/>
      <c r="C149" s="160"/>
      <c r="D149" s="149"/>
      <c r="E149" s="10" t="s">
        <v>2197</v>
      </c>
      <c r="F149" s="197" t="str">
        <f t="shared" si="16"/>
        <v>C0116_17</v>
      </c>
      <c r="G149" s="10" t="s">
        <v>2197</v>
      </c>
      <c r="H149" s="7" t="str">
        <f t="shared" si="12"/>
        <v>17</v>
      </c>
      <c r="I149" s="7" t="str">
        <f>VLOOKUP(H149,燃料種!$A$2:$C$42,3,FALSE)</f>
        <v>38.0</v>
      </c>
    </row>
    <row r="150" spans="1:9">
      <c r="A150" s="148"/>
      <c r="B150" s="149"/>
      <c r="C150" s="160"/>
      <c r="D150" s="149"/>
      <c r="E150" s="10" t="s">
        <v>2198</v>
      </c>
      <c r="F150" s="197" t="str">
        <f t="shared" si="16"/>
        <v>C0116_18</v>
      </c>
      <c r="G150" s="10" t="s">
        <v>2198</v>
      </c>
      <c r="H150" s="7" t="str">
        <f t="shared" si="12"/>
        <v>18</v>
      </c>
      <c r="I150" s="7" t="str">
        <f>VLOOKUP(H150,燃料種!$A$2:$C$42,3,FALSE)</f>
        <v>38.9</v>
      </c>
    </row>
    <row r="151" spans="1:9">
      <c r="A151" s="148"/>
      <c r="B151" s="149"/>
      <c r="C151" s="160"/>
      <c r="D151" s="149"/>
      <c r="E151" s="10" t="s">
        <v>2190</v>
      </c>
      <c r="F151" s="197" t="str">
        <f t="shared" si="16"/>
        <v>C0116_19</v>
      </c>
      <c r="G151" s="10" t="s">
        <v>2190</v>
      </c>
      <c r="H151" s="7" t="str">
        <f t="shared" si="12"/>
        <v>19</v>
      </c>
      <c r="I151" s="7" t="str">
        <f>VLOOKUP(H151,燃料種!$A$2:$C$42,3,FALSE)</f>
        <v>41.8</v>
      </c>
    </row>
    <row r="152" spans="1:9">
      <c r="A152" s="148"/>
      <c r="B152" s="149"/>
      <c r="C152" s="160"/>
      <c r="D152" s="149"/>
      <c r="E152" s="10" t="s">
        <v>2199</v>
      </c>
      <c r="F152" s="197" t="str">
        <f t="shared" si="16"/>
        <v>C0116_20</v>
      </c>
      <c r="G152" s="10" t="s">
        <v>2199</v>
      </c>
      <c r="H152" s="7" t="str">
        <f t="shared" si="12"/>
        <v>20</v>
      </c>
      <c r="I152" s="7" t="str">
        <f>VLOOKUP(H152,燃料種!$A$2:$C$42,3,FALSE)</f>
        <v>40.2</v>
      </c>
    </row>
    <row r="153" spans="1:9">
      <c r="A153" s="148"/>
      <c r="B153" s="149"/>
      <c r="C153" s="160"/>
      <c r="D153" s="149"/>
      <c r="E153" s="10" t="s">
        <v>2202</v>
      </c>
      <c r="F153" s="197" t="str">
        <f t="shared" si="16"/>
        <v>C0116_21</v>
      </c>
      <c r="G153" s="10" t="s">
        <v>2202</v>
      </c>
      <c r="H153" s="7" t="str">
        <f t="shared" si="12"/>
        <v>21</v>
      </c>
      <c r="I153" s="7" t="str">
        <f>VLOOKUP(H153,燃料種!$A$2:$C$42,3,FALSE)</f>
        <v>50.1</v>
      </c>
    </row>
    <row r="154" spans="1:9">
      <c r="A154" s="148"/>
      <c r="B154" s="149"/>
      <c r="C154" s="160"/>
      <c r="D154" s="149"/>
      <c r="E154" s="10" t="s">
        <v>2203</v>
      </c>
      <c r="F154" s="197" t="str">
        <f t="shared" si="16"/>
        <v>C0116_22</v>
      </c>
      <c r="G154" s="10" t="s">
        <v>2203</v>
      </c>
      <c r="H154" s="7" t="str">
        <f t="shared" si="12"/>
        <v>22</v>
      </c>
      <c r="I154" s="7" t="str">
        <f>VLOOKUP(H154,燃料種!$A$2:$C$42,3,FALSE)</f>
        <v>46.1</v>
      </c>
    </row>
    <row r="155" spans="1:9">
      <c r="A155" s="148"/>
      <c r="B155" s="149"/>
      <c r="C155" s="160"/>
      <c r="D155" s="149"/>
      <c r="E155" s="10" t="s">
        <v>2204</v>
      </c>
      <c r="F155" s="197" t="str">
        <f t="shared" si="16"/>
        <v>C0116_23</v>
      </c>
      <c r="G155" s="10" t="s">
        <v>2204</v>
      </c>
      <c r="H155" s="7" t="str">
        <f t="shared" si="12"/>
        <v>23</v>
      </c>
      <c r="I155" s="7" t="str">
        <f>VLOOKUP(H155,燃料種!$A$2:$C$42,3,FALSE)</f>
        <v>54.7</v>
      </c>
    </row>
    <row r="156" spans="1:9">
      <c r="A156" s="148"/>
      <c r="B156" s="149"/>
      <c r="C156" s="160"/>
      <c r="D156" s="149"/>
      <c r="E156" s="10" t="s">
        <v>2205</v>
      </c>
      <c r="F156" s="197" t="str">
        <f t="shared" si="16"/>
        <v>C0116_24</v>
      </c>
      <c r="G156" s="10" t="s">
        <v>2205</v>
      </c>
      <c r="H156" s="7" t="str">
        <f t="shared" si="12"/>
        <v>24</v>
      </c>
      <c r="I156" s="7" t="str">
        <f>VLOOKUP(H156,燃料種!$A$2:$C$42,3,FALSE)</f>
        <v>38.4</v>
      </c>
    </row>
    <row r="157" spans="1:9">
      <c r="A157" s="148"/>
      <c r="B157" s="149"/>
      <c r="C157" s="160"/>
      <c r="D157" s="149"/>
      <c r="E157" s="10" t="s">
        <v>2206</v>
      </c>
      <c r="F157" s="197" t="str">
        <f t="shared" si="16"/>
        <v>C0116_25</v>
      </c>
      <c r="G157" s="10" t="s">
        <v>2206</v>
      </c>
      <c r="H157" s="7" t="str">
        <f t="shared" si="12"/>
        <v>25</v>
      </c>
      <c r="I157" s="7" t="str">
        <f>VLOOKUP(H157,燃料種!$A$2:$C$42,3,FALSE)</f>
        <v>18.4</v>
      </c>
    </row>
    <row r="158" spans="1:9">
      <c r="A158" s="148"/>
      <c r="B158" s="149"/>
      <c r="C158" s="160"/>
      <c r="D158" s="149"/>
      <c r="E158" s="10" t="s">
        <v>2207</v>
      </c>
      <c r="F158" s="197" t="str">
        <f t="shared" si="16"/>
        <v>C0116_26</v>
      </c>
      <c r="G158" s="10" t="s">
        <v>2207</v>
      </c>
      <c r="H158" s="7" t="str">
        <f t="shared" si="12"/>
        <v>26</v>
      </c>
      <c r="I158" s="7" t="str">
        <f>VLOOKUP(H158,燃料種!$A$2:$C$42,3,FALSE)</f>
        <v>3.23</v>
      </c>
    </row>
    <row r="159" spans="1:9">
      <c r="A159" s="148"/>
      <c r="B159" s="149"/>
      <c r="C159" s="160"/>
      <c r="D159" s="149"/>
      <c r="E159" s="10" t="s">
        <v>2208</v>
      </c>
      <c r="F159" s="197" t="str">
        <f t="shared" si="16"/>
        <v>C0116_27</v>
      </c>
      <c r="G159" s="10" t="s">
        <v>2208</v>
      </c>
      <c r="H159" s="7" t="str">
        <f t="shared" si="12"/>
        <v>27</v>
      </c>
      <c r="I159" s="7" t="str">
        <f>VLOOKUP(H159,燃料種!$A$2:$C$42,3,FALSE)</f>
        <v>3.45</v>
      </c>
    </row>
    <row r="160" spans="1:9">
      <c r="A160" s="148"/>
      <c r="B160" s="149"/>
      <c r="C160" s="160"/>
      <c r="D160" s="149"/>
      <c r="E160" s="10" t="s">
        <v>2209</v>
      </c>
      <c r="F160" s="197" t="str">
        <f t="shared" si="16"/>
        <v>C0116_28</v>
      </c>
      <c r="G160" s="10" t="s">
        <v>2209</v>
      </c>
      <c r="H160" s="7" t="str">
        <f t="shared" si="12"/>
        <v>28</v>
      </c>
      <c r="I160" s="7" t="str">
        <f>VLOOKUP(H160,燃料種!$A$2:$C$42,3,FALSE)</f>
        <v>7.53</v>
      </c>
    </row>
    <row r="161" spans="1:9">
      <c r="A161" s="148"/>
      <c r="B161" s="149"/>
      <c r="C161" s="160"/>
      <c r="D161" s="11"/>
      <c r="E161" s="10" t="s">
        <v>2210</v>
      </c>
      <c r="F161" s="197" t="str">
        <f t="shared" si="16"/>
        <v>C0116_29</v>
      </c>
      <c r="G161" s="10" t="s">
        <v>2210</v>
      </c>
      <c r="H161" s="7" t="str">
        <f t="shared" si="12"/>
        <v>29</v>
      </c>
      <c r="I161" s="7" t="str">
        <f>VLOOKUP(H161,燃料種!$A$2:$C$42,3,FALSE)</f>
        <v>40.0</v>
      </c>
    </row>
    <row r="162" spans="1:9">
      <c r="A162" s="148"/>
      <c r="B162" s="149"/>
      <c r="C162" s="160"/>
      <c r="D162" s="165" t="s">
        <v>2224</v>
      </c>
      <c r="E162" s="10" t="s">
        <v>2178</v>
      </c>
      <c r="F162" s="197" t="str">
        <f t="shared" ref="F162:F165" si="17">LEFT($D$162,5)&amp;"_"&amp;LEFT(E162,2)</f>
        <v>C0117_07</v>
      </c>
      <c r="G162" s="10" t="s">
        <v>2178</v>
      </c>
      <c r="H162" s="7" t="str">
        <f t="shared" si="12"/>
        <v>07</v>
      </c>
      <c r="I162" s="7" t="str">
        <f>VLOOKUP(H162,燃料種!$A$2:$C$42,3,FALSE)</f>
        <v>29.0</v>
      </c>
    </row>
    <row r="163" spans="1:9">
      <c r="A163" s="148"/>
      <c r="B163" s="149"/>
      <c r="C163" s="160"/>
      <c r="D163" s="149"/>
      <c r="E163" s="10" t="s">
        <v>2221</v>
      </c>
      <c r="F163" s="197" t="str">
        <f t="shared" si="17"/>
        <v>C0117_08</v>
      </c>
      <c r="G163" s="10" t="s">
        <v>2221</v>
      </c>
      <c r="H163" s="7" t="str">
        <f t="shared" si="12"/>
        <v>08</v>
      </c>
      <c r="I163" s="7" t="str">
        <f>VLOOKUP(H163,燃料種!$A$2:$C$42,3,FALSE)</f>
        <v>34.1</v>
      </c>
    </row>
    <row r="164" spans="1:9">
      <c r="A164" s="148"/>
      <c r="B164" s="149"/>
      <c r="C164" s="160"/>
      <c r="D164" s="149"/>
      <c r="E164" s="10" t="s">
        <v>2222</v>
      </c>
      <c r="F164" s="197" t="str">
        <f t="shared" si="17"/>
        <v>C0117_09</v>
      </c>
      <c r="G164" s="10" t="s">
        <v>2222</v>
      </c>
      <c r="H164" s="7" t="str">
        <f t="shared" si="12"/>
        <v>09</v>
      </c>
      <c r="I164" s="7" t="str">
        <f>VLOOKUP(H164,燃料種!$A$2:$C$42,3,FALSE)</f>
        <v>37.3</v>
      </c>
    </row>
    <row r="165" spans="1:9">
      <c r="A165" s="148"/>
      <c r="B165" s="149"/>
      <c r="C165" s="160"/>
      <c r="D165" s="149"/>
      <c r="E165" s="10" t="s">
        <v>2181</v>
      </c>
      <c r="F165" s="197" t="str">
        <f t="shared" si="17"/>
        <v>C0117_10</v>
      </c>
      <c r="G165" s="10" t="s">
        <v>2181</v>
      </c>
      <c r="H165" s="7" t="str">
        <f t="shared" si="12"/>
        <v>10</v>
      </c>
      <c r="I165" s="7" t="str">
        <f>VLOOKUP(H165,燃料種!$A$2:$C$42,3,FALSE)</f>
        <v>40.0</v>
      </c>
    </row>
    <row r="166" spans="1:9">
      <c r="A166" s="148"/>
      <c r="B166" s="149"/>
      <c r="C166" s="160"/>
      <c r="D166" s="165" t="s">
        <v>2669</v>
      </c>
      <c r="E166" s="11" t="s">
        <v>2220</v>
      </c>
      <c r="F166" s="197" t="str">
        <f t="shared" ref="F166:F194" si="18">LEFT($D$166,5)&amp;"_"&amp;LEFT(E166,2)</f>
        <v>C0118_01</v>
      </c>
      <c r="G166" s="11" t="s">
        <v>2220</v>
      </c>
      <c r="H166" s="7" t="str">
        <f t="shared" si="12"/>
        <v>01</v>
      </c>
      <c r="I166" s="7" t="str">
        <f>VLOOKUP(H166,燃料種!$A$2:$C$42,3,FALSE)</f>
        <v>28.7</v>
      </c>
    </row>
    <row r="167" spans="1:9">
      <c r="A167" s="148"/>
      <c r="B167" s="149"/>
      <c r="C167" s="160"/>
      <c r="D167" s="149"/>
      <c r="E167" s="11" t="s">
        <v>2173</v>
      </c>
      <c r="F167" s="197" t="str">
        <f t="shared" si="18"/>
        <v>C0118_02</v>
      </c>
      <c r="G167" s="11" t="s">
        <v>2173</v>
      </c>
      <c r="H167" s="7" t="str">
        <f t="shared" si="12"/>
        <v>02</v>
      </c>
      <c r="I167" s="7" t="str">
        <f>VLOOKUP(H167,燃料種!$A$2:$C$42,3,FALSE)</f>
        <v>28.9</v>
      </c>
    </row>
    <row r="168" spans="1:9">
      <c r="A168" s="148"/>
      <c r="B168" s="149"/>
      <c r="C168" s="160"/>
      <c r="D168" s="149"/>
      <c r="E168" s="11" t="s">
        <v>2174</v>
      </c>
      <c r="F168" s="197" t="str">
        <f t="shared" si="18"/>
        <v>C0118_03</v>
      </c>
      <c r="G168" s="11" t="s">
        <v>2174</v>
      </c>
      <c r="H168" s="7" t="str">
        <f t="shared" si="12"/>
        <v>03</v>
      </c>
      <c r="I168" s="7" t="str">
        <f>VLOOKUP(H168,燃料種!$A$2:$C$42,3,FALSE)</f>
        <v>28.3</v>
      </c>
    </row>
    <row r="169" spans="1:9">
      <c r="A169" s="148"/>
      <c r="B169" s="149"/>
      <c r="C169" s="160"/>
      <c r="D169" s="149"/>
      <c r="E169" s="11" t="s">
        <v>2175</v>
      </c>
      <c r="F169" s="197" t="str">
        <f t="shared" si="18"/>
        <v>C0118_04</v>
      </c>
      <c r="G169" s="11" t="s">
        <v>2175</v>
      </c>
      <c r="H169" s="7" t="str">
        <f t="shared" si="12"/>
        <v>04</v>
      </c>
      <c r="I169" s="7" t="str">
        <f>VLOOKUP(H169,燃料種!$A$2:$C$42,3,FALSE)</f>
        <v>26.1</v>
      </c>
    </row>
    <row r="170" spans="1:9">
      <c r="A170" s="148"/>
      <c r="B170" s="149"/>
      <c r="C170" s="160"/>
      <c r="D170" s="149"/>
      <c r="E170" s="10" t="s">
        <v>2176</v>
      </c>
      <c r="F170" s="197" t="str">
        <f t="shared" si="18"/>
        <v>C0118_05</v>
      </c>
      <c r="G170" s="10" t="s">
        <v>2176</v>
      </c>
      <c r="H170" s="7" t="str">
        <f t="shared" si="12"/>
        <v>05</v>
      </c>
      <c r="I170" s="7" t="str">
        <f>VLOOKUP(H170,燃料種!$A$2:$C$42,3,FALSE)</f>
        <v>24.2</v>
      </c>
    </row>
    <row r="171" spans="1:9">
      <c r="A171" s="148"/>
      <c r="B171" s="149"/>
      <c r="C171" s="160"/>
      <c r="D171" s="149"/>
      <c r="E171" s="10" t="s">
        <v>2177</v>
      </c>
      <c r="F171" s="197" t="str">
        <f t="shared" si="18"/>
        <v>C0118_06</v>
      </c>
      <c r="G171" s="10" t="s">
        <v>2177</v>
      </c>
      <c r="H171" s="7" t="str">
        <f t="shared" si="12"/>
        <v>06</v>
      </c>
      <c r="I171" s="7" t="str">
        <f>VLOOKUP(H171,燃料種!$A$2:$C$42,3,FALSE)</f>
        <v>27.8</v>
      </c>
    </row>
    <row r="172" spans="1:9">
      <c r="A172" s="148"/>
      <c r="B172" s="149"/>
      <c r="C172" s="160"/>
      <c r="D172" s="149"/>
      <c r="E172" s="10" t="s">
        <v>2178</v>
      </c>
      <c r="F172" s="197" t="str">
        <f t="shared" si="18"/>
        <v>C0118_07</v>
      </c>
      <c r="G172" s="10" t="s">
        <v>2178</v>
      </c>
      <c r="H172" s="7" t="str">
        <f t="shared" si="12"/>
        <v>07</v>
      </c>
      <c r="I172" s="7" t="str">
        <f>VLOOKUP(H172,燃料種!$A$2:$C$42,3,FALSE)</f>
        <v>29.0</v>
      </c>
    </row>
    <row r="173" spans="1:9">
      <c r="A173" s="148"/>
      <c r="B173" s="149"/>
      <c r="C173" s="160"/>
      <c r="D173" s="149"/>
      <c r="E173" s="10" t="s">
        <v>2221</v>
      </c>
      <c r="F173" s="197" t="str">
        <f t="shared" si="18"/>
        <v>C0118_08</v>
      </c>
      <c r="G173" s="10" t="s">
        <v>2221</v>
      </c>
      <c r="H173" s="7" t="str">
        <f t="shared" si="12"/>
        <v>08</v>
      </c>
      <c r="I173" s="7" t="str">
        <f>VLOOKUP(H173,燃料種!$A$2:$C$42,3,FALSE)</f>
        <v>34.1</v>
      </c>
    </row>
    <row r="174" spans="1:9">
      <c r="A174" s="148"/>
      <c r="B174" s="149"/>
      <c r="C174" s="160"/>
      <c r="D174" s="149"/>
      <c r="E174" s="10" t="s">
        <v>2222</v>
      </c>
      <c r="F174" s="197" t="str">
        <f t="shared" si="18"/>
        <v>C0118_09</v>
      </c>
      <c r="G174" s="10" t="s">
        <v>2222</v>
      </c>
      <c r="H174" s="7" t="str">
        <f t="shared" si="12"/>
        <v>09</v>
      </c>
      <c r="I174" s="7" t="str">
        <f>VLOOKUP(H174,燃料種!$A$2:$C$42,3,FALSE)</f>
        <v>37.3</v>
      </c>
    </row>
    <row r="175" spans="1:9">
      <c r="A175" s="148"/>
      <c r="B175" s="149"/>
      <c r="C175" s="160"/>
      <c r="D175" s="149"/>
      <c r="E175" s="10" t="s">
        <v>2181</v>
      </c>
      <c r="F175" s="197" t="str">
        <f t="shared" si="18"/>
        <v>C0118_10</v>
      </c>
      <c r="G175" s="10" t="s">
        <v>2181</v>
      </c>
      <c r="H175" s="7" t="str">
        <f t="shared" si="12"/>
        <v>10</v>
      </c>
      <c r="I175" s="7" t="str">
        <f>VLOOKUP(H175,燃料種!$A$2:$C$42,3,FALSE)</f>
        <v>40.0</v>
      </c>
    </row>
    <row r="176" spans="1:9">
      <c r="A176" s="148"/>
      <c r="B176" s="149"/>
      <c r="C176" s="160"/>
      <c r="D176" s="149"/>
      <c r="E176" s="10" t="s">
        <v>2192</v>
      </c>
      <c r="F176" s="197" t="str">
        <f t="shared" si="18"/>
        <v>C0118_11</v>
      </c>
      <c r="G176" s="10" t="s">
        <v>2192</v>
      </c>
      <c r="H176" s="7" t="str">
        <f t="shared" si="12"/>
        <v>11</v>
      </c>
      <c r="I176" s="7" t="str">
        <f>VLOOKUP(H176,燃料種!$A$2:$C$42,3,FALSE)</f>
        <v>34.8</v>
      </c>
    </row>
    <row r="177" spans="1:9">
      <c r="A177" s="148"/>
      <c r="B177" s="149"/>
      <c r="C177" s="160"/>
      <c r="D177" s="149"/>
      <c r="E177" s="10" t="s">
        <v>2223</v>
      </c>
      <c r="F177" s="197" t="str">
        <f t="shared" si="18"/>
        <v>C0118_12</v>
      </c>
      <c r="G177" s="10" t="s">
        <v>2223</v>
      </c>
      <c r="H177" s="7" t="str">
        <f t="shared" si="12"/>
        <v>12</v>
      </c>
      <c r="I177" s="7" t="str">
        <f>VLOOKUP(H177,燃料種!$A$2:$C$42,3,FALSE)</f>
        <v>38.3</v>
      </c>
    </row>
    <row r="178" spans="1:9">
      <c r="A178" s="148"/>
      <c r="B178" s="149"/>
      <c r="C178" s="160"/>
      <c r="D178" s="149"/>
      <c r="E178" s="10" t="s">
        <v>2193</v>
      </c>
      <c r="F178" s="197" t="str">
        <f t="shared" si="18"/>
        <v>C0118_13</v>
      </c>
      <c r="G178" s="10" t="s">
        <v>2193</v>
      </c>
      <c r="H178" s="7" t="str">
        <f t="shared" si="12"/>
        <v>13</v>
      </c>
      <c r="I178" s="7" t="str">
        <f>VLOOKUP(H178,燃料種!$A$2:$C$42,3,FALSE)</f>
        <v>33.4</v>
      </c>
    </row>
    <row r="179" spans="1:9">
      <c r="A179" s="148"/>
      <c r="B179" s="149"/>
      <c r="C179" s="160"/>
      <c r="D179" s="149"/>
      <c r="E179" s="10" t="s">
        <v>2194</v>
      </c>
      <c r="F179" s="197" t="str">
        <f t="shared" si="18"/>
        <v>C0118_14</v>
      </c>
      <c r="G179" s="10" t="s">
        <v>2194</v>
      </c>
      <c r="H179" s="7" t="str">
        <f t="shared" si="12"/>
        <v>14</v>
      </c>
      <c r="I179" s="7" t="str">
        <f>VLOOKUP(H179,燃料種!$A$2:$C$42,3,FALSE)</f>
        <v>33.3</v>
      </c>
    </row>
    <row r="180" spans="1:9">
      <c r="A180" s="148"/>
      <c r="B180" s="149"/>
      <c r="C180" s="160"/>
      <c r="D180" s="149"/>
      <c r="E180" s="10" t="s">
        <v>2195</v>
      </c>
      <c r="F180" s="197" t="str">
        <f t="shared" si="18"/>
        <v>C0118_15</v>
      </c>
      <c r="G180" s="10" t="s">
        <v>2195</v>
      </c>
      <c r="H180" s="7" t="str">
        <f t="shared" si="12"/>
        <v>15</v>
      </c>
      <c r="I180" s="7" t="str">
        <f>VLOOKUP(H180,燃料種!$A$2:$C$42,3,FALSE)</f>
        <v>36.3</v>
      </c>
    </row>
    <row r="181" spans="1:9">
      <c r="A181" s="148"/>
      <c r="B181" s="149"/>
      <c r="C181" s="160"/>
      <c r="D181" s="149"/>
      <c r="E181" s="10" t="s">
        <v>2196</v>
      </c>
      <c r="F181" s="197" t="str">
        <f t="shared" si="18"/>
        <v>C0118_16</v>
      </c>
      <c r="G181" s="10" t="s">
        <v>2196</v>
      </c>
      <c r="H181" s="7" t="str">
        <f t="shared" si="12"/>
        <v>16</v>
      </c>
      <c r="I181" s="7" t="str">
        <f>VLOOKUP(H181,燃料種!$A$2:$C$42,3,FALSE)</f>
        <v>36.5</v>
      </c>
    </row>
    <row r="182" spans="1:9">
      <c r="A182" s="148"/>
      <c r="B182" s="149"/>
      <c r="C182" s="160"/>
      <c r="D182" s="149"/>
      <c r="E182" s="10" t="s">
        <v>2197</v>
      </c>
      <c r="F182" s="197" t="str">
        <f t="shared" si="18"/>
        <v>C0118_17</v>
      </c>
      <c r="G182" s="10" t="s">
        <v>2197</v>
      </c>
      <c r="H182" s="7" t="str">
        <f t="shared" si="12"/>
        <v>17</v>
      </c>
      <c r="I182" s="7" t="str">
        <f>VLOOKUP(H182,燃料種!$A$2:$C$42,3,FALSE)</f>
        <v>38.0</v>
      </c>
    </row>
    <row r="183" spans="1:9">
      <c r="A183" s="148"/>
      <c r="B183" s="149"/>
      <c r="C183" s="160"/>
      <c r="D183" s="149"/>
      <c r="E183" s="10" t="s">
        <v>2198</v>
      </c>
      <c r="F183" s="197" t="str">
        <f t="shared" si="18"/>
        <v>C0118_18</v>
      </c>
      <c r="G183" s="10" t="s">
        <v>2198</v>
      </c>
      <c r="H183" s="7" t="str">
        <f t="shared" si="12"/>
        <v>18</v>
      </c>
      <c r="I183" s="7" t="str">
        <f>VLOOKUP(H183,燃料種!$A$2:$C$42,3,FALSE)</f>
        <v>38.9</v>
      </c>
    </row>
    <row r="184" spans="1:9">
      <c r="A184" s="148"/>
      <c r="B184" s="149"/>
      <c r="C184" s="160"/>
      <c r="D184" s="149"/>
      <c r="E184" s="10" t="s">
        <v>2190</v>
      </c>
      <c r="F184" s="197" t="str">
        <f t="shared" si="18"/>
        <v>C0118_19</v>
      </c>
      <c r="G184" s="10" t="s">
        <v>2190</v>
      </c>
      <c r="H184" s="7" t="str">
        <f t="shared" si="12"/>
        <v>19</v>
      </c>
      <c r="I184" s="7" t="str">
        <f>VLOOKUP(H184,燃料種!$A$2:$C$42,3,FALSE)</f>
        <v>41.8</v>
      </c>
    </row>
    <row r="185" spans="1:9">
      <c r="A185" s="148"/>
      <c r="B185" s="149"/>
      <c r="C185" s="160"/>
      <c r="D185" s="149"/>
      <c r="E185" s="10" t="s">
        <v>2199</v>
      </c>
      <c r="F185" s="197" t="str">
        <f t="shared" si="18"/>
        <v>C0118_20</v>
      </c>
      <c r="G185" s="10" t="s">
        <v>2199</v>
      </c>
      <c r="H185" s="7" t="str">
        <f t="shared" si="12"/>
        <v>20</v>
      </c>
      <c r="I185" s="7" t="str">
        <f>VLOOKUP(H185,燃料種!$A$2:$C$42,3,FALSE)</f>
        <v>40.2</v>
      </c>
    </row>
    <row r="186" spans="1:9">
      <c r="A186" s="148"/>
      <c r="B186" s="149"/>
      <c r="C186" s="160"/>
      <c r="D186" s="149"/>
      <c r="E186" s="10" t="s">
        <v>2202</v>
      </c>
      <c r="F186" s="197" t="str">
        <f t="shared" si="18"/>
        <v>C0118_21</v>
      </c>
      <c r="G186" s="10" t="s">
        <v>2202</v>
      </c>
      <c r="H186" s="7" t="str">
        <f t="shared" si="12"/>
        <v>21</v>
      </c>
      <c r="I186" s="7" t="str">
        <f>VLOOKUP(H186,燃料種!$A$2:$C$42,3,FALSE)</f>
        <v>50.1</v>
      </c>
    </row>
    <row r="187" spans="1:9">
      <c r="A187" s="148"/>
      <c r="B187" s="149"/>
      <c r="C187" s="160"/>
      <c r="D187" s="149"/>
      <c r="E187" s="10" t="s">
        <v>2203</v>
      </c>
      <c r="F187" s="197" t="str">
        <f t="shared" si="18"/>
        <v>C0118_22</v>
      </c>
      <c r="G187" s="10" t="s">
        <v>2203</v>
      </c>
      <c r="H187" s="7" t="str">
        <f t="shared" si="12"/>
        <v>22</v>
      </c>
      <c r="I187" s="7" t="str">
        <f>VLOOKUP(H187,燃料種!$A$2:$C$42,3,FALSE)</f>
        <v>46.1</v>
      </c>
    </row>
    <row r="188" spans="1:9">
      <c r="A188" s="148"/>
      <c r="B188" s="149"/>
      <c r="C188" s="160"/>
      <c r="D188" s="149"/>
      <c r="E188" s="10" t="s">
        <v>2204</v>
      </c>
      <c r="F188" s="197" t="str">
        <f t="shared" si="18"/>
        <v>C0118_23</v>
      </c>
      <c r="G188" s="10" t="s">
        <v>2204</v>
      </c>
      <c r="H188" s="7" t="str">
        <f t="shared" si="12"/>
        <v>23</v>
      </c>
      <c r="I188" s="7" t="str">
        <f>VLOOKUP(H188,燃料種!$A$2:$C$42,3,FALSE)</f>
        <v>54.7</v>
      </c>
    </row>
    <row r="189" spans="1:9">
      <c r="A189" s="148"/>
      <c r="B189" s="149"/>
      <c r="C189" s="160"/>
      <c r="D189" s="149"/>
      <c r="E189" s="10" t="s">
        <v>2205</v>
      </c>
      <c r="F189" s="197" t="str">
        <f t="shared" si="18"/>
        <v>C0118_24</v>
      </c>
      <c r="G189" s="10" t="s">
        <v>2205</v>
      </c>
      <c r="H189" s="7" t="str">
        <f t="shared" si="12"/>
        <v>24</v>
      </c>
      <c r="I189" s="7" t="str">
        <f>VLOOKUP(H189,燃料種!$A$2:$C$42,3,FALSE)</f>
        <v>38.4</v>
      </c>
    </row>
    <row r="190" spans="1:9">
      <c r="A190" s="148"/>
      <c r="B190" s="149"/>
      <c r="C190" s="160"/>
      <c r="D190" s="149"/>
      <c r="E190" s="10" t="s">
        <v>2206</v>
      </c>
      <c r="F190" s="197" t="str">
        <f t="shared" si="18"/>
        <v>C0118_25</v>
      </c>
      <c r="G190" s="10" t="s">
        <v>2206</v>
      </c>
      <c r="H190" s="7" t="str">
        <f t="shared" si="12"/>
        <v>25</v>
      </c>
      <c r="I190" s="7" t="str">
        <f>VLOOKUP(H190,燃料種!$A$2:$C$42,3,FALSE)</f>
        <v>18.4</v>
      </c>
    </row>
    <row r="191" spans="1:9">
      <c r="A191" s="148"/>
      <c r="B191" s="149"/>
      <c r="C191" s="160"/>
      <c r="D191" s="149"/>
      <c r="E191" s="10" t="s">
        <v>2207</v>
      </c>
      <c r="F191" s="197" t="str">
        <f t="shared" si="18"/>
        <v>C0118_26</v>
      </c>
      <c r="G191" s="10" t="s">
        <v>2207</v>
      </c>
      <c r="H191" s="7" t="str">
        <f t="shared" si="12"/>
        <v>26</v>
      </c>
      <c r="I191" s="7" t="str">
        <f>VLOOKUP(H191,燃料種!$A$2:$C$42,3,FALSE)</f>
        <v>3.23</v>
      </c>
    </row>
    <row r="192" spans="1:9">
      <c r="A192" s="148"/>
      <c r="B192" s="149"/>
      <c r="C192" s="160"/>
      <c r="D192" s="149"/>
      <c r="E192" s="10" t="s">
        <v>2208</v>
      </c>
      <c r="F192" s="197" t="str">
        <f t="shared" si="18"/>
        <v>C0118_27</v>
      </c>
      <c r="G192" s="10" t="s">
        <v>2208</v>
      </c>
      <c r="H192" s="7" t="str">
        <f t="shared" si="12"/>
        <v>27</v>
      </c>
      <c r="I192" s="7" t="str">
        <f>VLOOKUP(H192,燃料種!$A$2:$C$42,3,FALSE)</f>
        <v>3.45</v>
      </c>
    </row>
    <row r="193" spans="1:9">
      <c r="A193" s="148"/>
      <c r="B193" s="149"/>
      <c r="C193" s="160"/>
      <c r="D193" s="149"/>
      <c r="E193" s="10" t="s">
        <v>2209</v>
      </c>
      <c r="F193" s="197" t="str">
        <f t="shared" si="18"/>
        <v>C0118_28</v>
      </c>
      <c r="G193" s="10" t="s">
        <v>2209</v>
      </c>
      <c r="H193" s="7" t="str">
        <f t="shared" si="12"/>
        <v>28</v>
      </c>
      <c r="I193" s="7" t="str">
        <f>VLOOKUP(H193,燃料種!$A$2:$C$42,3,FALSE)</f>
        <v>7.53</v>
      </c>
    </row>
    <row r="194" spans="1:9">
      <c r="A194" s="148"/>
      <c r="B194" s="149"/>
      <c r="C194" s="160"/>
      <c r="D194" s="11"/>
      <c r="E194" s="10" t="s">
        <v>2210</v>
      </c>
      <c r="F194" s="197" t="str">
        <f t="shared" si="18"/>
        <v>C0118_29</v>
      </c>
      <c r="G194" s="10" t="s">
        <v>2210</v>
      </c>
      <c r="H194" s="7" t="str">
        <f t="shared" si="12"/>
        <v>29</v>
      </c>
      <c r="I194" s="7" t="str">
        <f>VLOOKUP(H194,燃料種!$A$2:$C$42,3,FALSE)</f>
        <v>40.0</v>
      </c>
    </row>
    <row r="195" spans="1:9">
      <c r="A195" s="148"/>
      <c r="B195" s="149"/>
      <c r="C195" s="160"/>
      <c r="D195" s="165" t="s">
        <v>2225</v>
      </c>
      <c r="E195" s="11" t="s">
        <v>2220</v>
      </c>
      <c r="F195" s="197" t="str">
        <f t="shared" ref="F195:F223" si="19">LEFT($D$195,5)&amp;"_"&amp;LEFT(E195,2)</f>
        <v>C0119_01</v>
      </c>
      <c r="G195" s="11" t="s">
        <v>2220</v>
      </c>
      <c r="H195" s="7" t="str">
        <f t="shared" si="12"/>
        <v>01</v>
      </c>
      <c r="I195" s="7" t="str">
        <f>VLOOKUP(H195,燃料種!$A$2:$C$42,3,FALSE)</f>
        <v>28.7</v>
      </c>
    </row>
    <row r="196" spans="1:9">
      <c r="A196" s="148"/>
      <c r="B196" s="149"/>
      <c r="C196" s="160"/>
      <c r="D196" s="149"/>
      <c r="E196" s="11" t="s">
        <v>2173</v>
      </c>
      <c r="F196" s="197" t="str">
        <f t="shared" si="19"/>
        <v>C0119_02</v>
      </c>
      <c r="G196" s="11" t="s">
        <v>2173</v>
      </c>
      <c r="H196" s="7" t="str">
        <f t="shared" si="12"/>
        <v>02</v>
      </c>
      <c r="I196" s="7" t="str">
        <f>VLOOKUP(H196,燃料種!$A$2:$C$42,3,FALSE)</f>
        <v>28.9</v>
      </c>
    </row>
    <row r="197" spans="1:9">
      <c r="A197" s="148"/>
      <c r="B197" s="149"/>
      <c r="C197" s="160"/>
      <c r="D197" s="149"/>
      <c r="E197" s="11" t="s">
        <v>2174</v>
      </c>
      <c r="F197" s="197" t="str">
        <f t="shared" si="19"/>
        <v>C0119_03</v>
      </c>
      <c r="G197" s="11" t="s">
        <v>2174</v>
      </c>
      <c r="H197" s="7" t="str">
        <f t="shared" si="12"/>
        <v>03</v>
      </c>
      <c r="I197" s="7" t="str">
        <f>VLOOKUP(H197,燃料種!$A$2:$C$42,3,FALSE)</f>
        <v>28.3</v>
      </c>
    </row>
    <row r="198" spans="1:9">
      <c r="A198" s="148"/>
      <c r="B198" s="149"/>
      <c r="C198" s="160"/>
      <c r="D198" s="149"/>
      <c r="E198" s="11" t="s">
        <v>2175</v>
      </c>
      <c r="F198" s="197" t="str">
        <f t="shared" si="19"/>
        <v>C0119_04</v>
      </c>
      <c r="G198" s="11" t="s">
        <v>2175</v>
      </c>
      <c r="H198" s="7" t="str">
        <f t="shared" si="12"/>
        <v>04</v>
      </c>
      <c r="I198" s="7" t="str">
        <f>VLOOKUP(H198,燃料種!$A$2:$C$42,3,FALSE)</f>
        <v>26.1</v>
      </c>
    </row>
    <row r="199" spans="1:9">
      <c r="A199" s="148"/>
      <c r="B199" s="149"/>
      <c r="C199" s="160"/>
      <c r="D199" s="149"/>
      <c r="E199" s="10" t="s">
        <v>2176</v>
      </c>
      <c r="F199" s="197" t="str">
        <f t="shared" si="19"/>
        <v>C0119_05</v>
      </c>
      <c r="G199" s="10" t="s">
        <v>2176</v>
      </c>
      <c r="H199" s="7" t="str">
        <f t="shared" si="12"/>
        <v>05</v>
      </c>
      <c r="I199" s="7" t="str">
        <f>VLOOKUP(H199,燃料種!$A$2:$C$42,3,FALSE)</f>
        <v>24.2</v>
      </c>
    </row>
    <row r="200" spans="1:9">
      <c r="A200" s="148"/>
      <c r="B200" s="149"/>
      <c r="C200" s="160"/>
      <c r="D200" s="149"/>
      <c r="E200" s="10" t="s">
        <v>2177</v>
      </c>
      <c r="F200" s="197" t="str">
        <f t="shared" si="19"/>
        <v>C0119_06</v>
      </c>
      <c r="G200" s="10" t="s">
        <v>2177</v>
      </c>
      <c r="H200" s="7" t="str">
        <f t="shared" si="12"/>
        <v>06</v>
      </c>
      <c r="I200" s="7" t="str">
        <f>VLOOKUP(H200,燃料種!$A$2:$C$42,3,FALSE)</f>
        <v>27.8</v>
      </c>
    </row>
    <row r="201" spans="1:9">
      <c r="A201" s="148"/>
      <c r="B201" s="149"/>
      <c r="C201" s="160"/>
      <c r="D201" s="149"/>
      <c r="E201" s="10" t="s">
        <v>2178</v>
      </c>
      <c r="F201" s="197" t="str">
        <f t="shared" si="19"/>
        <v>C0119_07</v>
      </c>
      <c r="G201" s="10" t="s">
        <v>2178</v>
      </c>
      <c r="H201" s="7" t="str">
        <f t="shared" si="12"/>
        <v>07</v>
      </c>
      <c r="I201" s="7" t="str">
        <f>VLOOKUP(H201,燃料種!$A$2:$C$42,3,FALSE)</f>
        <v>29.0</v>
      </c>
    </row>
    <row r="202" spans="1:9">
      <c r="A202" s="148"/>
      <c r="B202" s="149"/>
      <c r="C202" s="160"/>
      <c r="D202" s="149"/>
      <c r="E202" s="10" t="s">
        <v>2221</v>
      </c>
      <c r="F202" s="197" t="str">
        <f t="shared" si="19"/>
        <v>C0119_08</v>
      </c>
      <c r="G202" s="10" t="s">
        <v>2221</v>
      </c>
      <c r="H202" s="7" t="str">
        <f t="shared" si="12"/>
        <v>08</v>
      </c>
      <c r="I202" s="7" t="str">
        <f>VLOOKUP(H202,燃料種!$A$2:$C$42,3,FALSE)</f>
        <v>34.1</v>
      </c>
    </row>
    <row r="203" spans="1:9">
      <c r="A203" s="148"/>
      <c r="B203" s="149"/>
      <c r="C203" s="160"/>
      <c r="D203" s="149"/>
      <c r="E203" s="10" t="s">
        <v>2222</v>
      </c>
      <c r="F203" s="197" t="str">
        <f t="shared" si="19"/>
        <v>C0119_09</v>
      </c>
      <c r="G203" s="10" t="s">
        <v>2222</v>
      </c>
      <c r="H203" s="7" t="str">
        <f t="shared" si="12"/>
        <v>09</v>
      </c>
      <c r="I203" s="7" t="str">
        <f>VLOOKUP(H203,燃料種!$A$2:$C$42,3,FALSE)</f>
        <v>37.3</v>
      </c>
    </row>
    <row r="204" spans="1:9">
      <c r="A204" s="148"/>
      <c r="B204" s="149"/>
      <c r="C204" s="160"/>
      <c r="D204" s="149"/>
      <c r="E204" s="10" t="s">
        <v>2181</v>
      </c>
      <c r="F204" s="197" t="str">
        <f t="shared" si="19"/>
        <v>C0119_10</v>
      </c>
      <c r="G204" s="10" t="s">
        <v>2181</v>
      </c>
      <c r="H204" s="7" t="str">
        <f t="shared" si="12"/>
        <v>10</v>
      </c>
      <c r="I204" s="7" t="str">
        <f>VLOOKUP(H204,燃料種!$A$2:$C$42,3,FALSE)</f>
        <v>40.0</v>
      </c>
    </row>
    <row r="205" spans="1:9">
      <c r="A205" s="148"/>
      <c r="B205" s="149"/>
      <c r="C205" s="160"/>
      <c r="D205" s="149"/>
      <c r="E205" s="10" t="s">
        <v>2192</v>
      </c>
      <c r="F205" s="197" t="str">
        <f t="shared" si="19"/>
        <v>C0119_11</v>
      </c>
      <c r="G205" s="10" t="s">
        <v>2192</v>
      </c>
      <c r="H205" s="7" t="str">
        <f t="shared" si="12"/>
        <v>11</v>
      </c>
      <c r="I205" s="7" t="str">
        <f>VLOOKUP(H205,燃料種!$A$2:$C$42,3,FALSE)</f>
        <v>34.8</v>
      </c>
    </row>
    <row r="206" spans="1:9">
      <c r="A206" s="148"/>
      <c r="B206" s="149"/>
      <c r="C206" s="160"/>
      <c r="D206" s="149"/>
      <c r="E206" s="10" t="s">
        <v>2223</v>
      </c>
      <c r="F206" s="197" t="str">
        <f t="shared" si="19"/>
        <v>C0119_12</v>
      </c>
      <c r="G206" s="10" t="s">
        <v>2223</v>
      </c>
      <c r="H206" s="7" t="str">
        <f t="shared" si="12"/>
        <v>12</v>
      </c>
      <c r="I206" s="7" t="str">
        <f>VLOOKUP(H206,燃料種!$A$2:$C$42,3,FALSE)</f>
        <v>38.3</v>
      </c>
    </row>
    <row r="207" spans="1:9">
      <c r="A207" s="148"/>
      <c r="B207" s="149"/>
      <c r="C207" s="160"/>
      <c r="D207" s="149"/>
      <c r="E207" s="10" t="s">
        <v>2193</v>
      </c>
      <c r="F207" s="197" t="str">
        <f t="shared" si="19"/>
        <v>C0119_13</v>
      </c>
      <c r="G207" s="10" t="s">
        <v>2193</v>
      </c>
      <c r="H207" s="7" t="str">
        <f t="shared" si="12"/>
        <v>13</v>
      </c>
      <c r="I207" s="7" t="str">
        <f>VLOOKUP(H207,燃料種!$A$2:$C$42,3,FALSE)</f>
        <v>33.4</v>
      </c>
    </row>
    <row r="208" spans="1:9">
      <c r="A208" s="148"/>
      <c r="B208" s="149"/>
      <c r="C208" s="160"/>
      <c r="D208" s="149"/>
      <c r="E208" s="10" t="s">
        <v>2194</v>
      </c>
      <c r="F208" s="197" t="str">
        <f t="shared" si="19"/>
        <v>C0119_14</v>
      </c>
      <c r="G208" s="10" t="s">
        <v>2194</v>
      </c>
      <c r="H208" s="7" t="str">
        <f t="shared" si="12"/>
        <v>14</v>
      </c>
      <c r="I208" s="7" t="str">
        <f>VLOOKUP(H208,燃料種!$A$2:$C$42,3,FALSE)</f>
        <v>33.3</v>
      </c>
    </row>
    <row r="209" spans="1:9">
      <c r="A209" s="148"/>
      <c r="B209" s="149"/>
      <c r="C209" s="160"/>
      <c r="D209" s="149"/>
      <c r="E209" s="10" t="s">
        <v>2195</v>
      </c>
      <c r="F209" s="197" t="str">
        <f t="shared" si="19"/>
        <v>C0119_15</v>
      </c>
      <c r="G209" s="10" t="s">
        <v>2195</v>
      </c>
      <c r="H209" s="7" t="str">
        <f t="shared" si="12"/>
        <v>15</v>
      </c>
      <c r="I209" s="7" t="str">
        <f>VLOOKUP(H209,燃料種!$A$2:$C$42,3,FALSE)</f>
        <v>36.3</v>
      </c>
    </row>
    <row r="210" spans="1:9">
      <c r="A210" s="148"/>
      <c r="B210" s="149"/>
      <c r="C210" s="160"/>
      <c r="D210" s="149"/>
      <c r="E210" s="10" t="s">
        <v>2196</v>
      </c>
      <c r="F210" s="197" t="str">
        <f t="shared" si="19"/>
        <v>C0119_16</v>
      </c>
      <c r="G210" s="10" t="s">
        <v>2196</v>
      </c>
      <c r="H210" s="7" t="str">
        <f t="shared" si="12"/>
        <v>16</v>
      </c>
      <c r="I210" s="7" t="str">
        <f>VLOOKUP(H210,燃料種!$A$2:$C$42,3,FALSE)</f>
        <v>36.5</v>
      </c>
    </row>
    <row r="211" spans="1:9">
      <c r="A211" s="148"/>
      <c r="B211" s="149"/>
      <c r="C211" s="160"/>
      <c r="D211" s="149"/>
      <c r="E211" s="10" t="s">
        <v>2197</v>
      </c>
      <c r="F211" s="197" t="str">
        <f t="shared" si="19"/>
        <v>C0119_17</v>
      </c>
      <c r="G211" s="10" t="s">
        <v>2197</v>
      </c>
      <c r="H211" s="7" t="str">
        <f t="shared" si="12"/>
        <v>17</v>
      </c>
      <c r="I211" s="7" t="str">
        <f>VLOOKUP(H211,燃料種!$A$2:$C$42,3,FALSE)</f>
        <v>38.0</v>
      </c>
    </row>
    <row r="212" spans="1:9">
      <c r="A212" s="148"/>
      <c r="B212" s="149"/>
      <c r="C212" s="160"/>
      <c r="D212" s="149"/>
      <c r="E212" s="10" t="s">
        <v>2198</v>
      </c>
      <c r="F212" s="197" t="str">
        <f t="shared" si="19"/>
        <v>C0119_18</v>
      </c>
      <c r="G212" s="10" t="s">
        <v>2198</v>
      </c>
      <c r="H212" s="7" t="str">
        <f t="shared" si="12"/>
        <v>18</v>
      </c>
      <c r="I212" s="7" t="str">
        <f>VLOOKUP(H212,燃料種!$A$2:$C$42,3,FALSE)</f>
        <v>38.9</v>
      </c>
    </row>
    <row r="213" spans="1:9">
      <c r="A213" s="148"/>
      <c r="B213" s="149"/>
      <c r="C213" s="160"/>
      <c r="D213" s="149"/>
      <c r="E213" s="10" t="s">
        <v>2190</v>
      </c>
      <c r="F213" s="197" t="str">
        <f t="shared" si="19"/>
        <v>C0119_19</v>
      </c>
      <c r="G213" s="10" t="s">
        <v>2190</v>
      </c>
      <c r="H213" s="7" t="str">
        <f t="shared" si="12"/>
        <v>19</v>
      </c>
      <c r="I213" s="7" t="str">
        <f>VLOOKUP(H213,燃料種!$A$2:$C$42,3,FALSE)</f>
        <v>41.8</v>
      </c>
    </row>
    <row r="214" spans="1:9">
      <c r="A214" s="148"/>
      <c r="B214" s="149"/>
      <c r="C214" s="160"/>
      <c r="D214" s="149"/>
      <c r="E214" s="10" t="s">
        <v>2199</v>
      </c>
      <c r="F214" s="197" t="str">
        <f t="shared" si="19"/>
        <v>C0119_20</v>
      </c>
      <c r="G214" s="10" t="s">
        <v>2199</v>
      </c>
      <c r="H214" s="7" t="str">
        <f t="shared" si="12"/>
        <v>20</v>
      </c>
      <c r="I214" s="7" t="str">
        <f>VLOOKUP(H214,燃料種!$A$2:$C$42,3,FALSE)</f>
        <v>40.2</v>
      </c>
    </row>
    <row r="215" spans="1:9">
      <c r="A215" s="148"/>
      <c r="B215" s="149"/>
      <c r="C215" s="160"/>
      <c r="D215" s="149"/>
      <c r="E215" s="10" t="s">
        <v>2202</v>
      </c>
      <c r="F215" s="197" t="str">
        <f t="shared" si="19"/>
        <v>C0119_21</v>
      </c>
      <c r="G215" s="10" t="s">
        <v>2202</v>
      </c>
      <c r="H215" s="7" t="str">
        <f t="shared" si="12"/>
        <v>21</v>
      </c>
      <c r="I215" s="7" t="str">
        <f>VLOOKUP(H215,燃料種!$A$2:$C$42,3,FALSE)</f>
        <v>50.1</v>
      </c>
    </row>
    <row r="216" spans="1:9">
      <c r="A216" s="148"/>
      <c r="B216" s="149"/>
      <c r="C216" s="160"/>
      <c r="D216" s="149"/>
      <c r="E216" s="10" t="s">
        <v>2203</v>
      </c>
      <c r="F216" s="197" t="str">
        <f t="shared" si="19"/>
        <v>C0119_22</v>
      </c>
      <c r="G216" s="10" t="s">
        <v>2203</v>
      </c>
      <c r="H216" s="7" t="str">
        <f t="shared" si="12"/>
        <v>22</v>
      </c>
      <c r="I216" s="7" t="str">
        <f>VLOOKUP(H216,燃料種!$A$2:$C$42,3,FALSE)</f>
        <v>46.1</v>
      </c>
    </row>
    <row r="217" spans="1:9">
      <c r="A217" s="148"/>
      <c r="B217" s="149"/>
      <c r="C217" s="160"/>
      <c r="D217" s="149"/>
      <c r="E217" s="10" t="s">
        <v>2204</v>
      </c>
      <c r="F217" s="197" t="str">
        <f t="shared" si="19"/>
        <v>C0119_23</v>
      </c>
      <c r="G217" s="10" t="s">
        <v>2204</v>
      </c>
      <c r="H217" s="7" t="str">
        <f t="shared" si="12"/>
        <v>23</v>
      </c>
      <c r="I217" s="7" t="str">
        <f>VLOOKUP(H217,燃料種!$A$2:$C$42,3,FALSE)</f>
        <v>54.7</v>
      </c>
    </row>
    <row r="218" spans="1:9">
      <c r="A218" s="148"/>
      <c r="B218" s="149"/>
      <c r="C218" s="160"/>
      <c r="D218" s="149"/>
      <c r="E218" s="10" t="s">
        <v>2205</v>
      </c>
      <c r="F218" s="197" t="str">
        <f t="shared" si="19"/>
        <v>C0119_24</v>
      </c>
      <c r="G218" s="10" t="s">
        <v>2205</v>
      </c>
      <c r="H218" s="7" t="str">
        <f t="shared" si="12"/>
        <v>24</v>
      </c>
      <c r="I218" s="7" t="str">
        <f>VLOOKUP(H218,燃料種!$A$2:$C$42,3,FALSE)</f>
        <v>38.4</v>
      </c>
    </row>
    <row r="219" spans="1:9">
      <c r="A219" s="148"/>
      <c r="B219" s="149"/>
      <c r="C219" s="160"/>
      <c r="D219" s="149"/>
      <c r="E219" s="10" t="s">
        <v>2206</v>
      </c>
      <c r="F219" s="197" t="str">
        <f t="shared" si="19"/>
        <v>C0119_25</v>
      </c>
      <c r="G219" s="10" t="s">
        <v>2206</v>
      </c>
      <c r="H219" s="7" t="str">
        <f t="shared" si="12"/>
        <v>25</v>
      </c>
      <c r="I219" s="7" t="str">
        <f>VLOOKUP(H219,燃料種!$A$2:$C$42,3,FALSE)</f>
        <v>18.4</v>
      </c>
    </row>
    <row r="220" spans="1:9">
      <c r="A220" s="148"/>
      <c r="B220" s="149"/>
      <c r="C220" s="160"/>
      <c r="D220" s="149"/>
      <c r="E220" s="10" t="s">
        <v>2207</v>
      </c>
      <c r="F220" s="197" t="str">
        <f t="shared" si="19"/>
        <v>C0119_26</v>
      </c>
      <c r="G220" s="10" t="s">
        <v>2207</v>
      </c>
      <c r="H220" s="7" t="str">
        <f t="shared" si="12"/>
        <v>26</v>
      </c>
      <c r="I220" s="7" t="str">
        <f>VLOOKUP(H220,燃料種!$A$2:$C$42,3,FALSE)</f>
        <v>3.23</v>
      </c>
    </row>
    <row r="221" spans="1:9">
      <c r="A221" s="148"/>
      <c r="B221" s="149"/>
      <c r="C221" s="160"/>
      <c r="D221" s="149"/>
      <c r="E221" s="10" t="s">
        <v>2208</v>
      </c>
      <c r="F221" s="197" t="str">
        <f t="shared" si="19"/>
        <v>C0119_27</v>
      </c>
      <c r="G221" s="10" t="s">
        <v>2208</v>
      </c>
      <c r="H221" s="7" t="str">
        <f t="shared" si="12"/>
        <v>27</v>
      </c>
      <c r="I221" s="7" t="str">
        <f>VLOOKUP(H221,燃料種!$A$2:$C$42,3,FALSE)</f>
        <v>3.45</v>
      </c>
    </row>
    <row r="222" spans="1:9">
      <c r="A222" s="148"/>
      <c r="B222" s="149"/>
      <c r="C222" s="160"/>
      <c r="D222" s="149"/>
      <c r="E222" s="10" t="s">
        <v>2209</v>
      </c>
      <c r="F222" s="197" t="str">
        <f t="shared" si="19"/>
        <v>C0119_28</v>
      </c>
      <c r="G222" s="10" t="s">
        <v>2209</v>
      </c>
      <c r="H222" s="7" t="str">
        <f t="shared" si="12"/>
        <v>28</v>
      </c>
      <c r="I222" s="7" t="str">
        <f>VLOOKUP(H222,燃料種!$A$2:$C$42,3,FALSE)</f>
        <v>7.53</v>
      </c>
    </row>
    <row r="223" spans="1:9">
      <c r="A223" s="148"/>
      <c r="B223" s="149"/>
      <c r="C223" s="160"/>
      <c r="D223" s="11"/>
      <c r="E223" s="10" t="s">
        <v>2210</v>
      </c>
      <c r="F223" s="197" t="str">
        <f t="shared" si="19"/>
        <v>C0119_29</v>
      </c>
      <c r="G223" s="10" t="s">
        <v>2210</v>
      </c>
      <c r="H223" s="7" t="str">
        <f t="shared" si="12"/>
        <v>29</v>
      </c>
      <c r="I223" s="7" t="str">
        <f>VLOOKUP(H223,燃料種!$A$2:$C$42,3,FALSE)</f>
        <v>40.0</v>
      </c>
    </row>
    <row r="224" spans="1:9">
      <c r="A224" s="148"/>
      <c r="B224" s="149"/>
      <c r="C224" s="160"/>
      <c r="D224" s="165" t="s">
        <v>2226</v>
      </c>
      <c r="E224" s="11" t="s">
        <v>2220</v>
      </c>
      <c r="F224" s="197" t="str">
        <f t="shared" ref="F224:F252" si="20">LEFT($D$224,5)&amp;"_"&amp;LEFT(E224,2)</f>
        <v>C0120_01</v>
      </c>
      <c r="G224" s="11" t="s">
        <v>2220</v>
      </c>
      <c r="H224" s="7" t="str">
        <f t="shared" ref="H224:H333" si="21">LEFT(G224,2)</f>
        <v>01</v>
      </c>
      <c r="I224" s="7" t="str">
        <f>VLOOKUP(H224,燃料種!$A$2:$C$42,3,FALSE)</f>
        <v>28.7</v>
      </c>
    </row>
    <row r="225" spans="1:9">
      <c r="A225" s="148"/>
      <c r="B225" s="149"/>
      <c r="C225" s="160"/>
      <c r="D225" s="149"/>
      <c r="E225" s="11" t="s">
        <v>2173</v>
      </c>
      <c r="F225" s="197" t="str">
        <f t="shared" si="20"/>
        <v>C0120_02</v>
      </c>
      <c r="G225" s="11" t="s">
        <v>2173</v>
      </c>
      <c r="H225" s="7" t="str">
        <f t="shared" si="21"/>
        <v>02</v>
      </c>
      <c r="I225" s="7" t="str">
        <f>VLOOKUP(H225,燃料種!$A$2:$C$42,3,FALSE)</f>
        <v>28.9</v>
      </c>
    </row>
    <row r="226" spans="1:9">
      <c r="A226" s="148"/>
      <c r="B226" s="149"/>
      <c r="C226" s="160"/>
      <c r="D226" s="149"/>
      <c r="E226" s="11" t="s">
        <v>2174</v>
      </c>
      <c r="F226" s="197" t="str">
        <f t="shared" si="20"/>
        <v>C0120_03</v>
      </c>
      <c r="G226" s="11" t="s">
        <v>2174</v>
      </c>
      <c r="H226" s="7" t="str">
        <f t="shared" si="21"/>
        <v>03</v>
      </c>
      <c r="I226" s="7" t="str">
        <f>VLOOKUP(H226,燃料種!$A$2:$C$42,3,FALSE)</f>
        <v>28.3</v>
      </c>
    </row>
    <row r="227" spans="1:9">
      <c r="A227" s="148"/>
      <c r="B227" s="149"/>
      <c r="C227" s="160"/>
      <c r="D227" s="149"/>
      <c r="E227" s="11" t="s">
        <v>2175</v>
      </c>
      <c r="F227" s="197" t="str">
        <f t="shared" si="20"/>
        <v>C0120_04</v>
      </c>
      <c r="G227" s="11" t="s">
        <v>2175</v>
      </c>
      <c r="H227" s="7" t="str">
        <f t="shared" si="21"/>
        <v>04</v>
      </c>
      <c r="I227" s="7" t="str">
        <f>VLOOKUP(H227,燃料種!$A$2:$C$42,3,FALSE)</f>
        <v>26.1</v>
      </c>
    </row>
    <row r="228" spans="1:9">
      <c r="A228" s="148"/>
      <c r="B228" s="149"/>
      <c r="C228" s="160"/>
      <c r="D228" s="149"/>
      <c r="E228" s="10" t="s">
        <v>2176</v>
      </c>
      <c r="F228" s="197" t="str">
        <f t="shared" si="20"/>
        <v>C0120_05</v>
      </c>
      <c r="G228" s="10" t="s">
        <v>2176</v>
      </c>
      <c r="H228" s="7" t="str">
        <f t="shared" si="21"/>
        <v>05</v>
      </c>
      <c r="I228" s="7" t="str">
        <f>VLOOKUP(H228,燃料種!$A$2:$C$42,3,FALSE)</f>
        <v>24.2</v>
      </c>
    </row>
    <row r="229" spans="1:9">
      <c r="A229" s="148"/>
      <c r="B229" s="149"/>
      <c r="C229" s="160"/>
      <c r="D229" s="149"/>
      <c r="E229" s="10" t="s">
        <v>2177</v>
      </c>
      <c r="F229" s="197" t="str">
        <f t="shared" si="20"/>
        <v>C0120_06</v>
      </c>
      <c r="G229" s="10" t="s">
        <v>2177</v>
      </c>
      <c r="H229" s="7" t="str">
        <f t="shared" si="21"/>
        <v>06</v>
      </c>
      <c r="I229" s="7" t="str">
        <f>VLOOKUP(H229,燃料種!$A$2:$C$42,3,FALSE)</f>
        <v>27.8</v>
      </c>
    </row>
    <row r="230" spans="1:9">
      <c r="A230" s="148"/>
      <c r="B230" s="149"/>
      <c r="C230" s="160"/>
      <c r="D230" s="149"/>
      <c r="E230" s="10" t="s">
        <v>2178</v>
      </c>
      <c r="F230" s="197" t="str">
        <f t="shared" si="20"/>
        <v>C0120_07</v>
      </c>
      <c r="G230" s="10" t="s">
        <v>2178</v>
      </c>
      <c r="H230" s="7" t="str">
        <f t="shared" si="21"/>
        <v>07</v>
      </c>
      <c r="I230" s="7" t="str">
        <f>VLOOKUP(H230,燃料種!$A$2:$C$42,3,FALSE)</f>
        <v>29.0</v>
      </c>
    </row>
    <row r="231" spans="1:9">
      <c r="A231" s="148"/>
      <c r="B231" s="149"/>
      <c r="C231" s="160"/>
      <c r="D231" s="149"/>
      <c r="E231" s="10" t="s">
        <v>2221</v>
      </c>
      <c r="F231" s="197" t="str">
        <f t="shared" si="20"/>
        <v>C0120_08</v>
      </c>
      <c r="G231" s="10" t="s">
        <v>2221</v>
      </c>
      <c r="H231" s="7" t="str">
        <f t="shared" si="21"/>
        <v>08</v>
      </c>
      <c r="I231" s="7" t="str">
        <f>VLOOKUP(H231,燃料種!$A$2:$C$42,3,FALSE)</f>
        <v>34.1</v>
      </c>
    </row>
    <row r="232" spans="1:9">
      <c r="A232" s="148"/>
      <c r="B232" s="149"/>
      <c r="C232" s="160"/>
      <c r="D232" s="149"/>
      <c r="E232" s="10" t="s">
        <v>2222</v>
      </c>
      <c r="F232" s="197" t="str">
        <f t="shared" si="20"/>
        <v>C0120_09</v>
      </c>
      <c r="G232" s="10" t="s">
        <v>2222</v>
      </c>
      <c r="H232" s="7" t="str">
        <f t="shared" si="21"/>
        <v>09</v>
      </c>
      <c r="I232" s="7" t="str">
        <f>VLOOKUP(H232,燃料種!$A$2:$C$42,3,FALSE)</f>
        <v>37.3</v>
      </c>
    </row>
    <row r="233" spans="1:9">
      <c r="A233" s="148"/>
      <c r="B233" s="149"/>
      <c r="C233" s="160"/>
      <c r="D233" s="149"/>
      <c r="E233" s="10" t="s">
        <v>2181</v>
      </c>
      <c r="F233" s="197" t="str">
        <f t="shared" si="20"/>
        <v>C0120_10</v>
      </c>
      <c r="G233" s="10" t="s">
        <v>2181</v>
      </c>
      <c r="H233" s="7" t="str">
        <f t="shared" si="21"/>
        <v>10</v>
      </c>
      <c r="I233" s="7" t="str">
        <f>VLOOKUP(H233,燃料種!$A$2:$C$42,3,FALSE)</f>
        <v>40.0</v>
      </c>
    </row>
    <row r="234" spans="1:9">
      <c r="A234" s="148"/>
      <c r="B234" s="149"/>
      <c r="C234" s="160"/>
      <c r="D234" s="149"/>
      <c r="E234" s="10" t="s">
        <v>2192</v>
      </c>
      <c r="F234" s="197" t="str">
        <f t="shared" si="20"/>
        <v>C0120_11</v>
      </c>
      <c r="G234" s="10" t="s">
        <v>2192</v>
      </c>
      <c r="H234" s="7" t="str">
        <f t="shared" si="21"/>
        <v>11</v>
      </c>
      <c r="I234" s="7" t="str">
        <f>VLOOKUP(H234,燃料種!$A$2:$C$42,3,FALSE)</f>
        <v>34.8</v>
      </c>
    </row>
    <row r="235" spans="1:9">
      <c r="A235" s="148"/>
      <c r="B235" s="149"/>
      <c r="C235" s="160"/>
      <c r="D235" s="149"/>
      <c r="E235" s="10" t="s">
        <v>2223</v>
      </c>
      <c r="F235" s="197" t="str">
        <f t="shared" si="20"/>
        <v>C0120_12</v>
      </c>
      <c r="G235" s="10" t="s">
        <v>2223</v>
      </c>
      <c r="H235" s="7" t="str">
        <f t="shared" si="21"/>
        <v>12</v>
      </c>
      <c r="I235" s="7" t="str">
        <f>VLOOKUP(H235,燃料種!$A$2:$C$42,3,FALSE)</f>
        <v>38.3</v>
      </c>
    </row>
    <row r="236" spans="1:9">
      <c r="A236" s="148"/>
      <c r="B236" s="149"/>
      <c r="C236" s="160"/>
      <c r="D236" s="149"/>
      <c r="E236" s="10" t="s">
        <v>2193</v>
      </c>
      <c r="F236" s="197" t="str">
        <f t="shared" si="20"/>
        <v>C0120_13</v>
      </c>
      <c r="G236" s="10" t="s">
        <v>2193</v>
      </c>
      <c r="H236" s="7" t="str">
        <f t="shared" si="21"/>
        <v>13</v>
      </c>
      <c r="I236" s="7" t="str">
        <f>VLOOKUP(H236,燃料種!$A$2:$C$42,3,FALSE)</f>
        <v>33.4</v>
      </c>
    </row>
    <row r="237" spans="1:9">
      <c r="A237" s="148"/>
      <c r="B237" s="149"/>
      <c r="C237" s="160"/>
      <c r="D237" s="149"/>
      <c r="E237" s="10" t="s">
        <v>2194</v>
      </c>
      <c r="F237" s="197" t="str">
        <f t="shared" si="20"/>
        <v>C0120_14</v>
      </c>
      <c r="G237" s="10" t="s">
        <v>2194</v>
      </c>
      <c r="H237" s="7" t="str">
        <f t="shared" si="21"/>
        <v>14</v>
      </c>
      <c r="I237" s="7" t="str">
        <f>VLOOKUP(H237,燃料種!$A$2:$C$42,3,FALSE)</f>
        <v>33.3</v>
      </c>
    </row>
    <row r="238" spans="1:9">
      <c r="A238" s="148"/>
      <c r="B238" s="149"/>
      <c r="C238" s="160"/>
      <c r="D238" s="149"/>
      <c r="E238" s="10" t="s">
        <v>2195</v>
      </c>
      <c r="F238" s="197" t="str">
        <f t="shared" si="20"/>
        <v>C0120_15</v>
      </c>
      <c r="G238" s="10" t="s">
        <v>2195</v>
      </c>
      <c r="H238" s="7" t="str">
        <f t="shared" si="21"/>
        <v>15</v>
      </c>
      <c r="I238" s="7" t="str">
        <f>VLOOKUP(H238,燃料種!$A$2:$C$42,3,FALSE)</f>
        <v>36.3</v>
      </c>
    </row>
    <row r="239" spans="1:9">
      <c r="A239" s="148"/>
      <c r="B239" s="149"/>
      <c r="C239" s="160"/>
      <c r="D239" s="149"/>
      <c r="E239" s="10" t="s">
        <v>2196</v>
      </c>
      <c r="F239" s="197" t="str">
        <f t="shared" si="20"/>
        <v>C0120_16</v>
      </c>
      <c r="G239" s="10" t="s">
        <v>2196</v>
      </c>
      <c r="H239" s="7" t="str">
        <f t="shared" si="21"/>
        <v>16</v>
      </c>
      <c r="I239" s="7" t="str">
        <f>VLOOKUP(H239,燃料種!$A$2:$C$42,3,FALSE)</f>
        <v>36.5</v>
      </c>
    </row>
    <row r="240" spans="1:9">
      <c r="A240" s="148"/>
      <c r="B240" s="149"/>
      <c r="C240" s="160"/>
      <c r="D240" s="149"/>
      <c r="E240" s="10" t="s">
        <v>2197</v>
      </c>
      <c r="F240" s="197" t="str">
        <f t="shared" si="20"/>
        <v>C0120_17</v>
      </c>
      <c r="G240" s="10" t="s">
        <v>2197</v>
      </c>
      <c r="H240" s="7" t="str">
        <f t="shared" si="21"/>
        <v>17</v>
      </c>
      <c r="I240" s="7" t="str">
        <f>VLOOKUP(H240,燃料種!$A$2:$C$42,3,FALSE)</f>
        <v>38.0</v>
      </c>
    </row>
    <row r="241" spans="1:9">
      <c r="A241" s="148"/>
      <c r="B241" s="149"/>
      <c r="C241" s="160"/>
      <c r="D241" s="149"/>
      <c r="E241" s="10" t="s">
        <v>2198</v>
      </c>
      <c r="F241" s="197" t="str">
        <f t="shared" si="20"/>
        <v>C0120_18</v>
      </c>
      <c r="G241" s="10" t="s">
        <v>2198</v>
      </c>
      <c r="H241" s="7" t="str">
        <f t="shared" si="21"/>
        <v>18</v>
      </c>
      <c r="I241" s="7" t="str">
        <f>VLOOKUP(H241,燃料種!$A$2:$C$42,3,FALSE)</f>
        <v>38.9</v>
      </c>
    </row>
    <row r="242" spans="1:9">
      <c r="A242" s="148"/>
      <c r="B242" s="149"/>
      <c r="C242" s="160"/>
      <c r="D242" s="149"/>
      <c r="E242" s="10" t="s">
        <v>2190</v>
      </c>
      <c r="F242" s="197" t="str">
        <f t="shared" si="20"/>
        <v>C0120_19</v>
      </c>
      <c r="G242" s="10" t="s">
        <v>2190</v>
      </c>
      <c r="H242" s="7" t="str">
        <f t="shared" si="21"/>
        <v>19</v>
      </c>
      <c r="I242" s="7" t="str">
        <f>VLOOKUP(H242,燃料種!$A$2:$C$42,3,FALSE)</f>
        <v>41.8</v>
      </c>
    </row>
    <row r="243" spans="1:9">
      <c r="A243" s="148"/>
      <c r="B243" s="149"/>
      <c r="C243" s="160"/>
      <c r="D243" s="149"/>
      <c r="E243" s="10" t="s">
        <v>2199</v>
      </c>
      <c r="F243" s="197" t="str">
        <f t="shared" si="20"/>
        <v>C0120_20</v>
      </c>
      <c r="G243" s="10" t="s">
        <v>2199</v>
      </c>
      <c r="H243" s="7" t="str">
        <f t="shared" si="21"/>
        <v>20</v>
      </c>
      <c r="I243" s="7" t="str">
        <f>VLOOKUP(H243,燃料種!$A$2:$C$42,3,FALSE)</f>
        <v>40.2</v>
      </c>
    </row>
    <row r="244" spans="1:9">
      <c r="A244" s="148"/>
      <c r="B244" s="149"/>
      <c r="C244" s="160"/>
      <c r="D244" s="149"/>
      <c r="E244" s="10" t="s">
        <v>2202</v>
      </c>
      <c r="F244" s="197" t="str">
        <f t="shared" si="20"/>
        <v>C0120_21</v>
      </c>
      <c r="G244" s="10" t="s">
        <v>2202</v>
      </c>
      <c r="H244" s="7" t="str">
        <f t="shared" si="21"/>
        <v>21</v>
      </c>
      <c r="I244" s="7" t="str">
        <f>VLOOKUP(H244,燃料種!$A$2:$C$42,3,FALSE)</f>
        <v>50.1</v>
      </c>
    </row>
    <row r="245" spans="1:9">
      <c r="A245" s="148"/>
      <c r="B245" s="149"/>
      <c r="C245" s="160"/>
      <c r="D245" s="149"/>
      <c r="E245" s="10" t="s">
        <v>2203</v>
      </c>
      <c r="F245" s="197" t="str">
        <f t="shared" si="20"/>
        <v>C0120_22</v>
      </c>
      <c r="G245" s="10" t="s">
        <v>2203</v>
      </c>
      <c r="H245" s="7" t="str">
        <f t="shared" si="21"/>
        <v>22</v>
      </c>
      <c r="I245" s="7" t="str">
        <f>VLOOKUP(H245,燃料種!$A$2:$C$42,3,FALSE)</f>
        <v>46.1</v>
      </c>
    </row>
    <row r="246" spans="1:9">
      <c r="A246" s="148"/>
      <c r="B246" s="149"/>
      <c r="C246" s="160"/>
      <c r="D246" s="149"/>
      <c r="E246" s="10" t="s">
        <v>2204</v>
      </c>
      <c r="F246" s="197" t="str">
        <f t="shared" si="20"/>
        <v>C0120_23</v>
      </c>
      <c r="G246" s="10" t="s">
        <v>2204</v>
      </c>
      <c r="H246" s="7" t="str">
        <f t="shared" si="21"/>
        <v>23</v>
      </c>
      <c r="I246" s="7" t="str">
        <f>VLOOKUP(H246,燃料種!$A$2:$C$42,3,FALSE)</f>
        <v>54.7</v>
      </c>
    </row>
    <row r="247" spans="1:9">
      <c r="A247" s="148"/>
      <c r="B247" s="149"/>
      <c r="C247" s="160"/>
      <c r="D247" s="149"/>
      <c r="E247" s="10" t="s">
        <v>2205</v>
      </c>
      <c r="F247" s="197" t="str">
        <f t="shared" si="20"/>
        <v>C0120_24</v>
      </c>
      <c r="G247" s="10" t="s">
        <v>2205</v>
      </c>
      <c r="H247" s="7" t="str">
        <f t="shared" si="21"/>
        <v>24</v>
      </c>
      <c r="I247" s="7" t="str">
        <f>VLOOKUP(H247,燃料種!$A$2:$C$42,3,FALSE)</f>
        <v>38.4</v>
      </c>
    </row>
    <row r="248" spans="1:9">
      <c r="A248" s="148"/>
      <c r="B248" s="149"/>
      <c r="C248" s="160"/>
      <c r="D248" s="149"/>
      <c r="E248" s="10" t="s">
        <v>2206</v>
      </c>
      <c r="F248" s="197" t="str">
        <f t="shared" si="20"/>
        <v>C0120_25</v>
      </c>
      <c r="G248" s="10" t="s">
        <v>2206</v>
      </c>
      <c r="H248" s="7" t="str">
        <f t="shared" si="21"/>
        <v>25</v>
      </c>
      <c r="I248" s="7" t="str">
        <f>VLOOKUP(H248,燃料種!$A$2:$C$42,3,FALSE)</f>
        <v>18.4</v>
      </c>
    </row>
    <row r="249" spans="1:9">
      <c r="A249" s="148"/>
      <c r="B249" s="149"/>
      <c r="C249" s="160"/>
      <c r="D249" s="149"/>
      <c r="E249" s="10" t="s">
        <v>2207</v>
      </c>
      <c r="F249" s="197" t="str">
        <f t="shared" si="20"/>
        <v>C0120_26</v>
      </c>
      <c r="G249" s="10" t="s">
        <v>2207</v>
      </c>
      <c r="H249" s="7" t="str">
        <f t="shared" si="21"/>
        <v>26</v>
      </c>
      <c r="I249" s="7" t="str">
        <f>VLOOKUP(H249,燃料種!$A$2:$C$42,3,FALSE)</f>
        <v>3.23</v>
      </c>
    </row>
    <row r="250" spans="1:9">
      <c r="A250" s="148"/>
      <c r="B250" s="149"/>
      <c r="C250" s="160"/>
      <c r="D250" s="149"/>
      <c r="E250" s="10" t="s">
        <v>2208</v>
      </c>
      <c r="F250" s="197" t="str">
        <f t="shared" si="20"/>
        <v>C0120_27</v>
      </c>
      <c r="G250" s="10" t="s">
        <v>2208</v>
      </c>
      <c r="H250" s="7" t="str">
        <f t="shared" si="21"/>
        <v>27</v>
      </c>
      <c r="I250" s="7" t="str">
        <f>VLOOKUP(H250,燃料種!$A$2:$C$42,3,FALSE)</f>
        <v>3.45</v>
      </c>
    </row>
    <row r="251" spans="1:9">
      <c r="A251" s="148"/>
      <c r="B251" s="149"/>
      <c r="C251" s="160"/>
      <c r="D251" s="149"/>
      <c r="E251" s="10" t="s">
        <v>2209</v>
      </c>
      <c r="F251" s="197" t="str">
        <f t="shared" si="20"/>
        <v>C0120_28</v>
      </c>
      <c r="G251" s="10" t="s">
        <v>2209</v>
      </c>
      <c r="H251" s="7" t="str">
        <f t="shared" si="21"/>
        <v>28</v>
      </c>
      <c r="I251" s="7" t="str">
        <f>VLOOKUP(H251,燃料種!$A$2:$C$42,3,FALSE)</f>
        <v>7.53</v>
      </c>
    </row>
    <row r="252" spans="1:9">
      <c r="A252" s="148"/>
      <c r="B252" s="149"/>
      <c r="C252" s="160"/>
      <c r="D252" s="11"/>
      <c r="E252" s="10" t="s">
        <v>2210</v>
      </c>
      <c r="F252" s="197" t="str">
        <f t="shared" si="20"/>
        <v>C0120_29</v>
      </c>
      <c r="G252" s="10" t="s">
        <v>2210</v>
      </c>
      <c r="H252" s="7" t="str">
        <f t="shared" si="21"/>
        <v>29</v>
      </c>
      <c r="I252" s="7" t="str">
        <f>VLOOKUP(H252,燃料種!$A$2:$C$42,3,FALSE)</f>
        <v>40.0</v>
      </c>
    </row>
    <row r="253" spans="1:9">
      <c r="A253" s="148"/>
      <c r="B253" s="149"/>
      <c r="C253" s="160"/>
      <c r="D253" s="165" t="s">
        <v>2227</v>
      </c>
      <c r="E253" s="173" t="s">
        <v>2172</v>
      </c>
      <c r="F253" s="197" t="str">
        <f t="shared" ref="F253:F266" si="22">LEFT($D$253,5)&amp;"_"&amp;LEFT(E253,2)</f>
        <v>C0121_01</v>
      </c>
      <c r="G253" s="173" t="s">
        <v>2172</v>
      </c>
      <c r="H253" s="7" t="str">
        <f t="shared" si="21"/>
        <v>01</v>
      </c>
      <c r="I253" s="7" t="str">
        <f>VLOOKUP(H253,燃料種!$A$2:$C$42,3,FALSE)</f>
        <v>28.7</v>
      </c>
    </row>
    <row r="254" spans="1:9">
      <c r="A254" s="148"/>
      <c r="B254" s="149"/>
      <c r="C254" s="160"/>
      <c r="D254" s="149"/>
      <c r="E254" s="173" t="s">
        <v>2173</v>
      </c>
      <c r="F254" s="197" t="str">
        <f t="shared" si="22"/>
        <v>C0121_02</v>
      </c>
      <c r="G254" s="173" t="s">
        <v>2173</v>
      </c>
      <c r="H254" s="7" t="str">
        <f t="shared" si="21"/>
        <v>02</v>
      </c>
      <c r="I254" s="7" t="str">
        <f>VLOOKUP(H254,燃料種!$A$2:$C$42,3,FALSE)</f>
        <v>28.9</v>
      </c>
    </row>
    <row r="255" spans="1:9">
      <c r="A255" s="148"/>
      <c r="B255" s="149"/>
      <c r="C255" s="160"/>
      <c r="D255" s="149"/>
      <c r="E255" s="602" t="s">
        <v>2174</v>
      </c>
      <c r="F255" s="197" t="str">
        <f t="shared" si="22"/>
        <v>C0121_03</v>
      </c>
      <c r="G255" s="602" t="s">
        <v>2174</v>
      </c>
      <c r="H255" s="7" t="str">
        <f t="shared" si="21"/>
        <v>03</v>
      </c>
      <c r="I255" s="7" t="str">
        <f>VLOOKUP(H255,燃料種!$A$2:$C$42,3,FALSE)</f>
        <v>28.3</v>
      </c>
    </row>
    <row r="256" spans="1:9">
      <c r="A256" s="148"/>
      <c r="B256" s="149"/>
      <c r="C256" s="160"/>
      <c r="D256" s="149"/>
      <c r="E256" s="602" t="s">
        <v>2175</v>
      </c>
      <c r="F256" s="197" t="str">
        <f t="shared" si="22"/>
        <v>C0121_04</v>
      </c>
      <c r="G256" s="602" t="s">
        <v>2175</v>
      </c>
      <c r="H256" s="7" t="str">
        <f t="shared" si="21"/>
        <v>04</v>
      </c>
      <c r="I256" s="7" t="str">
        <f>VLOOKUP(H256,燃料種!$A$2:$C$42,3,FALSE)</f>
        <v>26.1</v>
      </c>
    </row>
    <row r="257" spans="1:9">
      <c r="A257" s="148"/>
      <c r="B257" s="149"/>
      <c r="C257" s="160"/>
      <c r="D257" s="149"/>
      <c r="E257" s="603" t="s">
        <v>2176</v>
      </c>
      <c r="F257" s="197" t="str">
        <f t="shared" si="22"/>
        <v>C0121_05</v>
      </c>
      <c r="G257" s="603" t="s">
        <v>2176</v>
      </c>
      <c r="H257" s="7" t="str">
        <f t="shared" si="21"/>
        <v>05</v>
      </c>
      <c r="I257" s="7" t="str">
        <f>VLOOKUP(H257,燃料種!$A$2:$C$42,3,FALSE)</f>
        <v>24.2</v>
      </c>
    </row>
    <row r="258" spans="1:9">
      <c r="A258" s="148"/>
      <c r="B258" s="149"/>
      <c r="C258" s="160"/>
      <c r="D258" s="149"/>
      <c r="E258" s="603" t="s">
        <v>2177</v>
      </c>
      <c r="F258" s="197" t="str">
        <f t="shared" si="22"/>
        <v>C0121_06</v>
      </c>
      <c r="G258" s="603" t="s">
        <v>2177</v>
      </c>
      <c r="H258" s="7" t="str">
        <f t="shared" si="21"/>
        <v>06</v>
      </c>
      <c r="I258" s="7" t="str">
        <f>VLOOKUP(H258,燃料種!$A$2:$C$42,3,FALSE)</f>
        <v>27.8</v>
      </c>
    </row>
    <row r="259" spans="1:9">
      <c r="A259" s="148"/>
      <c r="B259" s="149"/>
      <c r="C259" s="160"/>
      <c r="D259" s="149"/>
      <c r="E259" s="603" t="s">
        <v>2178</v>
      </c>
      <c r="F259" s="197" t="str">
        <f t="shared" si="22"/>
        <v>C0121_07</v>
      </c>
      <c r="G259" s="603" t="s">
        <v>2178</v>
      </c>
      <c r="H259" s="7" t="str">
        <f t="shared" si="21"/>
        <v>07</v>
      </c>
      <c r="I259" s="7" t="str">
        <f>VLOOKUP(H259,燃料種!$A$2:$C$42,3,FALSE)</f>
        <v>29.0</v>
      </c>
    </row>
    <row r="260" spans="1:9">
      <c r="A260" s="148"/>
      <c r="B260" s="149"/>
      <c r="C260" s="160"/>
      <c r="D260" s="149"/>
      <c r="E260" s="603" t="s">
        <v>2221</v>
      </c>
      <c r="F260" s="197" t="str">
        <f t="shared" si="22"/>
        <v>C0121_08</v>
      </c>
      <c r="G260" s="603" t="s">
        <v>2179</v>
      </c>
      <c r="H260" s="7" t="str">
        <f t="shared" si="21"/>
        <v>08</v>
      </c>
      <c r="I260" s="7" t="str">
        <f>VLOOKUP(H260,燃料種!$A$2:$C$42,3,FALSE)</f>
        <v>34.1</v>
      </c>
    </row>
    <row r="261" spans="1:9">
      <c r="A261" s="148"/>
      <c r="B261" s="149"/>
      <c r="C261" s="160"/>
      <c r="D261" s="149"/>
      <c r="E261" s="603" t="s">
        <v>2222</v>
      </c>
      <c r="F261" s="197" t="str">
        <f t="shared" si="22"/>
        <v>C0121_09</v>
      </c>
      <c r="G261" s="603" t="s">
        <v>2180</v>
      </c>
      <c r="H261" s="7" t="str">
        <f t="shared" si="21"/>
        <v>09</v>
      </c>
      <c r="I261" s="7" t="str">
        <f>VLOOKUP(H261,燃料種!$A$2:$C$42,3,FALSE)</f>
        <v>37.3</v>
      </c>
    </row>
    <row r="262" spans="1:9">
      <c r="A262" s="148"/>
      <c r="B262" s="149"/>
      <c r="C262" s="160"/>
      <c r="D262" s="149"/>
      <c r="E262" s="603" t="s">
        <v>2181</v>
      </c>
      <c r="F262" s="197" t="str">
        <f t="shared" si="22"/>
        <v>C0121_10</v>
      </c>
      <c r="G262" s="603" t="s">
        <v>2181</v>
      </c>
      <c r="H262" s="7" t="str">
        <f t="shared" si="21"/>
        <v>10</v>
      </c>
      <c r="I262" s="7" t="str">
        <f>VLOOKUP(H262,燃料種!$A$2:$C$42,3,FALSE)</f>
        <v>40.0</v>
      </c>
    </row>
    <row r="263" spans="1:9">
      <c r="A263" s="148"/>
      <c r="B263" s="149"/>
      <c r="C263" s="160"/>
      <c r="D263" s="149"/>
      <c r="E263" s="603" t="s">
        <v>2183</v>
      </c>
      <c r="F263" s="197" t="str">
        <f t="shared" si="22"/>
        <v>C0121_31</v>
      </c>
      <c r="G263" s="603" t="s">
        <v>2183</v>
      </c>
      <c r="H263" s="7" t="str">
        <f t="shared" si="21"/>
        <v>31</v>
      </c>
      <c r="I263" s="7" t="str">
        <f>VLOOKUP(H263,燃料種!$A$2:$C$42,3,FALSE)</f>
        <v>26.9</v>
      </c>
    </row>
    <row r="264" spans="1:9">
      <c r="A264" s="148"/>
      <c r="B264" s="149"/>
      <c r="C264" s="160"/>
      <c r="D264" s="149"/>
      <c r="E264" s="603" t="s">
        <v>2184</v>
      </c>
      <c r="F264" s="197" t="str">
        <f t="shared" si="22"/>
        <v>C0121_32</v>
      </c>
      <c r="G264" s="603" t="s">
        <v>2184</v>
      </c>
      <c r="H264" s="7" t="str">
        <f t="shared" si="21"/>
        <v>32</v>
      </c>
      <c r="I264" s="7" t="str">
        <f>VLOOKUP(H264,燃料種!$A$2:$C$42,3,FALSE)</f>
        <v>33.2</v>
      </c>
    </row>
    <row r="265" spans="1:9">
      <c r="A265" s="148"/>
      <c r="B265" s="149"/>
      <c r="C265" s="160"/>
      <c r="D265" s="149"/>
      <c r="E265" s="603" t="s">
        <v>2185</v>
      </c>
      <c r="F265" s="197" t="str">
        <f t="shared" si="22"/>
        <v>C0121_33</v>
      </c>
      <c r="G265" s="603" t="s">
        <v>2185</v>
      </c>
      <c r="H265" s="7" t="str">
        <f t="shared" si="21"/>
        <v>33</v>
      </c>
      <c r="I265" s="7" t="str">
        <f>VLOOKUP(H265,燃料種!$A$2:$C$42,3,FALSE)</f>
        <v>29.3</v>
      </c>
    </row>
    <row r="266" spans="1:9">
      <c r="A266" s="148"/>
      <c r="B266" s="149"/>
      <c r="C266" s="160"/>
      <c r="D266" s="11"/>
      <c r="E266" s="603" t="s">
        <v>2186</v>
      </c>
      <c r="F266" s="197" t="str">
        <f t="shared" si="22"/>
        <v>C0121_34</v>
      </c>
      <c r="G266" s="603" t="s">
        <v>2186</v>
      </c>
      <c r="H266" s="7" t="str">
        <f t="shared" si="21"/>
        <v>34</v>
      </c>
      <c r="I266" s="7" t="str">
        <f>VLOOKUP(H266,燃料種!$A$2:$C$42,3,FALSE)</f>
        <v>29.3</v>
      </c>
    </row>
    <row r="267" spans="1:9">
      <c r="A267" s="148"/>
      <c r="B267" s="149"/>
      <c r="C267" s="160"/>
      <c r="D267" s="165" t="s">
        <v>2228</v>
      </c>
      <c r="E267" s="10" t="s">
        <v>2192</v>
      </c>
      <c r="F267" s="197" t="str">
        <f t="shared" ref="F267:F276" si="23">LEFT($D$267,5)&amp;"_"&amp;LEFT(E267,2)</f>
        <v>C0122_11</v>
      </c>
      <c r="G267" s="10" t="s">
        <v>2192</v>
      </c>
      <c r="H267" s="7" t="str">
        <f t="shared" si="21"/>
        <v>11</v>
      </c>
      <c r="I267" s="7" t="str">
        <f>VLOOKUP(H267,燃料種!$A$2:$C$42,3,FALSE)</f>
        <v>34.8</v>
      </c>
    </row>
    <row r="268" spans="1:9">
      <c r="A268" s="148"/>
      <c r="B268" s="149"/>
      <c r="C268" s="160"/>
      <c r="D268" s="149"/>
      <c r="E268" s="10" t="s">
        <v>2223</v>
      </c>
      <c r="F268" s="197" t="str">
        <f t="shared" si="23"/>
        <v>C0122_12</v>
      </c>
      <c r="G268" s="10" t="s">
        <v>2223</v>
      </c>
      <c r="H268" s="7" t="str">
        <f t="shared" si="21"/>
        <v>12</v>
      </c>
      <c r="I268" s="7" t="str">
        <f>VLOOKUP(H268,燃料種!$A$2:$C$42,3,FALSE)</f>
        <v>38.3</v>
      </c>
    </row>
    <row r="269" spans="1:9">
      <c r="A269" s="148"/>
      <c r="B269" s="149"/>
      <c r="C269" s="160"/>
      <c r="D269" s="149"/>
      <c r="E269" s="10" t="s">
        <v>2193</v>
      </c>
      <c r="F269" s="197" t="str">
        <f t="shared" si="23"/>
        <v>C0122_13</v>
      </c>
      <c r="G269" s="10" t="s">
        <v>2193</v>
      </c>
      <c r="H269" s="7" t="str">
        <f t="shared" si="21"/>
        <v>13</v>
      </c>
      <c r="I269" s="7" t="str">
        <f>VLOOKUP(H269,燃料種!$A$2:$C$42,3,FALSE)</f>
        <v>33.4</v>
      </c>
    </row>
    <row r="270" spans="1:9">
      <c r="A270" s="148"/>
      <c r="B270" s="149"/>
      <c r="C270" s="160"/>
      <c r="D270" s="149"/>
      <c r="E270" s="10" t="s">
        <v>2194</v>
      </c>
      <c r="F270" s="197" t="str">
        <f t="shared" si="23"/>
        <v>C0122_14</v>
      </c>
      <c r="G270" s="10" t="s">
        <v>2194</v>
      </c>
      <c r="H270" s="7" t="str">
        <f t="shared" si="21"/>
        <v>14</v>
      </c>
      <c r="I270" s="7" t="str">
        <f>VLOOKUP(H270,燃料種!$A$2:$C$42,3,FALSE)</f>
        <v>33.3</v>
      </c>
    </row>
    <row r="271" spans="1:9">
      <c r="A271" s="148"/>
      <c r="B271" s="149"/>
      <c r="C271" s="160"/>
      <c r="D271" s="149"/>
      <c r="E271" s="10" t="s">
        <v>2195</v>
      </c>
      <c r="F271" s="197" t="str">
        <f t="shared" si="23"/>
        <v>C0122_15</v>
      </c>
      <c r="G271" s="10" t="s">
        <v>2195</v>
      </c>
      <c r="H271" s="7" t="str">
        <f t="shared" si="21"/>
        <v>15</v>
      </c>
      <c r="I271" s="7" t="str">
        <f>VLOOKUP(H271,燃料種!$A$2:$C$42,3,FALSE)</f>
        <v>36.3</v>
      </c>
    </row>
    <row r="272" spans="1:9">
      <c r="A272" s="148"/>
      <c r="B272" s="149"/>
      <c r="C272" s="160"/>
      <c r="D272" s="149"/>
      <c r="E272" s="10" t="s">
        <v>2196</v>
      </c>
      <c r="F272" s="197" t="str">
        <f t="shared" si="23"/>
        <v>C0122_16</v>
      </c>
      <c r="G272" s="10" t="s">
        <v>2196</v>
      </c>
      <c r="H272" s="7" t="str">
        <f t="shared" si="21"/>
        <v>16</v>
      </c>
      <c r="I272" s="7" t="str">
        <f>VLOOKUP(H272,燃料種!$A$2:$C$42,3,FALSE)</f>
        <v>36.5</v>
      </c>
    </row>
    <row r="273" spans="1:9">
      <c r="A273" s="148"/>
      <c r="B273" s="149"/>
      <c r="C273" s="160"/>
      <c r="D273" s="149"/>
      <c r="E273" s="10" t="s">
        <v>2197</v>
      </c>
      <c r="F273" s="197" t="str">
        <f t="shared" si="23"/>
        <v>C0122_17</v>
      </c>
      <c r="G273" s="10" t="s">
        <v>2197</v>
      </c>
      <c r="H273" s="7" t="str">
        <f t="shared" si="21"/>
        <v>17</v>
      </c>
      <c r="I273" s="7" t="str">
        <f>VLOOKUP(H273,燃料種!$A$2:$C$42,3,FALSE)</f>
        <v>38.0</v>
      </c>
    </row>
    <row r="274" spans="1:9">
      <c r="A274" s="148"/>
      <c r="B274" s="149"/>
      <c r="C274" s="160"/>
      <c r="D274" s="149"/>
      <c r="E274" s="10" t="s">
        <v>2198</v>
      </c>
      <c r="F274" s="197" t="str">
        <f t="shared" si="23"/>
        <v>C0122_18</v>
      </c>
      <c r="G274" s="10" t="s">
        <v>2198</v>
      </c>
      <c r="H274" s="7" t="str">
        <f t="shared" si="21"/>
        <v>18</v>
      </c>
      <c r="I274" s="7" t="str">
        <f>VLOOKUP(H274,燃料種!$A$2:$C$42,3,FALSE)</f>
        <v>38.9</v>
      </c>
    </row>
    <row r="275" spans="1:9">
      <c r="A275" s="148"/>
      <c r="B275" s="149"/>
      <c r="C275" s="160"/>
      <c r="D275" s="149"/>
      <c r="E275" s="10" t="s">
        <v>2190</v>
      </c>
      <c r="F275" s="197" t="str">
        <f t="shared" si="23"/>
        <v>C0122_19</v>
      </c>
      <c r="G275" s="10" t="s">
        <v>2190</v>
      </c>
      <c r="H275" s="7" t="str">
        <f t="shared" si="21"/>
        <v>19</v>
      </c>
      <c r="I275" s="7" t="str">
        <f>VLOOKUP(H275,燃料種!$A$2:$C$42,3,FALSE)</f>
        <v>41.8</v>
      </c>
    </row>
    <row r="276" spans="1:9">
      <c r="A276" s="148"/>
      <c r="B276" s="149"/>
      <c r="C276" s="160"/>
      <c r="D276" s="11"/>
      <c r="E276" s="10" t="s">
        <v>2199</v>
      </c>
      <c r="F276" s="197" t="str">
        <f t="shared" si="23"/>
        <v>C0122_20</v>
      </c>
      <c r="G276" s="10" t="s">
        <v>2199</v>
      </c>
      <c r="H276" s="7" t="str">
        <f t="shared" si="21"/>
        <v>20</v>
      </c>
      <c r="I276" s="7" t="str">
        <f>VLOOKUP(H276,燃料種!$A$2:$C$42,3,FALSE)</f>
        <v>40.2</v>
      </c>
    </row>
    <row r="277" spans="1:9">
      <c r="A277" s="148"/>
      <c r="B277" s="149"/>
      <c r="C277" s="160"/>
      <c r="D277" s="165" t="s">
        <v>2229</v>
      </c>
      <c r="E277" s="10" t="s">
        <v>2202</v>
      </c>
      <c r="F277" s="197" t="str">
        <f t="shared" ref="F277:F285" si="24">LEFT($D$277,5)&amp;"_"&amp;LEFT(E277,2)</f>
        <v>C0123_21</v>
      </c>
      <c r="G277" s="10" t="s">
        <v>2202</v>
      </c>
      <c r="H277" s="7" t="str">
        <f t="shared" si="21"/>
        <v>21</v>
      </c>
      <c r="I277" s="7" t="str">
        <f>VLOOKUP(H277,燃料種!$A$2:$C$42,3,FALSE)</f>
        <v>50.1</v>
      </c>
    </row>
    <row r="278" spans="1:9">
      <c r="A278" s="148"/>
      <c r="B278" s="149"/>
      <c r="C278" s="160"/>
      <c r="D278" s="149"/>
      <c r="E278" s="10" t="s">
        <v>2203</v>
      </c>
      <c r="F278" s="197" t="str">
        <f t="shared" si="24"/>
        <v>C0123_22</v>
      </c>
      <c r="G278" s="10" t="s">
        <v>2203</v>
      </c>
      <c r="H278" s="7" t="str">
        <f t="shared" si="21"/>
        <v>22</v>
      </c>
      <c r="I278" s="7" t="str">
        <f>VLOOKUP(H278,燃料種!$A$2:$C$42,3,FALSE)</f>
        <v>46.1</v>
      </c>
    </row>
    <row r="279" spans="1:9">
      <c r="A279" s="148"/>
      <c r="B279" s="149"/>
      <c r="C279" s="160"/>
      <c r="D279" s="149"/>
      <c r="E279" s="10" t="s">
        <v>2204</v>
      </c>
      <c r="F279" s="197" t="str">
        <f t="shared" si="24"/>
        <v>C0123_23</v>
      </c>
      <c r="G279" s="10" t="s">
        <v>2204</v>
      </c>
      <c r="H279" s="7" t="str">
        <f t="shared" si="21"/>
        <v>23</v>
      </c>
      <c r="I279" s="7" t="str">
        <f>VLOOKUP(H279,燃料種!$A$2:$C$42,3,FALSE)</f>
        <v>54.7</v>
      </c>
    </row>
    <row r="280" spans="1:9">
      <c r="A280" s="148"/>
      <c r="B280" s="149"/>
      <c r="C280" s="160"/>
      <c r="D280" s="149"/>
      <c r="E280" s="10" t="s">
        <v>2205</v>
      </c>
      <c r="F280" s="197" t="str">
        <f t="shared" si="24"/>
        <v>C0123_24</v>
      </c>
      <c r="G280" s="10" t="s">
        <v>2205</v>
      </c>
      <c r="H280" s="7" t="str">
        <f t="shared" si="21"/>
        <v>24</v>
      </c>
      <c r="I280" s="7" t="str">
        <f>VLOOKUP(H280,燃料種!$A$2:$C$42,3,FALSE)</f>
        <v>38.4</v>
      </c>
    </row>
    <row r="281" spans="1:9">
      <c r="A281" s="148"/>
      <c r="B281" s="149"/>
      <c r="C281" s="160"/>
      <c r="D281" s="149"/>
      <c r="E281" s="10" t="s">
        <v>2206</v>
      </c>
      <c r="F281" s="197" t="str">
        <f t="shared" si="24"/>
        <v>C0123_25</v>
      </c>
      <c r="G281" s="10" t="s">
        <v>2206</v>
      </c>
      <c r="H281" s="7" t="str">
        <f t="shared" si="21"/>
        <v>25</v>
      </c>
      <c r="I281" s="7" t="str">
        <f>VLOOKUP(H281,燃料種!$A$2:$C$42,3,FALSE)</f>
        <v>18.4</v>
      </c>
    </row>
    <row r="282" spans="1:9">
      <c r="A282" s="148"/>
      <c r="B282" s="149"/>
      <c r="C282" s="160"/>
      <c r="D282" s="149"/>
      <c r="E282" s="10" t="s">
        <v>2207</v>
      </c>
      <c r="F282" s="197" t="str">
        <f t="shared" si="24"/>
        <v>C0123_26</v>
      </c>
      <c r="G282" s="10" t="s">
        <v>2207</v>
      </c>
      <c r="H282" s="7" t="str">
        <f t="shared" si="21"/>
        <v>26</v>
      </c>
      <c r="I282" s="7" t="str">
        <f>VLOOKUP(H282,燃料種!$A$2:$C$42,3,FALSE)</f>
        <v>3.23</v>
      </c>
    </row>
    <row r="283" spans="1:9">
      <c r="A283" s="148"/>
      <c r="B283" s="149"/>
      <c r="C283" s="160"/>
      <c r="D283" s="149"/>
      <c r="E283" s="10" t="s">
        <v>2208</v>
      </c>
      <c r="F283" s="197" t="str">
        <f t="shared" si="24"/>
        <v>C0123_27</v>
      </c>
      <c r="G283" s="10" t="s">
        <v>2208</v>
      </c>
      <c r="H283" s="7" t="str">
        <f t="shared" si="21"/>
        <v>27</v>
      </c>
      <c r="I283" s="7" t="str">
        <f>VLOOKUP(H283,燃料種!$A$2:$C$42,3,FALSE)</f>
        <v>3.45</v>
      </c>
    </row>
    <row r="284" spans="1:9">
      <c r="A284" s="148"/>
      <c r="B284" s="149"/>
      <c r="C284" s="160"/>
      <c r="D284" s="149"/>
      <c r="E284" s="10" t="s">
        <v>2209</v>
      </c>
      <c r="F284" s="197" t="str">
        <f t="shared" si="24"/>
        <v>C0123_28</v>
      </c>
      <c r="G284" s="10" t="s">
        <v>2209</v>
      </c>
      <c r="H284" s="7" t="str">
        <f t="shared" si="21"/>
        <v>28</v>
      </c>
      <c r="I284" s="7" t="str">
        <f>VLOOKUP(H284,燃料種!$A$2:$C$42,3,FALSE)</f>
        <v>7.53</v>
      </c>
    </row>
    <row r="285" spans="1:9">
      <c r="A285" s="148"/>
      <c r="B285" s="149"/>
      <c r="C285" s="160"/>
      <c r="D285" s="11"/>
      <c r="E285" s="10" t="s">
        <v>2210</v>
      </c>
      <c r="F285" s="197" t="str">
        <f t="shared" si="24"/>
        <v>C0123_29</v>
      </c>
      <c r="G285" s="10" t="s">
        <v>2210</v>
      </c>
      <c r="H285" s="7" t="str">
        <f t="shared" si="21"/>
        <v>29</v>
      </c>
      <c r="I285" s="7" t="str">
        <f>VLOOKUP(H285,燃料種!$A$2:$C$42,3,FALSE)</f>
        <v>40.0</v>
      </c>
    </row>
    <row r="286" spans="1:9">
      <c r="A286" s="148"/>
      <c r="B286" s="149"/>
      <c r="C286" s="160"/>
      <c r="D286" s="165" t="s">
        <v>2670</v>
      </c>
      <c r="E286" s="10" t="s">
        <v>2192</v>
      </c>
      <c r="F286" s="197" t="str">
        <f t="shared" ref="F286:F304" si="25">LEFT($D$286,5)&amp;"_"&amp;LEFT(E286,2)</f>
        <v>C0124_11</v>
      </c>
      <c r="G286" s="10" t="s">
        <v>2192</v>
      </c>
      <c r="H286" s="7" t="str">
        <f t="shared" si="21"/>
        <v>11</v>
      </c>
      <c r="I286" s="7" t="str">
        <f>VLOOKUP(H286,燃料種!$A$2:$C$42,3,FALSE)</f>
        <v>34.8</v>
      </c>
    </row>
    <row r="287" spans="1:9">
      <c r="A287" s="148"/>
      <c r="B287" s="149"/>
      <c r="C287" s="160"/>
      <c r="D287" s="149"/>
      <c r="E287" s="10" t="s">
        <v>2223</v>
      </c>
      <c r="F287" s="197" t="str">
        <f t="shared" si="25"/>
        <v>C0124_12</v>
      </c>
      <c r="G287" s="10" t="s">
        <v>2223</v>
      </c>
      <c r="H287" s="7" t="str">
        <f t="shared" si="21"/>
        <v>12</v>
      </c>
      <c r="I287" s="7" t="str">
        <f>VLOOKUP(H287,燃料種!$A$2:$C$42,3,FALSE)</f>
        <v>38.3</v>
      </c>
    </row>
    <row r="288" spans="1:9">
      <c r="A288" s="148"/>
      <c r="B288" s="149"/>
      <c r="C288" s="160"/>
      <c r="D288" s="149"/>
      <c r="E288" s="10" t="s">
        <v>2193</v>
      </c>
      <c r="F288" s="197" t="str">
        <f t="shared" si="25"/>
        <v>C0124_13</v>
      </c>
      <c r="G288" s="10" t="s">
        <v>2193</v>
      </c>
      <c r="H288" s="7" t="str">
        <f t="shared" si="21"/>
        <v>13</v>
      </c>
      <c r="I288" s="7" t="str">
        <f>VLOOKUP(H288,燃料種!$A$2:$C$42,3,FALSE)</f>
        <v>33.4</v>
      </c>
    </row>
    <row r="289" spans="1:9">
      <c r="A289" s="148"/>
      <c r="B289" s="149"/>
      <c r="C289" s="160"/>
      <c r="D289" s="149"/>
      <c r="E289" s="10" t="s">
        <v>2194</v>
      </c>
      <c r="F289" s="197" t="str">
        <f t="shared" si="25"/>
        <v>C0124_14</v>
      </c>
      <c r="G289" s="10" t="s">
        <v>2194</v>
      </c>
      <c r="H289" s="7" t="str">
        <f t="shared" si="21"/>
        <v>14</v>
      </c>
      <c r="I289" s="7" t="str">
        <f>VLOOKUP(H289,燃料種!$A$2:$C$42,3,FALSE)</f>
        <v>33.3</v>
      </c>
    </row>
    <row r="290" spans="1:9">
      <c r="A290" s="148"/>
      <c r="B290" s="149"/>
      <c r="C290" s="160"/>
      <c r="D290" s="149"/>
      <c r="E290" s="10" t="s">
        <v>2195</v>
      </c>
      <c r="F290" s="197" t="str">
        <f t="shared" si="25"/>
        <v>C0124_15</v>
      </c>
      <c r="G290" s="10" t="s">
        <v>2195</v>
      </c>
      <c r="H290" s="7" t="str">
        <f t="shared" si="21"/>
        <v>15</v>
      </c>
      <c r="I290" s="7" t="str">
        <f>VLOOKUP(H290,燃料種!$A$2:$C$42,3,FALSE)</f>
        <v>36.3</v>
      </c>
    </row>
    <row r="291" spans="1:9">
      <c r="A291" s="148"/>
      <c r="B291" s="149"/>
      <c r="C291" s="160"/>
      <c r="D291" s="149"/>
      <c r="E291" s="10" t="s">
        <v>2196</v>
      </c>
      <c r="F291" s="197" t="str">
        <f t="shared" si="25"/>
        <v>C0124_16</v>
      </c>
      <c r="G291" s="10" t="s">
        <v>2196</v>
      </c>
      <c r="H291" s="7" t="str">
        <f t="shared" si="21"/>
        <v>16</v>
      </c>
      <c r="I291" s="7" t="str">
        <f>VLOOKUP(H291,燃料種!$A$2:$C$42,3,FALSE)</f>
        <v>36.5</v>
      </c>
    </row>
    <row r="292" spans="1:9">
      <c r="A292" s="148"/>
      <c r="B292" s="149"/>
      <c r="C292" s="160"/>
      <c r="D292" s="149"/>
      <c r="E292" s="10" t="s">
        <v>2197</v>
      </c>
      <c r="F292" s="197" t="str">
        <f t="shared" si="25"/>
        <v>C0124_17</v>
      </c>
      <c r="G292" s="10" t="s">
        <v>2197</v>
      </c>
      <c r="H292" s="7" t="str">
        <f t="shared" si="21"/>
        <v>17</v>
      </c>
      <c r="I292" s="7" t="str">
        <f>VLOOKUP(H292,燃料種!$A$2:$C$42,3,FALSE)</f>
        <v>38.0</v>
      </c>
    </row>
    <row r="293" spans="1:9">
      <c r="A293" s="148"/>
      <c r="B293" s="149"/>
      <c r="C293" s="160"/>
      <c r="D293" s="149"/>
      <c r="E293" s="10" t="s">
        <v>2198</v>
      </c>
      <c r="F293" s="197" t="str">
        <f t="shared" si="25"/>
        <v>C0124_18</v>
      </c>
      <c r="G293" s="10" t="s">
        <v>2198</v>
      </c>
      <c r="H293" s="7" t="str">
        <f t="shared" si="21"/>
        <v>18</v>
      </c>
      <c r="I293" s="7" t="str">
        <f>VLOOKUP(H293,燃料種!$A$2:$C$42,3,FALSE)</f>
        <v>38.9</v>
      </c>
    </row>
    <row r="294" spans="1:9">
      <c r="A294" s="148"/>
      <c r="B294" s="149"/>
      <c r="C294" s="160"/>
      <c r="D294" s="149"/>
      <c r="E294" s="10" t="s">
        <v>2190</v>
      </c>
      <c r="F294" s="197" t="str">
        <f t="shared" si="25"/>
        <v>C0124_19</v>
      </c>
      <c r="G294" s="10" t="s">
        <v>2190</v>
      </c>
      <c r="H294" s="7" t="str">
        <f t="shared" si="21"/>
        <v>19</v>
      </c>
      <c r="I294" s="7" t="str">
        <f>VLOOKUP(H294,燃料種!$A$2:$C$42,3,FALSE)</f>
        <v>41.8</v>
      </c>
    </row>
    <row r="295" spans="1:9">
      <c r="A295" s="148"/>
      <c r="B295" s="149"/>
      <c r="C295" s="160"/>
      <c r="D295" s="149"/>
      <c r="E295" s="10" t="s">
        <v>2199</v>
      </c>
      <c r="F295" s="197" t="str">
        <f t="shared" si="25"/>
        <v>C0124_20</v>
      </c>
      <c r="G295" s="10" t="s">
        <v>2199</v>
      </c>
      <c r="H295" s="7" t="str">
        <f t="shared" si="21"/>
        <v>20</v>
      </c>
      <c r="I295" s="7" t="str">
        <f>VLOOKUP(H295,燃料種!$A$2:$C$42,3,FALSE)</f>
        <v>40.2</v>
      </c>
    </row>
    <row r="296" spans="1:9">
      <c r="A296" s="148"/>
      <c r="B296" s="149"/>
      <c r="C296" s="160"/>
      <c r="D296" s="149"/>
      <c r="E296" s="10" t="s">
        <v>2202</v>
      </c>
      <c r="F296" s="197" t="str">
        <f t="shared" si="25"/>
        <v>C0124_21</v>
      </c>
      <c r="G296" s="10" t="s">
        <v>2202</v>
      </c>
      <c r="H296" s="7" t="str">
        <f t="shared" si="21"/>
        <v>21</v>
      </c>
      <c r="I296" s="7" t="str">
        <f>VLOOKUP(H296,燃料種!$A$2:$C$42,3,FALSE)</f>
        <v>50.1</v>
      </c>
    </row>
    <row r="297" spans="1:9">
      <c r="A297" s="148"/>
      <c r="B297" s="149"/>
      <c r="C297" s="160"/>
      <c r="D297" s="149"/>
      <c r="E297" s="10" t="s">
        <v>2203</v>
      </c>
      <c r="F297" s="197" t="str">
        <f t="shared" si="25"/>
        <v>C0124_22</v>
      </c>
      <c r="G297" s="10" t="s">
        <v>2203</v>
      </c>
      <c r="H297" s="7" t="str">
        <f t="shared" si="21"/>
        <v>22</v>
      </c>
      <c r="I297" s="7" t="str">
        <f>VLOOKUP(H297,燃料種!$A$2:$C$42,3,FALSE)</f>
        <v>46.1</v>
      </c>
    </row>
    <row r="298" spans="1:9">
      <c r="A298" s="148"/>
      <c r="B298" s="149"/>
      <c r="C298" s="160"/>
      <c r="D298" s="149"/>
      <c r="E298" s="10" t="s">
        <v>2204</v>
      </c>
      <c r="F298" s="197" t="str">
        <f t="shared" si="25"/>
        <v>C0124_23</v>
      </c>
      <c r="G298" s="10" t="s">
        <v>2204</v>
      </c>
      <c r="H298" s="7" t="str">
        <f t="shared" si="21"/>
        <v>23</v>
      </c>
      <c r="I298" s="7" t="str">
        <f>VLOOKUP(H298,燃料種!$A$2:$C$42,3,FALSE)</f>
        <v>54.7</v>
      </c>
    </row>
    <row r="299" spans="1:9">
      <c r="A299" s="148"/>
      <c r="B299" s="149"/>
      <c r="C299" s="160"/>
      <c r="D299" s="149"/>
      <c r="E299" s="10" t="s">
        <v>2205</v>
      </c>
      <c r="F299" s="197" t="str">
        <f t="shared" si="25"/>
        <v>C0124_24</v>
      </c>
      <c r="G299" s="10" t="s">
        <v>2205</v>
      </c>
      <c r="H299" s="7" t="str">
        <f t="shared" si="21"/>
        <v>24</v>
      </c>
      <c r="I299" s="7" t="str">
        <f>VLOOKUP(H299,燃料種!$A$2:$C$42,3,FALSE)</f>
        <v>38.4</v>
      </c>
    </row>
    <row r="300" spans="1:9">
      <c r="A300" s="148"/>
      <c r="B300" s="149"/>
      <c r="C300" s="160"/>
      <c r="D300" s="149"/>
      <c r="E300" s="10" t="s">
        <v>2206</v>
      </c>
      <c r="F300" s="197" t="str">
        <f t="shared" si="25"/>
        <v>C0124_25</v>
      </c>
      <c r="G300" s="10" t="s">
        <v>2206</v>
      </c>
      <c r="H300" s="7" t="str">
        <f t="shared" si="21"/>
        <v>25</v>
      </c>
      <c r="I300" s="7" t="str">
        <f>VLOOKUP(H300,燃料種!$A$2:$C$42,3,FALSE)</f>
        <v>18.4</v>
      </c>
    </row>
    <row r="301" spans="1:9">
      <c r="A301" s="148"/>
      <c r="B301" s="149"/>
      <c r="C301" s="160"/>
      <c r="D301" s="149"/>
      <c r="E301" s="10" t="s">
        <v>2207</v>
      </c>
      <c r="F301" s="197" t="str">
        <f t="shared" si="25"/>
        <v>C0124_26</v>
      </c>
      <c r="G301" s="10" t="s">
        <v>2207</v>
      </c>
      <c r="H301" s="7" t="str">
        <f t="shared" si="21"/>
        <v>26</v>
      </c>
      <c r="I301" s="7" t="str">
        <f>VLOOKUP(H301,燃料種!$A$2:$C$42,3,FALSE)</f>
        <v>3.23</v>
      </c>
    </row>
    <row r="302" spans="1:9">
      <c r="A302" s="148"/>
      <c r="B302" s="149"/>
      <c r="C302" s="160"/>
      <c r="D302" s="149"/>
      <c r="E302" s="10" t="s">
        <v>2208</v>
      </c>
      <c r="F302" s="197" t="str">
        <f t="shared" si="25"/>
        <v>C0124_27</v>
      </c>
      <c r="G302" s="10" t="s">
        <v>2208</v>
      </c>
      <c r="H302" s="7" t="str">
        <f t="shared" si="21"/>
        <v>27</v>
      </c>
      <c r="I302" s="7" t="str">
        <f>VLOOKUP(H302,燃料種!$A$2:$C$42,3,FALSE)</f>
        <v>3.45</v>
      </c>
    </row>
    <row r="303" spans="1:9">
      <c r="A303" s="148"/>
      <c r="B303" s="149"/>
      <c r="C303" s="160"/>
      <c r="D303" s="149"/>
      <c r="E303" s="10" t="s">
        <v>2209</v>
      </c>
      <c r="F303" s="197" t="str">
        <f t="shared" si="25"/>
        <v>C0124_28</v>
      </c>
      <c r="G303" s="10" t="s">
        <v>2209</v>
      </c>
      <c r="H303" s="7" t="str">
        <f t="shared" si="21"/>
        <v>28</v>
      </c>
      <c r="I303" s="7" t="str">
        <f>VLOOKUP(H303,燃料種!$A$2:$C$42,3,FALSE)</f>
        <v>7.53</v>
      </c>
    </row>
    <row r="304" spans="1:9">
      <c r="A304" s="148"/>
      <c r="B304" s="149"/>
      <c r="C304" s="160"/>
      <c r="D304" s="11"/>
      <c r="E304" s="10" t="s">
        <v>2210</v>
      </c>
      <c r="F304" s="197" t="str">
        <f t="shared" si="25"/>
        <v>C0124_29</v>
      </c>
      <c r="G304" s="10" t="s">
        <v>2210</v>
      </c>
      <c r="H304" s="7" t="str">
        <f t="shared" si="21"/>
        <v>29</v>
      </c>
      <c r="I304" s="7" t="str">
        <f>VLOOKUP(H304,燃料種!$A$2:$C$42,3,FALSE)</f>
        <v>40.0</v>
      </c>
    </row>
    <row r="305" spans="1:9">
      <c r="A305" s="148"/>
      <c r="B305" s="149"/>
      <c r="C305" s="160"/>
      <c r="D305" s="165" t="s">
        <v>2671</v>
      </c>
      <c r="E305" s="10" t="s">
        <v>2192</v>
      </c>
      <c r="F305" s="197" t="str">
        <f t="shared" ref="F305:F323" si="26">LEFT($D$305,5)&amp;"_"&amp;LEFT(E305,2)</f>
        <v>C0125_11</v>
      </c>
      <c r="G305" s="10" t="s">
        <v>2192</v>
      </c>
      <c r="H305" s="7" t="str">
        <f t="shared" si="21"/>
        <v>11</v>
      </c>
      <c r="I305" s="7" t="str">
        <f>VLOOKUP(H305,燃料種!$A$2:$C$42,3,FALSE)</f>
        <v>34.8</v>
      </c>
    </row>
    <row r="306" spans="1:9">
      <c r="A306" s="148"/>
      <c r="B306" s="149"/>
      <c r="C306" s="160"/>
      <c r="D306" s="149"/>
      <c r="E306" s="10" t="s">
        <v>2223</v>
      </c>
      <c r="F306" s="197" t="str">
        <f t="shared" si="26"/>
        <v>C0125_12</v>
      </c>
      <c r="G306" s="10" t="s">
        <v>2223</v>
      </c>
      <c r="H306" s="7" t="str">
        <f t="shared" si="21"/>
        <v>12</v>
      </c>
      <c r="I306" s="7" t="str">
        <f>VLOOKUP(H306,燃料種!$A$2:$C$42,3,FALSE)</f>
        <v>38.3</v>
      </c>
    </row>
    <row r="307" spans="1:9">
      <c r="A307" s="148"/>
      <c r="B307" s="149"/>
      <c r="C307" s="160"/>
      <c r="D307" s="149"/>
      <c r="E307" s="10" t="s">
        <v>2193</v>
      </c>
      <c r="F307" s="197" t="str">
        <f t="shared" si="26"/>
        <v>C0125_13</v>
      </c>
      <c r="G307" s="10" t="s">
        <v>2193</v>
      </c>
      <c r="H307" s="7" t="str">
        <f t="shared" si="21"/>
        <v>13</v>
      </c>
      <c r="I307" s="7" t="str">
        <f>VLOOKUP(H307,燃料種!$A$2:$C$42,3,FALSE)</f>
        <v>33.4</v>
      </c>
    </row>
    <row r="308" spans="1:9">
      <c r="A308" s="148"/>
      <c r="B308" s="149"/>
      <c r="C308" s="160"/>
      <c r="D308" s="149"/>
      <c r="E308" s="10" t="s">
        <v>2194</v>
      </c>
      <c r="F308" s="197" t="str">
        <f t="shared" si="26"/>
        <v>C0125_14</v>
      </c>
      <c r="G308" s="10" t="s">
        <v>2194</v>
      </c>
      <c r="H308" s="7" t="str">
        <f t="shared" si="21"/>
        <v>14</v>
      </c>
      <c r="I308" s="7" t="str">
        <f>VLOOKUP(H308,燃料種!$A$2:$C$42,3,FALSE)</f>
        <v>33.3</v>
      </c>
    </row>
    <row r="309" spans="1:9">
      <c r="A309" s="148"/>
      <c r="B309" s="149"/>
      <c r="C309" s="160"/>
      <c r="D309" s="149"/>
      <c r="E309" s="10" t="s">
        <v>2195</v>
      </c>
      <c r="F309" s="197" t="str">
        <f t="shared" si="26"/>
        <v>C0125_15</v>
      </c>
      <c r="G309" s="10" t="s">
        <v>2195</v>
      </c>
      <c r="H309" s="7" t="str">
        <f t="shared" si="21"/>
        <v>15</v>
      </c>
      <c r="I309" s="7" t="str">
        <f>VLOOKUP(H309,燃料種!$A$2:$C$42,3,FALSE)</f>
        <v>36.3</v>
      </c>
    </row>
    <row r="310" spans="1:9">
      <c r="A310" s="148"/>
      <c r="B310" s="149"/>
      <c r="C310" s="160"/>
      <c r="D310" s="149"/>
      <c r="E310" s="10" t="s">
        <v>2196</v>
      </c>
      <c r="F310" s="197" t="str">
        <f t="shared" si="26"/>
        <v>C0125_16</v>
      </c>
      <c r="G310" s="10" t="s">
        <v>2196</v>
      </c>
      <c r="H310" s="7" t="str">
        <f t="shared" si="21"/>
        <v>16</v>
      </c>
      <c r="I310" s="7" t="str">
        <f>VLOOKUP(H310,燃料種!$A$2:$C$42,3,FALSE)</f>
        <v>36.5</v>
      </c>
    </row>
    <row r="311" spans="1:9">
      <c r="A311" s="148"/>
      <c r="B311" s="149"/>
      <c r="C311" s="160"/>
      <c r="D311" s="149"/>
      <c r="E311" s="10" t="s">
        <v>2197</v>
      </c>
      <c r="F311" s="197" t="str">
        <f t="shared" si="26"/>
        <v>C0125_17</v>
      </c>
      <c r="G311" s="10" t="s">
        <v>2197</v>
      </c>
      <c r="H311" s="7" t="str">
        <f t="shared" si="21"/>
        <v>17</v>
      </c>
      <c r="I311" s="7" t="str">
        <f>VLOOKUP(H311,燃料種!$A$2:$C$42,3,FALSE)</f>
        <v>38.0</v>
      </c>
    </row>
    <row r="312" spans="1:9">
      <c r="A312" s="148"/>
      <c r="B312" s="149"/>
      <c r="C312" s="160"/>
      <c r="D312" s="149"/>
      <c r="E312" s="10" t="s">
        <v>2198</v>
      </c>
      <c r="F312" s="197" t="str">
        <f t="shared" si="26"/>
        <v>C0125_18</v>
      </c>
      <c r="G312" s="10" t="s">
        <v>2198</v>
      </c>
      <c r="H312" s="7" t="str">
        <f t="shared" si="21"/>
        <v>18</v>
      </c>
      <c r="I312" s="7" t="str">
        <f>VLOOKUP(H312,燃料種!$A$2:$C$42,3,FALSE)</f>
        <v>38.9</v>
      </c>
    </row>
    <row r="313" spans="1:9">
      <c r="A313" s="148"/>
      <c r="B313" s="149"/>
      <c r="C313" s="160"/>
      <c r="D313" s="149"/>
      <c r="E313" s="10" t="s">
        <v>2190</v>
      </c>
      <c r="F313" s="197" t="str">
        <f t="shared" si="26"/>
        <v>C0125_19</v>
      </c>
      <c r="G313" s="10" t="s">
        <v>2190</v>
      </c>
      <c r="H313" s="7" t="str">
        <f t="shared" si="21"/>
        <v>19</v>
      </c>
      <c r="I313" s="7" t="str">
        <f>VLOOKUP(H313,燃料種!$A$2:$C$42,3,FALSE)</f>
        <v>41.8</v>
      </c>
    </row>
    <row r="314" spans="1:9">
      <c r="A314" s="148"/>
      <c r="B314" s="149"/>
      <c r="C314" s="160"/>
      <c r="D314" s="149"/>
      <c r="E314" s="10" t="s">
        <v>2199</v>
      </c>
      <c r="F314" s="197" t="str">
        <f t="shared" si="26"/>
        <v>C0125_20</v>
      </c>
      <c r="G314" s="10" t="s">
        <v>2199</v>
      </c>
      <c r="H314" s="7" t="str">
        <f t="shared" si="21"/>
        <v>20</v>
      </c>
      <c r="I314" s="7" t="str">
        <f>VLOOKUP(H314,燃料種!$A$2:$C$42,3,FALSE)</f>
        <v>40.2</v>
      </c>
    </row>
    <row r="315" spans="1:9">
      <c r="A315" s="148"/>
      <c r="B315" s="149"/>
      <c r="C315" s="160"/>
      <c r="D315" s="149"/>
      <c r="E315" s="10" t="s">
        <v>2202</v>
      </c>
      <c r="F315" s="197" t="str">
        <f t="shared" si="26"/>
        <v>C0125_21</v>
      </c>
      <c r="G315" s="10" t="s">
        <v>2202</v>
      </c>
      <c r="H315" s="7" t="str">
        <f t="shared" si="21"/>
        <v>21</v>
      </c>
      <c r="I315" s="7" t="str">
        <f>VLOOKUP(H315,燃料種!$A$2:$C$42,3,FALSE)</f>
        <v>50.1</v>
      </c>
    </row>
    <row r="316" spans="1:9">
      <c r="A316" s="148"/>
      <c r="B316" s="149"/>
      <c r="C316" s="160"/>
      <c r="D316" s="149"/>
      <c r="E316" s="10" t="s">
        <v>2203</v>
      </c>
      <c r="F316" s="197" t="str">
        <f t="shared" si="26"/>
        <v>C0125_22</v>
      </c>
      <c r="G316" s="10" t="s">
        <v>2203</v>
      </c>
      <c r="H316" s="7" t="str">
        <f t="shared" si="21"/>
        <v>22</v>
      </c>
      <c r="I316" s="7" t="str">
        <f>VLOOKUP(H316,燃料種!$A$2:$C$42,3,FALSE)</f>
        <v>46.1</v>
      </c>
    </row>
    <row r="317" spans="1:9">
      <c r="A317" s="148"/>
      <c r="B317" s="149"/>
      <c r="C317" s="160"/>
      <c r="D317" s="149"/>
      <c r="E317" s="10" t="s">
        <v>2204</v>
      </c>
      <c r="F317" s="197" t="str">
        <f t="shared" si="26"/>
        <v>C0125_23</v>
      </c>
      <c r="G317" s="10" t="s">
        <v>2204</v>
      </c>
      <c r="H317" s="7" t="str">
        <f t="shared" si="21"/>
        <v>23</v>
      </c>
      <c r="I317" s="7" t="str">
        <f>VLOOKUP(H317,燃料種!$A$2:$C$42,3,FALSE)</f>
        <v>54.7</v>
      </c>
    </row>
    <row r="318" spans="1:9">
      <c r="A318" s="148"/>
      <c r="B318" s="149"/>
      <c r="C318" s="160"/>
      <c r="D318" s="149"/>
      <c r="E318" s="10" t="s">
        <v>2205</v>
      </c>
      <c r="F318" s="197" t="str">
        <f t="shared" si="26"/>
        <v>C0125_24</v>
      </c>
      <c r="G318" s="10" t="s">
        <v>2205</v>
      </c>
      <c r="H318" s="7" t="str">
        <f t="shared" si="21"/>
        <v>24</v>
      </c>
      <c r="I318" s="7" t="str">
        <f>VLOOKUP(H318,燃料種!$A$2:$C$42,3,FALSE)</f>
        <v>38.4</v>
      </c>
    </row>
    <row r="319" spans="1:9">
      <c r="A319" s="148"/>
      <c r="B319" s="149"/>
      <c r="C319" s="160"/>
      <c r="D319" s="149"/>
      <c r="E319" s="10" t="s">
        <v>2206</v>
      </c>
      <c r="F319" s="197" t="str">
        <f t="shared" si="26"/>
        <v>C0125_25</v>
      </c>
      <c r="G319" s="10" t="s">
        <v>2206</v>
      </c>
      <c r="H319" s="7" t="str">
        <f t="shared" si="21"/>
        <v>25</v>
      </c>
      <c r="I319" s="7" t="str">
        <f>VLOOKUP(H319,燃料種!$A$2:$C$42,3,FALSE)</f>
        <v>18.4</v>
      </c>
    </row>
    <row r="320" spans="1:9">
      <c r="A320" s="148"/>
      <c r="B320" s="149"/>
      <c r="C320" s="160"/>
      <c r="D320" s="149"/>
      <c r="E320" s="10" t="s">
        <v>2207</v>
      </c>
      <c r="F320" s="197" t="str">
        <f t="shared" si="26"/>
        <v>C0125_26</v>
      </c>
      <c r="G320" s="10" t="s">
        <v>2207</v>
      </c>
      <c r="H320" s="7" t="str">
        <f t="shared" si="21"/>
        <v>26</v>
      </c>
      <c r="I320" s="7" t="str">
        <f>VLOOKUP(H320,燃料種!$A$2:$C$42,3,FALSE)</f>
        <v>3.23</v>
      </c>
    </row>
    <row r="321" spans="1:9">
      <c r="A321" s="148"/>
      <c r="B321" s="149"/>
      <c r="C321" s="160"/>
      <c r="D321" s="149"/>
      <c r="E321" s="10" t="s">
        <v>2208</v>
      </c>
      <c r="F321" s="197" t="str">
        <f t="shared" si="26"/>
        <v>C0125_27</v>
      </c>
      <c r="G321" s="10" t="s">
        <v>2208</v>
      </c>
      <c r="H321" s="7" t="str">
        <f t="shared" si="21"/>
        <v>27</v>
      </c>
      <c r="I321" s="7" t="str">
        <f>VLOOKUP(H321,燃料種!$A$2:$C$42,3,FALSE)</f>
        <v>3.45</v>
      </c>
    </row>
    <row r="322" spans="1:9">
      <c r="A322" s="148"/>
      <c r="B322" s="149"/>
      <c r="C322" s="160"/>
      <c r="D322" s="149"/>
      <c r="E322" s="10" t="s">
        <v>2209</v>
      </c>
      <c r="F322" s="197" t="str">
        <f t="shared" si="26"/>
        <v>C0125_28</v>
      </c>
      <c r="G322" s="10" t="s">
        <v>2209</v>
      </c>
      <c r="H322" s="7" t="str">
        <f t="shared" si="21"/>
        <v>28</v>
      </c>
      <c r="I322" s="7" t="str">
        <f>VLOOKUP(H322,燃料種!$A$2:$C$42,3,FALSE)</f>
        <v>7.53</v>
      </c>
    </row>
    <row r="323" spans="1:9">
      <c r="A323" s="148"/>
      <c r="B323" s="149"/>
      <c r="C323" s="160"/>
      <c r="D323" s="11"/>
      <c r="E323" s="10" t="s">
        <v>2210</v>
      </c>
      <c r="F323" s="197" t="str">
        <f t="shared" si="26"/>
        <v>C0125_29</v>
      </c>
      <c r="G323" s="10" t="s">
        <v>2210</v>
      </c>
      <c r="H323" s="7" t="str">
        <f t="shared" si="21"/>
        <v>29</v>
      </c>
      <c r="I323" s="7" t="str">
        <f>VLOOKUP(H323,燃料種!$A$2:$C$42,3,FALSE)</f>
        <v>40.0</v>
      </c>
    </row>
    <row r="324" spans="1:9">
      <c r="A324" s="148"/>
      <c r="B324" s="149"/>
      <c r="C324" s="160"/>
      <c r="D324" s="165" t="s">
        <v>2672</v>
      </c>
      <c r="E324" s="10" t="s">
        <v>2192</v>
      </c>
      <c r="F324" s="197" t="str">
        <f t="shared" ref="F324:F342" si="27">LEFT($D$324,5)&amp;"_"&amp;LEFT(E324,2)</f>
        <v>C0126_11</v>
      </c>
      <c r="G324" s="10" t="s">
        <v>2192</v>
      </c>
      <c r="H324" s="7" t="str">
        <f t="shared" si="21"/>
        <v>11</v>
      </c>
      <c r="I324" s="7" t="str">
        <f>VLOOKUP(H324,燃料種!$A$2:$C$42,3,FALSE)</f>
        <v>34.8</v>
      </c>
    </row>
    <row r="325" spans="1:9">
      <c r="A325" s="148"/>
      <c r="B325" s="149"/>
      <c r="C325" s="160"/>
      <c r="D325" s="149"/>
      <c r="E325" s="10" t="s">
        <v>2223</v>
      </c>
      <c r="F325" s="197" t="str">
        <f t="shared" si="27"/>
        <v>C0126_12</v>
      </c>
      <c r="G325" s="10" t="s">
        <v>2223</v>
      </c>
      <c r="H325" s="7" t="str">
        <f t="shared" si="21"/>
        <v>12</v>
      </c>
      <c r="I325" s="7" t="str">
        <f>VLOOKUP(H325,燃料種!$A$2:$C$42,3,FALSE)</f>
        <v>38.3</v>
      </c>
    </row>
    <row r="326" spans="1:9">
      <c r="A326" s="148"/>
      <c r="B326" s="149"/>
      <c r="C326" s="160"/>
      <c r="D326" s="149"/>
      <c r="E326" s="10" t="s">
        <v>2193</v>
      </c>
      <c r="F326" s="197" t="str">
        <f t="shared" si="27"/>
        <v>C0126_13</v>
      </c>
      <c r="G326" s="10" t="s">
        <v>2193</v>
      </c>
      <c r="H326" s="7" t="str">
        <f t="shared" si="21"/>
        <v>13</v>
      </c>
      <c r="I326" s="7" t="str">
        <f>VLOOKUP(H326,燃料種!$A$2:$C$42,3,FALSE)</f>
        <v>33.4</v>
      </c>
    </row>
    <row r="327" spans="1:9">
      <c r="A327" s="148"/>
      <c r="B327" s="149"/>
      <c r="C327" s="160"/>
      <c r="D327" s="149"/>
      <c r="E327" s="10" t="s">
        <v>2194</v>
      </c>
      <c r="F327" s="197" t="str">
        <f t="shared" si="27"/>
        <v>C0126_14</v>
      </c>
      <c r="G327" s="10" t="s">
        <v>2194</v>
      </c>
      <c r="H327" s="7" t="str">
        <f t="shared" si="21"/>
        <v>14</v>
      </c>
      <c r="I327" s="7" t="str">
        <f>VLOOKUP(H327,燃料種!$A$2:$C$42,3,FALSE)</f>
        <v>33.3</v>
      </c>
    </row>
    <row r="328" spans="1:9">
      <c r="A328" s="148"/>
      <c r="B328" s="149"/>
      <c r="C328" s="160"/>
      <c r="D328" s="149"/>
      <c r="E328" s="10" t="s">
        <v>2195</v>
      </c>
      <c r="F328" s="197" t="str">
        <f t="shared" si="27"/>
        <v>C0126_15</v>
      </c>
      <c r="G328" s="10" t="s">
        <v>2195</v>
      </c>
      <c r="H328" s="7" t="str">
        <f t="shared" si="21"/>
        <v>15</v>
      </c>
      <c r="I328" s="7" t="str">
        <f>VLOOKUP(H328,燃料種!$A$2:$C$42,3,FALSE)</f>
        <v>36.3</v>
      </c>
    </row>
    <row r="329" spans="1:9">
      <c r="A329" s="148"/>
      <c r="B329" s="149"/>
      <c r="C329" s="160"/>
      <c r="D329" s="149"/>
      <c r="E329" s="10" t="s">
        <v>2196</v>
      </c>
      <c r="F329" s="197" t="str">
        <f t="shared" si="27"/>
        <v>C0126_16</v>
      </c>
      <c r="G329" s="10" t="s">
        <v>2196</v>
      </c>
      <c r="H329" s="7" t="str">
        <f t="shared" si="21"/>
        <v>16</v>
      </c>
      <c r="I329" s="7" t="str">
        <f>VLOOKUP(H329,燃料種!$A$2:$C$42,3,FALSE)</f>
        <v>36.5</v>
      </c>
    </row>
    <row r="330" spans="1:9">
      <c r="A330" s="148"/>
      <c r="B330" s="149"/>
      <c r="C330" s="160"/>
      <c r="D330" s="149"/>
      <c r="E330" s="10" t="s">
        <v>2197</v>
      </c>
      <c r="F330" s="197" t="str">
        <f t="shared" si="27"/>
        <v>C0126_17</v>
      </c>
      <c r="G330" s="10" t="s">
        <v>2197</v>
      </c>
      <c r="H330" s="7" t="str">
        <f t="shared" si="21"/>
        <v>17</v>
      </c>
      <c r="I330" s="7" t="str">
        <f>VLOOKUP(H330,燃料種!$A$2:$C$42,3,FALSE)</f>
        <v>38.0</v>
      </c>
    </row>
    <row r="331" spans="1:9">
      <c r="A331" s="148"/>
      <c r="B331" s="149"/>
      <c r="C331" s="160"/>
      <c r="D331" s="149"/>
      <c r="E331" s="10" t="s">
        <v>2198</v>
      </c>
      <c r="F331" s="197" t="str">
        <f t="shared" si="27"/>
        <v>C0126_18</v>
      </c>
      <c r="G331" s="10" t="s">
        <v>2198</v>
      </c>
      <c r="H331" s="7" t="str">
        <f t="shared" si="21"/>
        <v>18</v>
      </c>
      <c r="I331" s="7" t="str">
        <f>VLOOKUP(H331,燃料種!$A$2:$C$42,3,FALSE)</f>
        <v>38.9</v>
      </c>
    </row>
    <row r="332" spans="1:9">
      <c r="A332" s="148"/>
      <c r="B332" s="149"/>
      <c r="C332" s="160"/>
      <c r="D332" s="149"/>
      <c r="E332" s="10" t="s">
        <v>2190</v>
      </c>
      <c r="F332" s="197" t="str">
        <f t="shared" si="27"/>
        <v>C0126_19</v>
      </c>
      <c r="G332" s="10" t="s">
        <v>2190</v>
      </c>
      <c r="H332" s="7" t="str">
        <f t="shared" si="21"/>
        <v>19</v>
      </c>
      <c r="I332" s="7" t="str">
        <f>VLOOKUP(H332,燃料種!$A$2:$C$42,3,FALSE)</f>
        <v>41.8</v>
      </c>
    </row>
    <row r="333" spans="1:9">
      <c r="A333" s="148"/>
      <c r="B333" s="149"/>
      <c r="C333" s="160"/>
      <c r="D333" s="149"/>
      <c r="E333" s="10" t="s">
        <v>2199</v>
      </c>
      <c r="F333" s="197" t="str">
        <f t="shared" si="27"/>
        <v>C0126_20</v>
      </c>
      <c r="G333" s="10" t="s">
        <v>2199</v>
      </c>
      <c r="H333" s="7" t="str">
        <f t="shared" si="21"/>
        <v>20</v>
      </c>
      <c r="I333" s="7" t="str">
        <f>VLOOKUP(H333,燃料種!$A$2:$C$42,3,FALSE)</f>
        <v>40.2</v>
      </c>
    </row>
    <row r="334" spans="1:9">
      <c r="A334" s="148"/>
      <c r="B334" s="149"/>
      <c r="C334" s="160"/>
      <c r="D334" s="149"/>
      <c r="E334" s="10" t="s">
        <v>2202</v>
      </c>
      <c r="F334" s="197" t="str">
        <f t="shared" si="27"/>
        <v>C0126_21</v>
      </c>
      <c r="G334" s="10" t="s">
        <v>2202</v>
      </c>
      <c r="H334" s="7" t="str">
        <f t="shared" ref="H334:H362" si="28">LEFT(G334,2)</f>
        <v>21</v>
      </c>
      <c r="I334" s="7" t="str">
        <f>VLOOKUP(H334,燃料種!$A$2:$C$42,3,FALSE)</f>
        <v>50.1</v>
      </c>
    </row>
    <row r="335" spans="1:9">
      <c r="A335" s="148"/>
      <c r="B335" s="149"/>
      <c r="C335" s="160"/>
      <c r="D335" s="149"/>
      <c r="E335" s="10" t="s">
        <v>2203</v>
      </c>
      <c r="F335" s="197" t="str">
        <f t="shared" si="27"/>
        <v>C0126_22</v>
      </c>
      <c r="G335" s="10" t="s">
        <v>2203</v>
      </c>
      <c r="H335" s="7" t="str">
        <f t="shared" si="28"/>
        <v>22</v>
      </c>
      <c r="I335" s="7" t="str">
        <f>VLOOKUP(H335,燃料種!$A$2:$C$42,3,FALSE)</f>
        <v>46.1</v>
      </c>
    </row>
    <row r="336" spans="1:9">
      <c r="A336" s="148"/>
      <c r="B336" s="149"/>
      <c r="C336" s="160"/>
      <c r="D336" s="149"/>
      <c r="E336" s="10" t="s">
        <v>2204</v>
      </c>
      <c r="F336" s="197" t="str">
        <f t="shared" si="27"/>
        <v>C0126_23</v>
      </c>
      <c r="G336" s="10" t="s">
        <v>2204</v>
      </c>
      <c r="H336" s="7" t="str">
        <f t="shared" si="28"/>
        <v>23</v>
      </c>
      <c r="I336" s="7" t="str">
        <f>VLOOKUP(H336,燃料種!$A$2:$C$42,3,FALSE)</f>
        <v>54.7</v>
      </c>
    </row>
    <row r="337" spans="1:9">
      <c r="A337" s="148"/>
      <c r="B337" s="149"/>
      <c r="C337" s="160"/>
      <c r="D337" s="149"/>
      <c r="E337" s="10" t="s">
        <v>2205</v>
      </c>
      <c r="F337" s="197" t="str">
        <f t="shared" si="27"/>
        <v>C0126_24</v>
      </c>
      <c r="G337" s="10" t="s">
        <v>2205</v>
      </c>
      <c r="H337" s="7" t="str">
        <f t="shared" si="28"/>
        <v>24</v>
      </c>
      <c r="I337" s="7" t="str">
        <f>VLOOKUP(H337,燃料種!$A$2:$C$42,3,FALSE)</f>
        <v>38.4</v>
      </c>
    </row>
    <row r="338" spans="1:9">
      <c r="A338" s="148"/>
      <c r="B338" s="149"/>
      <c r="C338" s="160"/>
      <c r="D338" s="149"/>
      <c r="E338" s="10" t="s">
        <v>2206</v>
      </c>
      <c r="F338" s="197" t="str">
        <f t="shared" si="27"/>
        <v>C0126_25</v>
      </c>
      <c r="G338" s="10" t="s">
        <v>2206</v>
      </c>
      <c r="H338" s="7" t="str">
        <f t="shared" si="28"/>
        <v>25</v>
      </c>
      <c r="I338" s="7" t="str">
        <f>VLOOKUP(H338,燃料種!$A$2:$C$42,3,FALSE)</f>
        <v>18.4</v>
      </c>
    </row>
    <row r="339" spans="1:9">
      <c r="A339" s="148"/>
      <c r="B339" s="149"/>
      <c r="C339" s="160"/>
      <c r="D339" s="149"/>
      <c r="E339" s="10" t="s">
        <v>2207</v>
      </c>
      <c r="F339" s="197" t="str">
        <f t="shared" si="27"/>
        <v>C0126_26</v>
      </c>
      <c r="G339" s="10" t="s">
        <v>2207</v>
      </c>
      <c r="H339" s="7" t="str">
        <f t="shared" si="28"/>
        <v>26</v>
      </c>
      <c r="I339" s="7" t="str">
        <f>VLOOKUP(H339,燃料種!$A$2:$C$42,3,FALSE)</f>
        <v>3.23</v>
      </c>
    </row>
    <row r="340" spans="1:9">
      <c r="A340" s="148"/>
      <c r="B340" s="149"/>
      <c r="C340" s="160"/>
      <c r="D340" s="149"/>
      <c r="E340" s="10" t="s">
        <v>2208</v>
      </c>
      <c r="F340" s="197" t="str">
        <f t="shared" si="27"/>
        <v>C0126_27</v>
      </c>
      <c r="G340" s="10" t="s">
        <v>2208</v>
      </c>
      <c r="H340" s="7" t="str">
        <f t="shared" si="28"/>
        <v>27</v>
      </c>
      <c r="I340" s="7" t="str">
        <f>VLOOKUP(H340,燃料種!$A$2:$C$42,3,FALSE)</f>
        <v>3.45</v>
      </c>
    </row>
    <row r="341" spans="1:9">
      <c r="A341" s="148"/>
      <c r="B341" s="149"/>
      <c r="C341" s="160"/>
      <c r="D341" s="149"/>
      <c r="E341" s="10" t="s">
        <v>2209</v>
      </c>
      <c r="F341" s="197" t="str">
        <f t="shared" si="27"/>
        <v>C0126_28</v>
      </c>
      <c r="G341" s="10" t="s">
        <v>2209</v>
      </c>
      <c r="H341" s="7" t="str">
        <f t="shared" si="28"/>
        <v>28</v>
      </c>
      <c r="I341" s="7" t="str">
        <f>VLOOKUP(H341,燃料種!$A$2:$C$42,3,FALSE)</f>
        <v>7.53</v>
      </c>
    </row>
    <row r="342" spans="1:9">
      <c r="A342" s="148"/>
      <c r="B342" s="149"/>
      <c r="C342" s="160"/>
      <c r="D342" s="149"/>
      <c r="E342" s="10" t="s">
        <v>2210</v>
      </c>
      <c r="F342" s="197" t="str">
        <f t="shared" si="27"/>
        <v>C0126_29</v>
      </c>
      <c r="G342" s="10" t="s">
        <v>2210</v>
      </c>
      <c r="H342" s="7" t="str">
        <f t="shared" si="28"/>
        <v>29</v>
      </c>
      <c r="I342" s="7" t="str">
        <f>VLOOKUP(H342,燃料種!$A$2:$C$42,3,FALSE)</f>
        <v>40.0</v>
      </c>
    </row>
    <row r="343" spans="1:9">
      <c r="A343" s="148"/>
      <c r="B343" s="149"/>
      <c r="C343" s="160"/>
      <c r="D343" s="165" t="s">
        <v>2673</v>
      </c>
      <c r="E343" s="173" t="s">
        <v>2172</v>
      </c>
      <c r="F343" s="197" t="str">
        <f t="shared" ref="F343:F352" si="29">LEFT($D$343,5)&amp;"_"&amp;LEFT(E343,2)</f>
        <v>C0127_01</v>
      </c>
      <c r="G343" s="173" t="s">
        <v>2172</v>
      </c>
      <c r="H343" s="7" t="str">
        <f t="shared" si="28"/>
        <v>01</v>
      </c>
      <c r="I343" s="7" t="str">
        <f>VLOOKUP(H343,燃料種!$A$2:$C$42,3,FALSE)</f>
        <v>28.7</v>
      </c>
    </row>
    <row r="344" spans="1:9">
      <c r="A344" s="148"/>
      <c r="B344" s="149"/>
      <c r="C344" s="160"/>
      <c r="D344" s="149"/>
      <c r="E344" s="173" t="s">
        <v>2173</v>
      </c>
      <c r="F344" s="197" t="str">
        <f t="shared" si="29"/>
        <v>C0127_02</v>
      </c>
      <c r="G344" s="173" t="s">
        <v>2173</v>
      </c>
      <c r="H344" s="7" t="str">
        <f t="shared" si="28"/>
        <v>02</v>
      </c>
      <c r="I344" s="7" t="str">
        <f>VLOOKUP(H344,燃料種!$A$2:$C$42,3,FALSE)</f>
        <v>28.9</v>
      </c>
    </row>
    <row r="345" spans="1:9">
      <c r="A345" s="148"/>
      <c r="B345" s="149"/>
      <c r="C345" s="160"/>
      <c r="D345" s="149"/>
      <c r="E345" s="602" t="s">
        <v>2174</v>
      </c>
      <c r="F345" s="197" t="str">
        <f t="shared" si="29"/>
        <v>C0127_03</v>
      </c>
      <c r="G345" s="602" t="s">
        <v>2174</v>
      </c>
      <c r="H345" s="7" t="str">
        <f t="shared" si="28"/>
        <v>03</v>
      </c>
      <c r="I345" s="7" t="str">
        <f>VLOOKUP(H345,燃料種!$A$2:$C$42,3,FALSE)</f>
        <v>28.3</v>
      </c>
    </row>
    <row r="346" spans="1:9">
      <c r="A346" s="148"/>
      <c r="B346" s="149"/>
      <c r="C346" s="160"/>
      <c r="D346" s="149"/>
      <c r="E346" s="602" t="s">
        <v>2175</v>
      </c>
      <c r="F346" s="197" t="str">
        <f t="shared" si="29"/>
        <v>C0127_04</v>
      </c>
      <c r="G346" s="602" t="s">
        <v>2175</v>
      </c>
      <c r="H346" s="7" t="str">
        <f t="shared" si="28"/>
        <v>04</v>
      </c>
      <c r="I346" s="7" t="str">
        <f>VLOOKUP(H346,燃料種!$A$2:$C$42,3,FALSE)</f>
        <v>26.1</v>
      </c>
    </row>
    <row r="347" spans="1:9">
      <c r="A347" s="148"/>
      <c r="B347" s="149"/>
      <c r="C347" s="160"/>
      <c r="D347" s="149"/>
      <c r="E347" s="603" t="s">
        <v>2176</v>
      </c>
      <c r="F347" s="197" t="str">
        <f t="shared" si="29"/>
        <v>C0127_05</v>
      </c>
      <c r="G347" s="603" t="s">
        <v>2176</v>
      </c>
      <c r="H347" s="7" t="str">
        <f t="shared" si="28"/>
        <v>05</v>
      </c>
      <c r="I347" s="7" t="str">
        <f>VLOOKUP(H347,燃料種!$A$2:$C$42,3,FALSE)</f>
        <v>24.2</v>
      </c>
    </row>
    <row r="348" spans="1:9">
      <c r="A348" s="148"/>
      <c r="B348" s="149"/>
      <c r="C348" s="160"/>
      <c r="D348" s="149"/>
      <c r="E348" s="603" t="s">
        <v>2177</v>
      </c>
      <c r="F348" s="197" t="str">
        <f t="shared" si="29"/>
        <v>C0127_06</v>
      </c>
      <c r="G348" s="603" t="s">
        <v>2177</v>
      </c>
      <c r="H348" s="7" t="str">
        <f t="shared" si="28"/>
        <v>06</v>
      </c>
      <c r="I348" s="7" t="str">
        <f>VLOOKUP(H348,燃料種!$A$2:$C$42,3,FALSE)</f>
        <v>27.8</v>
      </c>
    </row>
    <row r="349" spans="1:9">
      <c r="A349" s="148"/>
      <c r="B349" s="149"/>
      <c r="C349" s="160"/>
      <c r="D349" s="149"/>
      <c r="E349" s="603" t="s">
        <v>2178</v>
      </c>
      <c r="F349" s="197" t="str">
        <f t="shared" si="29"/>
        <v>C0127_07</v>
      </c>
      <c r="G349" s="603" t="s">
        <v>2178</v>
      </c>
      <c r="H349" s="7" t="str">
        <f t="shared" si="28"/>
        <v>07</v>
      </c>
      <c r="I349" s="7" t="str">
        <f>VLOOKUP(H349,燃料種!$A$2:$C$42,3,FALSE)</f>
        <v>29.0</v>
      </c>
    </row>
    <row r="350" spans="1:9">
      <c r="A350" s="148"/>
      <c r="B350" s="149"/>
      <c r="C350" s="160"/>
      <c r="D350" s="149"/>
      <c r="E350" s="603" t="s">
        <v>2221</v>
      </c>
      <c r="F350" s="197" t="str">
        <f t="shared" si="29"/>
        <v>C0127_08</v>
      </c>
      <c r="G350" s="603" t="s">
        <v>2179</v>
      </c>
      <c r="H350" s="7" t="str">
        <f t="shared" si="28"/>
        <v>08</v>
      </c>
      <c r="I350" s="7" t="str">
        <f>VLOOKUP(H350,燃料種!$A$2:$C$42,3,FALSE)</f>
        <v>34.1</v>
      </c>
    </row>
    <row r="351" spans="1:9">
      <c r="A351" s="148"/>
      <c r="B351" s="149"/>
      <c r="C351" s="160"/>
      <c r="D351" s="149"/>
      <c r="E351" s="603" t="s">
        <v>2222</v>
      </c>
      <c r="F351" s="197" t="str">
        <f t="shared" si="29"/>
        <v>C0127_09</v>
      </c>
      <c r="G351" s="603" t="s">
        <v>2180</v>
      </c>
      <c r="H351" s="7" t="str">
        <f t="shared" si="28"/>
        <v>09</v>
      </c>
      <c r="I351" s="7" t="str">
        <f>VLOOKUP(H351,燃料種!$A$2:$C$42,3,FALSE)</f>
        <v>37.3</v>
      </c>
    </row>
    <row r="352" spans="1:9">
      <c r="A352" s="148"/>
      <c r="B352" s="149"/>
      <c r="C352" s="160"/>
      <c r="D352" s="149"/>
      <c r="E352" s="603" t="s">
        <v>2181</v>
      </c>
      <c r="F352" s="197" t="str">
        <f t="shared" si="29"/>
        <v>C0127_10</v>
      </c>
      <c r="G352" s="603" t="s">
        <v>2181</v>
      </c>
      <c r="H352" s="7" t="str">
        <f t="shared" si="28"/>
        <v>10</v>
      </c>
      <c r="I352" s="7" t="str">
        <f>VLOOKUP(H352,燃料種!$A$2:$C$42,3,FALSE)</f>
        <v>40.0</v>
      </c>
    </row>
    <row r="353" spans="1:9">
      <c r="A353" s="148"/>
      <c r="B353" s="149"/>
      <c r="C353" s="160"/>
      <c r="D353" s="165" t="s">
        <v>2681</v>
      </c>
      <c r="E353" s="10" t="s">
        <v>2192</v>
      </c>
      <c r="F353" s="197" t="str">
        <f t="shared" ref="F353:F362" si="30">LEFT($D$353,5)&amp;"_"&amp;LEFT(E353,2)</f>
        <v>C0128_11</v>
      </c>
      <c r="G353" s="10" t="s">
        <v>2192</v>
      </c>
      <c r="H353" s="7" t="str">
        <f t="shared" si="28"/>
        <v>11</v>
      </c>
      <c r="I353" s="7" t="str">
        <f>VLOOKUP(H353,燃料種!$A$2:$C$42,3,FALSE)</f>
        <v>34.8</v>
      </c>
    </row>
    <row r="354" spans="1:9">
      <c r="A354" s="148"/>
      <c r="B354" s="149"/>
      <c r="C354" s="160"/>
      <c r="D354" s="149"/>
      <c r="E354" s="10" t="s">
        <v>2223</v>
      </c>
      <c r="F354" s="197" t="str">
        <f t="shared" si="30"/>
        <v>C0128_12</v>
      </c>
      <c r="G354" s="10" t="s">
        <v>2223</v>
      </c>
      <c r="H354" s="7" t="str">
        <f t="shared" si="28"/>
        <v>12</v>
      </c>
      <c r="I354" s="7" t="str">
        <f>VLOOKUP(H354,燃料種!$A$2:$C$42,3,FALSE)</f>
        <v>38.3</v>
      </c>
    </row>
    <row r="355" spans="1:9">
      <c r="A355" s="148"/>
      <c r="B355" s="149"/>
      <c r="C355" s="160"/>
      <c r="D355" s="149"/>
      <c r="E355" s="10" t="s">
        <v>2193</v>
      </c>
      <c r="F355" s="197" t="str">
        <f t="shared" si="30"/>
        <v>C0128_13</v>
      </c>
      <c r="G355" s="10" t="s">
        <v>2193</v>
      </c>
      <c r="H355" s="7" t="str">
        <f t="shared" si="28"/>
        <v>13</v>
      </c>
      <c r="I355" s="7" t="str">
        <f>VLOOKUP(H355,燃料種!$A$2:$C$42,3,FALSE)</f>
        <v>33.4</v>
      </c>
    </row>
    <row r="356" spans="1:9">
      <c r="A356" s="148"/>
      <c r="B356" s="149"/>
      <c r="C356" s="160"/>
      <c r="D356" s="149"/>
      <c r="E356" s="10" t="s">
        <v>2194</v>
      </c>
      <c r="F356" s="197" t="str">
        <f t="shared" si="30"/>
        <v>C0128_14</v>
      </c>
      <c r="G356" s="10" t="s">
        <v>2194</v>
      </c>
      <c r="H356" s="7" t="str">
        <f t="shared" si="28"/>
        <v>14</v>
      </c>
      <c r="I356" s="7" t="str">
        <f>VLOOKUP(H356,燃料種!$A$2:$C$42,3,FALSE)</f>
        <v>33.3</v>
      </c>
    </row>
    <row r="357" spans="1:9">
      <c r="A357" s="148"/>
      <c r="B357" s="149"/>
      <c r="C357" s="160"/>
      <c r="D357" s="149"/>
      <c r="E357" s="10" t="s">
        <v>2195</v>
      </c>
      <c r="F357" s="197" t="str">
        <f t="shared" si="30"/>
        <v>C0128_15</v>
      </c>
      <c r="G357" s="10" t="s">
        <v>2195</v>
      </c>
      <c r="H357" s="7" t="str">
        <f t="shared" si="28"/>
        <v>15</v>
      </c>
      <c r="I357" s="7" t="str">
        <f>VLOOKUP(H357,燃料種!$A$2:$C$42,3,FALSE)</f>
        <v>36.3</v>
      </c>
    </row>
    <row r="358" spans="1:9">
      <c r="A358" s="148"/>
      <c r="B358" s="149"/>
      <c r="C358" s="160"/>
      <c r="D358" s="149"/>
      <c r="E358" s="10" t="s">
        <v>2196</v>
      </c>
      <c r="F358" s="197" t="str">
        <f t="shared" si="30"/>
        <v>C0128_16</v>
      </c>
      <c r="G358" s="10" t="s">
        <v>2196</v>
      </c>
      <c r="H358" s="7" t="str">
        <f t="shared" si="28"/>
        <v>16</v>
      </c>
      <c r="I358" s="7" t="str">
        <f>VLOOKUP(H358,燃料種!$A$2:$C$42,3,FALSE)</f>
        <v>36.5</v>
      </c>
    </row>
    <row r="359" spans="1:9">
      <c r="A359" s="148"/>
      <c r="B359" s="149"/>
      <c r="C359" s="160"/>
      <c r="D359" s="149"/>
      <c r="E359" s="10" t="s">
        <v>2197</v>
      </c>
      <c r="F359" s="197" t="str">
        <f t="shared" si="30"/>
        <v>C0128_17</v>
      </c>
      <c r="G359" s="10" t="s">
        <v>2197</v>
      </c>
      <c r="H359" s="7" t="str">
        <f t="shared" si="28"/>
        <v>17</v>
      </c>
      <c r="I359" s="7" t="str">
        <f>VLOOKUP(H359,燃料種!$A$2:$C$42,3,FALSE)</f>
        <v>38.0</v>
      </c>
    </row>
    <row r="360" spans="1:9">
      <c r="A360" s="148"/>
      <c r="B360" s="149"/>
      <c r="C360" s="160"/>
      <c r="D360" s="149"/>
      <c r="E360" s="10" t="s">
        <v>2198</v>
      </c>
      <c r="F360" s="197" t="str">
        <f t="shared" si="30"/>
        <v>C0128_18</v>
      </c>
      <c r="G360" s="10" t="s">
        <v>2198</v>
      </c>
      <c r="H360" s="7" t="str">
        <f t="shared" si="28"/>
        <v>18</v>
      </c>
      <c r="I360" s="7" t="str">
        <f>VLOOKUP(H360,燃料種!$A$2:$C$42,3,FALSE)</f>
        <v>38.9</v>
      </c>
    </row>
    <row r="361" spans="1:9">
      <c r="A361" s="148"/>
      <c r="B361" s="149"/>
      <c r="C361" s="160"/>
      <c r="D361" s="149"/>
      <c r="E361" s="10" t="s">
        <v>2190</v>
      </c>
      <c r="F361" s="197" t="str">
        <f t="shared" si="30"/>
        <v>C0128_19</v>
      </c>
      <c r="G361" s="10" t="s">
        <v>2190</v>
      </c>
      <c r="H361" s="7" t="str">
        <f t="shared" si="28"/>
        <v>19</v>
      </c>
      <c r="I361" s="7" t="str">
        <f>VLOOKUP(H361,燃料種!$A$2:$C$42,3,FALSE)</f>
        <v>41.8</v>
      </c>
    </row>
    <row r="362" spans="1:9">
      <c r="A362" s="148"/>
      <c r="B362" s="149"/>
      <c r="C362" s="160"/>
      <c r="D362" s="149"/>
      <c r="E362" s="10" t="s">
        <v>2199</v>
      </c>
      <c r="F362" s="197" t="str">
        <f t="shared" si="30"/>
        <v>C0128_20</v>
      </c>
      <c r="G362" s="10" t="s">
        <v>2199</v>
      </c>
      <c r="H362" s="7" t="str">
        <f t="shared" si="28"/>
        <v>20</v>
      </c>
      <c r="I362" s="7" t="str">
        <f>VLOOKUP(H362,燃料種!$A$2:$C$42,3,FALSE)</f>
        <v>40.2</v>
      </c>
    </row>
    <row r="363" spans="1:9">
      <c r="A363" s="148"/>
      <c r="B363" s="149"/>
      <c r="C363" s="160"/>
      <c r="D363" s="165" t="s">
        <v>2678</v>
      </c>
      <c r="E363" s="10" t="s">
        <v>2202</v>
      </c>
      <c r="F363" s="197" t="str">
        <f t="shared" ref="F363:F371" si="31">LEFT($D$363,5)&amp;"_"&amp;LEFT(E363,2)</f>
        <v>C0129_21</v>
      </c>
      <c r="G363" s="10" t="s">
        <v>2202</v>
      </c>
      <c r="H363" s="7" t="str">
        <f t="shared" ref="H363:H376" si="32">LEFT(G363,2)</f>
        <v>21</v>
      </c>
      <c r="I363" s="7" t="str">
        <f>VLOOKUP(H363,燃料種!$A$2:$C$42,3,FALSE)</f>
        <v>50.1</v>
      </c>
    </row>
    <row r="364" spans="1:9">
      <c r="A364" s="148"/>
      <c r="B364" s="149"/>
      <c r="C364" s="160"/>
      <c r="D364" s="149"/>
      <c r="E364" s="10" t="s">
        <v>2203</v>
      </c>
      <c r="F364" s="197" t="str">
        <f t="shared" si="31"/>
        <v>C0129_22</v>
      </c>
      <c r="G364" s="10" t="s">
        <v>2203</v>
      </c>
      <c r="H364" s="7" t="str">
        <f t="shared" si="32"/>
        <v>22</v>
      </c>
      <c r="I364" s="7" t="str">
        <f>VLOOKUP(H364,燃料種!$A$2:$C$42,3,FALSE)</f>
        <v>46.1</v>
      </c>
    </row>
    <row r="365" spans="1:9">
      <c r="A365" s="148"/>
      <c r="B365" s="149"/>
      <c r="C365" s="160"/>
      <c r="D365" s="149"/>
      <c r="E365" s="10" t="s">
        <v>2204</v>
      </c>
      <c r="F365" s="197" t="str">
        <f t="shared" si="31"/>
        <v>C0129_23</v>
      </c>
      <c r="G365" s="10" t="s">
        <v>2204</v>
      </c>
      <c r="H365" s="7" t="str">
        <f t="shared" si="32"/>
        <v>23</v>
      </c>
      <c r="I365" s="7" t="str">
        <f>VLOOKUP(H365,燃料種!$A$2:$C$42,3,FALSE)</f>
        <v>54.7</v>
      </c>
    </row>
    <row r="366" spans="1:9">
      <c r="A366" s="148"/>
      <c r="B366" s="149"/>
      <c r="C366" s="160"/>
      <c r="D366" s="149"/>
      <c r="E366" s="10" t="s">
        <v>2205</v>
      </c>
      <c r="F366" s="197" t="str">
        <f t="shared" si="31"/>
        <v>C0129_24</v>
      </c>
      <c r="G366" s="10" t="s">
        <v>2205</v>
      </c>
      <c r="H366" s="7" t="str">
        <f t="shared" si="32"/>
        <v>24</v>
      </c>
      <c r="I366" s="7" t="str">
        <f>VLOOKUP(H366,燃料種!$A$2:$C$42,3,FALSE)</f>
        <v>38.4</v>
      </c>
    </row>
    <row r="367" spans="1:9">
      <c r="A367" s="148"/>
      <c r="B367" s="149"/>
      <c r="C367" s="160"/>
      <c r="D367" s="149"/>
      <c r="E367" s="10" t="s">
        <v>2206</v>
      </c>
      <c r="F367" s="197" t="str">
        <f t="shared" si="31"/>
        <v>C0129_25</v>
      </c>
      <c r="G367" s="10" t="s">
        <v>2206</v>
      </c>
      <c r="H367" s="7" t="str">
        <f t="shared" si="32"/>
        <v>25</v>
      </c>
      <c r="I367" s="7" t="str">
        <f>VLOOKUP(H367,燃料種!$A$2:$C$42,3,FALSE)</f>
        <v>18.4</v>
      </c>
    </row>
    <row r="368" spans="1:9">
      <c r="A368" s="148"/>
      <c r="B368" s="149"/>
      <c r="C368" s="160"/>
      <c r="D368" s="149"/>
      <c r="E368" s="10" t="s">
        <v>2207</v>
      </c>
      <c r="F368" s="197" t="str">
        <f t="shared" si="31"/>
        <v>C0129_26</v>
      </c>
      <c r="G368" s="10" t="s">
        <v>2207</v>
      </c>
      <c r="H368" s="7" t="str">
        <f t="shared" si="32"/>
        <v>26</v>
      </c>
      <c r="I368" s="7" t="str">
        <f>VLOOKUP(H368,燃料種!$A$2:$C$42,3,FALSE)</f>
        <v>3.23</v>
      </c>
    </row>
    <row r="369" spans="1:9">
      <c r="A369" s="148"/>
      <c r="B369" s="149"/>
      <c r="C369" s="160"/>
      <c r="D369" s="149"/>
      <c r="E369" s="10" t="s">
        <v>2208</v>
      </c>
      <c r="F369" s="197" t="str">
        <f t="shared" si="31"/>
        <v>C0129_27</v>
      </c>
      <c r="G369" s="10" t="s">
        <v>2208</v>
      </c>
      <c r="H369" s="7" t="str">
        <f t="shared" si="32"/>
        <v>27</v>
      </c>
      <c r="I369" s="7" t="str">
        <f>VLOOKUP(H369,燃料種!$A$2:$C$42,3,FALSE)</f>
        <v>3.45</v>
      </c>
    </row>
    <row r="370" spans="1:9">
      <c r="A370" s="148"/>
      <c r="B370" s="149"/>
      <c r="C370" s="160"/>
      <c r="D370" s="149"/>
      <c r="E370" s="10" t="s">
        <v>2209</v>
      </c>
      <c r="F370" s="197" t="str">
        <f t="shared" si="31"/>
        <v>C0129_28</v>
      </c>
      <c r="G370" s="10" t="s">
        <v>2209</v>
      </c>
      <c r="H370" s="7" t="str">
        <f t="shared" si="32"/>
        <v>28</v>
      </c>
      <c r="I370" s="7" t="str">
        <f>VLOOKUP(H370,燃料種!$A$2:$C$42,3,FALSE)</f>
        <v>7.53</v>
      </c>
    </row>
    <row r="371" spans="1:9">
      <c r="A371" s="148"/>
      <c r="B371" s="149"/>
      <c r="C371" s="160"/>
      <c r="D371" s="149"/>
      <c r="E371" s="10" t="s">
        <v>2210</v>
      </c>
      <c r="F371" s="197" t="str">
        <f t="shared" si="31"/>
        <v>C0129_29</v>
      </c>
      <c r="G371" s="10" t="s">
        <v>2210</v>
      </c>
      <c r="H371" s="7" t="str">
        <f t="shared" si="32"/>
        <v>29</v>
      </c>
      <c r="I371" s="7" t="str">
        <f>VLOOKUP(H371,燃料種!$A$2:$C$42,3,FALSE)</f>
        <v>40.0</v>
      </c>
    </row>
    <row r="372" spans="1:9">
      <c r="A372" s="148"/>
      <c r="B372" s="149"/>
      <c r="C372" s="160"/>
      <c r="D372" s="165" t="s">
        <v>2679</v>
      </c>
      <c r="E372" s="10" t="s">
        <v>2212</v>
      </c>
      <c r="F372" s="197" t="str">
        <f t="shared" ref="F372:F376" si="33">LEFT($D$372,5)&amp;"_"&amp;LEFT(E372,2)</f>
        <v>C0130_37</v>
      </c>
      <c r="G372" s="10" t="s">
        <v>2212</v>
      </c>
      <c r="H372" s="7" t="str">
        <f t="shared" si="32"/>
        <v>37</v>
      </c>
      <c r="I372" s="7" t="str">
        <f>VLOOKUP(H372,燃料種!$A$2:$C$42,3,FALSE)</f>
        <v>13.2</v>
      </c>
    </row>
    <row r="373" spans="1:9">
      <c r="A373" s="148"/>
      <c r="B373" s="149"/>
      <c r="C373" s="160"/>
      <c r="D373" s="149"/>
      <c r="E373" s="10" t="s">
        <v>2213</v>
      </c>
      <c r="F373" s="197" t="str">
        <f t="shared" si="33"/>
        <v>C0130_38</v>
      </c>
      <c r="G373" s="10" t="s">
        <v>2213</v>
      </c>
      <c r="H373" s="7" t="str">
        <f t="shared" si="32"/>
        <v>38</v>
      </c>
      <c r="I373" s="7" t="str">
        <f>VLOOKUP(H373,燃料種!$A$2:$C$42,3,FALSE)</f>
        <v>17.1</v>
      </c>
    </row>
    <row r="374" spans="1:9">
      <c r="A374" s="148"/>
      <c r="B374" s="149"/>
      <c r="C374" s="160"/>
      <c r="D374" s="149"/>
      <c r="E374" s="10" t="s">
        <v>2230</v>
      </c>
      <c r="F374" s="197" t="str">
        <f t="shared" si="33"/>
        <v>C0130_39</v>
      </c>
      <c r="G374" s="10" t="s">
        <v>2230</v>
      </c>
      <c r="H374" s="7" t="str">
        <f t="shared" si="32"/>
        <v>39</v>
      </c>
      <c r="I374" s="7" t="str">
        <f>VLOOKUP(H374,燃料種!$A$2:$C$42,3,FALSE)</f>
        <v>13.6</v>
      </c>
    </row>
    <row r="375" spans="1:9">
      <c r="A375" s="148"/>
      <c r="B375" s="149"/>
      <c r="C375" s="160"/>
      <c r="D375" s="149"/>
      <c r="E375" s="10" t="s">
        <v>2217</v>
      </c>
      <c r="F375" s="197" t="str">
        <f t="shared" si="33"/>
        <v>C0130_40</v>
      </c>
      <c r="G375" s="10" t="s">
        <v>2217</v>
      </c>
      <c r="H375" s="7" t="str">
        <f t="shared" si="32"/>
        <v>40</v>
      </c>
      <c r="I375" s="7" t="str">
        <f>VLOOKUP(H375,燃料種!$A$2:$C$42,3,FALSE)</f>
        <v>21.2</v>
      </c>
    </row>
    <row r="376" spans="1:9">
      <c r="A376" s="148"/>
      <c r="B376" s="149"/>
      <c r="C376" s="160"/>
      <c r="D376" s="149"/>
      <c r="E376" s="16" t="s">
        <v>2231</v>
      </c>
      <c r="F376" s="197" t="str">
        <f t="shared" si="33"/>
        <v>C0130_41</v>
      </c>
      <c r="G376" s="16" t="s">
        <v>2231</v>
      </c>
      <c r="H376" s="7" t="str">
        <f t="shared" si="32"/>
        <v>41</v>
      </c>
      <c r="I376" s="7" t="str">
        <f>VLOOKUP(H376,燃料種!$A$2:$C$42,3,FALSE)</f>
        <v>13.2</v>
      </c>
    </row>
    <row r="377" spans="1:9">
      <c r="A377" s="147" t="s">
        <v>329</v>
      </c>
      <c r="B377" s="165" t="s">
        <v>518</v>
      </c>
      <c r="C377" s="163" t="s">
        <v>2232</v>
      </c>
      <c r="D377" s="165" t="s">
        <v>2233</v>
      </c>
      <c r="E377" s="174" t="s">
        <v>2188</v>
      </c>
      <c r="F377" s="197" t="str">
        <f t="shared" ref="F377:F378" si="34">LEFT($D$377,5)&amp;"_"&amp;LEFT(E377,2)</f>
        <v>N0101_12</v>
      </c>
      <c r="G377" s="174" t="s">
        <v>2188</v>
      </c>
      <c r="H377" s="7" t="str">
        <f t="shared" ref="H377" si="35">LEFT(G377,2)</f>
        <v>12</v>
      </c>
      <c r="I377" s="7" t="str">
        <f>VLOOKUP(H377,燃料種!$A$2:$C$42,3,FALSE)</f>
        <v>38.3</v>
      </c>
    </row>
    <row r="378" spans="1:9">
      <c r="A378" s="148"/>
      <c r="B378" s="149"/>
      <c r="C378" s="160"/>
      <c r="D378" s="149"/>
      <c r="E378" s="174" t="s">
        <v>2234</v>
      </c>
      <c r="F378" s="197" t="str">
        <f t="shared" si="34"/>
        <v>N0101_19</v>
      </c>
      <c r="G378" s="174" t="s">
        <v>2234</v>
      </c>
      <c r="H378" s="7" t="str">
        <f t="shared" ref="H378:H403" si="36">LEFT(G378,2)</f>
        <v>19</v>
      </c>
      <c r="I378" s="7" t="str">
        <f>VLOOKUP(H378,燃料種!$A$2:$C$42,3,FALSE)</f>
        <v>41.8</v>
      </c>
    </row>
    <row r="379" spans="1:9">
      <c r="A379" s="148"/>
      <c r="B379" s="149"/>
      <c r="C379" s="160"/>
      <c r="D379" s="165" t="s">
        <v>2235</v>
      </c>
      <c r="E379" s="10" t="s">
        <v>2192</v>
      </c>
      <c r="F379" s="197" t="str">
        <f t="shared" ref="F379:F387" si="37">LEFT($D$379,5)&amp;"_"&amp;LEFT(E379,2)</f>
        <v>N0102_11</v>
      </c>
      <c r="G379" s="10" t="s">
        <v>2192</v>
      </c>
      <c r="H379" s="7" t="str">
        <f t="shared" si="36"/>
        <v>11</v>
      </c>
      <c r="I379" s="7" t="str">
        <f>VLOOKUP(H379,燃料種!$A$2:$C$42,3,FALSE)</f>
        <v>34.8</v>
      </c>
    </row>
    <row r="380" spans="1:9">
      <c r="A380" s="148"/>
      <c r="B380" s="149"/>
      <c r="C380" s="160"/>
      <c r="D380" s="149"/>
      <c r="E380" s="10" t="s">
        <v>2193</v>
      </c>
      <c r="F380" s="197" t="str">
        <f t="shared" si="37"/>
        <v>N0102_13</v>
      </c>
      <c r="G380" s="10" t="s">
        <v>2193</v>
      </c>
      <c r="H380" s="7" t="str">
        <f t="shared" si="36"/>
        <v>13</v>
      </c>
      <c r="I380" s="7" t="str">
        <f>VLOOKUP(H380,燃料種!$A$2:$C$42,3,FALSE)</f>
        <v>33.4</v>
      </c>
    </row>
    <row r="381" spans="1:9">
      <c r="A381" s="148"/>
      <c r="B381" s="149"/>
      <c r="C381" s="160"/>
      <c r="D381" s="149"/>
      <c r="E381" s="10" t="s">
        <v>2194</v>
      </c>
      <c r="F381" s="197" t="str">
        <f t="shared" si="37"/>
        <v>N0102_14</v>
      </c>
      <c r="G381" s="10" t="s">
        <v>2194</v>
      </c>
      <c r="H381" s="7" t="str">
        <f t="shared" si="36"/>
        <v>14</v>
      </c>
      <c r="I381" s="7" t="str">
        <f>VLOOKUP(H381,燃料種!$A$2:$C$42,3,FALSE)</f>
        <v>33.3</v>
      </c>
    </row>
    <row r="382" spans="1:9">
      <c r="A382" s="148"/>
      <c r="B382" s="149"/>
      <c r="C382" s="160"/>
      <c r="D382" s="149"/>
      <c r="E382" s="10" t="s">
        <v>2195</v>
      </c>
      <c r="F382" s="197" t="str">
        <f t="shared" si="37"/>
        <v>N0102_15</v>
      </c>
      <c r="G382" s="10" t="s">
        <v>2195</v>
      </c>
      <c r="H382" s="7" t="str">
        <f t="shared" si="36"/>
        <v>15</v>
      </c>
      <c r="I382" s="7" t="str">
        <f>VLOOKUP(H382,燃料種!$A$2:$C$42,3,FALSE)</f>
        <v>36.3</v>
      </c>
    </row>
    <row r="383" spans="1:9">
      <c r="A383" s="148"/>
      <c r="B383" s="149"/>
      <c r="C383" s="160"/>
      <c r="D383" s="149"/>
      <c r="E383" s="10" t="s">
        <v>2196</v>
      </c>
      <c r="F383" s="197" t="str">
        <f t="shared" si="37"/>
        <v>N0102_16</v>
      </c>
      <c r="G383" s="10" t="s">
        <v>2196</v>
      </c>
      <c r="H383" s="7" t="str">
        <f t="shared" si="36"/>
        <v>16</v>
      </c>
      <c r="I383" s="7" t="str">
        <f>VLOOKUP(H383,燃料種!$A$2:$C$42,3,FALSE)</f>
        <v>36.5</v>
      </c>
    </row>
    <row r="384" spans="1:9">
      <c r="A384" s="148"/>
      <c r="B384" s="149"/>
      <c r="C384" s="160"/>
      <c r="D384" s="149"/>
      <c r="E384" s="10" t="s">
        <v>2197</v>
      </c>
      <c r="F384" s="197" t="str">
        <f t="shared" si="37"/>
        <v>N0102_17</v>
      </c>
      <c r="G384" s="10" t="s">
        <v>2197</v>
      </c>
      <c r="H384" s="7" t="str">
        <f t="shared" si="36"/>
        <v>17</v>
      </c>
      <c r="I384" s="7" t="str">
        <f>VLOOKUP(H384,燃料種!$A$2:$C$42,3,FALSE)</f>
        <v>38.0</v>
      </c>
    </row>
    <row r="385" spans="1:9">
      <c r="A385" s="148"/>
      <c r="B385" s="149"/>
      <c r="C385" s="160"/>
      <c r="D385" s="149"/>
      <c r="E385" s="10" t="s">
        <v>2198</v>
      </c>
      <c r="F385" s="197" t="str">
        <f t="shared" si="37"/>
        <v>N0102_18</v>
      </c>
      <c r="G385" s="10" t="s">
        <v>2198</v>
      </c>
      <c r="H385" s="7" t="str">
        <f t="shared" si="36"/>
        <v>18</v>
      </c>
      <c r="I385" s="7" t="str">
        <f>VLOOKUP(H385,燃料種!$A$2:$C$42,3,FALSE)</f>
        <v>38.9</v>
      </c>
    </row>
    <row r="386" spans="1:9">
      <c r="A386" s="148"/>
      <c r="B386" s="149"/>
      <c r="C386" s="160"/>
      <c r="D386" s="149"/>
      <c r="E386" s="10" t="s">
        <v>2199</v>
      </c>
      <c r="F386" s="197" t="str">
        <f t="shared" si="37"/>
        <v>N0102_20</v>
      </c>
      <c r="G386" s="10" t="s">
        <v>2199</v>
      </c>
      <c r="H386" s="7" t="str">
        <f t="shared" si="36"/>
        <v>20</v>
      </c>
      <c r="I386" s="7" t="str">
        <f>VLOOKUP(H386,燃料種!$A$2:$C$42,3,FALSE)</f>
        <v>40.2</v>
      </c>
    </row>
    <row r="387" spans="1:9">
      <c r="A387" s="148"/>
      <c r="B387" s="149"/>
      <c r="C387" s="160"/>
      <c r="D387" s="149"/>
      <c r="E387" s="10" t="s">
        <v>2200</v>
      </c>
      <c r="F387" s="197" t="str">
        <f t="shared" si="37"/>
        <v>N0102_35</v>
      </c>
      <c r="G387" s="10" t="s">
        <v>2200</v>
      </c>
      <c r="H387" s="7" t="str">
        <f t="shared" si="36"/>
        <v>35</v>
      </c>
      <c r="I387" s="7" t="str">
        <f>VLOOKUP(H387,燃料種!$A$2:$C$42,3,FALSE)</f>
        <v>40.2</v>
      </c>
    </row>
    <row r="388" spans="1:9">
      <c r="A388" s="148"/>
      <c r="B388" s="149"/>
      <c r="C388" s="160"/>
      <c r="D388" s="11"/>
      <c r="E388" s="10" t="s">
        <v>2201</v>
      </c>
      <c r="F388" s="197" t="str">
        <f>LEFT($D$379,5)&amp;"_"&amp;LEFT(E388,2)</f>
        <v>N0102_36</v>
      </c>
      <c r="G388" s="10" t="s">
        <v>2201</v>
      </c>
      <c r="H388" s="7" t="str">
        <f t="shared" si="36"/>
        <v>36</v>
      </c>
      <c r="I388" s="7" t="str">
        <f>VLOOKUP(H388,燃料種!$A$2:$C$42,3,FALSE)</f>
        <v>38.0</v>
      </c>
    </row>
    <row r="389" spans="1:9">
      <c r="A389" s="148"/>
      <c r="B389" s="149"/>
      <c r="C389" s="160"/>
      <c r="D389" s="165" t="s">
        <v>2236</v>
      </c>
      <c r="E389" s="10" t="s">
        <v>2202</v>
      </c>
      <c r="F389" s="197" t="str">
        <f t="shared" ref="F389:F397" si="38">LEFT($D$389,5)&amp;"_"&amp;LEFT(E389,2)</f>
        <v>N0103_21</v>
      </c>
      <c r="G389" s="10" t="s">
        <v>2202</v>
      </c>
      <c r="H389" s="7" t="str">
        <f t="shared" si="36"/>
        <v>21</v>
      </c>
      <c r="I389" s="7" t="str">
        <f>VLOOKUP(H389,燃料種!$A$2:$C$42,3,FALSE)</f>
        <v>50.1</v>
      </c>
    </row>
    <row r="390" spans="1:9">
      <c r="A390" s="148"/>
      <c r="B390" s="149"/>
      <c r="C390" s="160"/>
      <c r="D390" s="149"/>
      <c r="E390" s="10" t="s">
        <v>2203</v>
      </c>
      <c r="F390" s="197" t="str">
        <f t="shared" si="38"/>
        <v>N0103_22</v>
      </c>
      <c r="G390" s="10" t="s">
        <v>2203</v>
      </c>
      <c r="H390" s="7" t="str">
        <f t="shared" si="36"/>
        <v>22</v>
      </c>
      <c r="I390" s="7" t="str">
        <f>VLOOKUP(H390,燃料種!$A$2:$C$42,3,FALSE)</f>
        <v>46.1</v>
      </c>
    </row>
    <row r="391" spans="1:9">
      <c r="A391" s="148"/>
      <c r="B391" s="149"/>
      <c r="C391" s="160"/>
      <c r="D391" s="149"/>
      <c r="E391" s="10" t="s">
        <v>2204</v>
      </c>
      <c r="F391" s="197" t="str">
        <f t="shared" si="38"/>
        <v>N0103_23</v>
      </c>
      <c r="G391" s="10" t="s">
        <v>2204</v>
      </c>
      <c r="H391" s="7" t="str">
        <f t="shared" si="36"/>
        <v>23</v>
      </c>
      <c r="I391" s="7" t="str">
        <f>VLOOKUP(H391,燃料種!$A$2:$C$42,3,FALSE)</f>
        <v>54.7</v>
      </c>
    </row>
    <row r="392" spans="1:9">
      <c r="A392" s="148"/>
      <c r="B392" s="149"/>
      <c r="C392" s="160"/>
      <c r="D392" s="149"/>
      <c r="E392" s="10" t="s">
        <v>2205</v>
      </c>
      <c r="F392" s="197" t="str">
        <f t="shared" si="38"/>
        <v>N0103_24</v>
      </c>
      <c r="G392" s="10" t="s">
        <v>2205</v>
      </c>
      <c r="H392" s="7" t="str">
        <f t="shared" si="36"/>
        <v>24</v>
      </c>
      <c r="I392" s="7" t="str">
        <f>VLOOKUP(H392,燃料種!$A$2:$C$42,3,FALSE)</f>
        <v>38.4</v>
      </c>
    </row>
    <row r="393" spans="1:9">
      <c r="A393" s="148"/>
      <c r="B393" s="149"/>
      <c r="C393" s="160"/>
      <c r="D393" s="149"/>
      <c r="E393" s="10" t="s">
        <v>2206</v>
      </c>
      <c r="F393" s="197" t="str">
        <f t="shared" si="38"/>
        <v>N0103_25</v>
      </c>
      <c r="G393" s="10" t="s">
        <v>2206</v>
      </c>
      <c r="H393" s="7" t="str">
        <f t="shared" si="36"/>
        <v>25</v>
      </c>
      <c r="I393" s="7" t="str">
        <f>VLOOKUP(H393,燃料種!$A$2:$C$42,3,FALSE)</f>
        <v>18.4</v>
      </c>
    </row>
    <row r="394" spans="1:9">
      <c r="A394" s="148"/>
      <c r="B394" s="149"/>
      <c r="C394" s="160"/>
      <c r="D394" s="149"/>
      <c r="E394" s="10" t="s">
        <v>2207</v>
      </c>
      <c r="F394" s="197" t="str">
        <f t="shared" si="38"/>
        <v>N0103_26</v>
      </c>
      <c r="G394" s="10" t="s">
        <v>2207</v>
      </c>
      <c r="H394" s="7" t="str">
        <f t="shared" si="36"/>
        <v>26</v>
      </c>
      <c r="I394" s="7" t="str">
        <f>VLOOKUP(H394,燃料種!$A$2:$C$42,3,FALSE)</f>
        <v>3.23</v>
      </c>
    </row>
    <row r="395" spans="1:9">
      <c r="A395" s="148"/>
      <c r="B395" s="149"/>
      <c r="C395" s="160"/>
      <c r="D395" s="149"/>
      <c r="E395" s="10" t="s">
        <v>2208</v>
      </c>
      <c r="F395" s="197" t="str">
        <f t="shared" si="38"/>
        <v>N0103_27</v>
      </c>
      <c r="G395" s="10" t="s">
        <v>2208</v>
      </c>
      <c r="H395" s="7" t="str">
        <f t="shared" si="36"/>
        <v>27</v>
      </c>
      <c r="I395" s="7" t="str">
        <f>VLOOKUP(H395,燃料種!$A$2:$C$42,3,FALSE)</f>
        <v>3.45</v>
      </c>
    </row>
    <row r="396" spans="1:9">
      <c r="A396" s="148"/>
      <c r="B396" s="149"/>
      <c r="C396" s="160"/>
      <c r="D396" s="149"/>
      <c r="E396" s="10" t="s">
        <v>2209</v>
      </c>
      <c r="F396" s="197" t="str">
        <f t="shared" si="38"/>
        <v>N0103_28</v>
      </c>
      <c r="G396" s="10" t="s">
        <v>2209</v>
      </c>
      <c r="H396" s="7" t="str">
        <f t="shared" si="36"/>
        <v>28</v>
      </c>
      <c r="I396" s="7" t="str">
        <f>VLOOKUP(H396,燃料種!$A$2:$C$42,3,FALSE)</f>
        <v>7.53</v>
      </c>
    </row>
    <row r="397" spans="1:9">
      <c r="A397" s="148"/>
      <c r="B397" s="149"/>
      <c r="C397" s="160"/>
      <c r="D397" s="11"/>
      <c r="E397" s="10" t="s">
        <v>2210</v>
      </c>
      <c r="F397" s="197" t="str">
        <f t="shared" si="38"/>
        <v>N0103_29</v>
      </c>
      <c r="G397" s="10" t="s">
        <v>2210</v>
      </c>
      <c r="H397" s="7" t="str">
        <f t="shared" si="36"/>
        <v>29</v>
      </c>
      <c r="I397" s="7" t="str">
        <f>VLOOKUP(H397,燃料種!$A$2:$C$42,3,FALSE)</f>
        <v>40.0</v>
      </c>
    </row>
    <row r="398" spans="1:9">
      <c r="A398" s="148"/>
      <c r="B398" s="149"/>
      <c r="C398" s="160"/>
      <c r="D398" s="165" t="s">
        <v>2237</v>
      </c>
      <c r="E398" s="10" t="s">
        <v>2212</v>
      </c>
      <c r="F398" s="197" t="str">
        <f>LEFT($D$398,5)&amp;"_"&amp;LEFT(E398,2)</f>
        <v>N0104_37</v>
      </c>
      <c r="G398" s="10" t="s">
        <v>2212</v>
      </c>
      <c r="H398" s="7" t="str">
        <f t="shared" si="36"/>
        <v>37</v>
      </c>
      <c r="I398" s="7" t="str">
        <f>VLOOKUP(H398,燃料種!$A$2:$C$42,3,FALSE)</f>
        <v>13.2</v>
      </c>
    </row>
    <row r="399" spans="1:9">
      <c r="A399" s="148"/>
      <c r="B399" s="149"/>
      <c r="C399" s="160"/>
      <c r="D399" s="11"/>
      <c r="E399" s="10" t="s">
        <v>2213</v>
      </c>
      <c r="F399" s="197" t="str">
        <f>LEFT($D$398,5)&amp;"_"&amp;LEFT(E399,2)</f>
        <v>N0104_38</v>
      </c>
      <c r="G399" s="10" t="s">
        <v>2213</v>
      </c>
      <c r="H399" s="7" t="str">
        <f t="shared" si="36"/>
        <v>38</v>
      </c>
      <c r="I399" s="7" t="str">
        <f>VLOOKUP(H399,燃料種!$A$2:$C$42,3,FALSE)</f>
        <v>17.1</v>
      </c>
    </row>
    <row r="400" spans="1:9">
      <c r="A400" s="148"/>
      <c r="B400" s="149"/>
      <c r="C400" s="160"/>
      <c r="D400" s="165" t="s">
        <v>2238</v>
      </c>
      <c r="E400" s="10" t="s">
        <v>2212</v>
      </c>
      <c r="F400" s="197" t="str">
        <f t="shared" ref="F400:F401" si="39">LEFT($D$400,5)&amp;"_"&amp;LEFT(E400,2)</f>
        <v>N0105_37</v>
      </c>
      <c r="G400" s="10" t="s">
        <v>2212</v>
      </c>
      <c r="H400" s="7" t="str">
        <f t="shared" si="36"/>
        <v>37</v>
      </c>
      <c r="I400" s="7" t="str">
        <f>VLOOKUP(H400,燃料種!$A$2:$C$42,3,FALSE)</f>
        <v>13.2</v>
      </c>
    </row>
    <row r="401" spans="1:9">
      <c r="A401" s="148"/>
      <c r="B401" s="149"/>
      <c r="C401" s="160"/>
      <c r="D401" s="149"/>
      <c r="E401" s="10" t="s">
        <v>2213</v>
      </c>
      <c r="F401" s="197" t="str">
        <f t="shared" si="39"/>
        <v>N0105_38</v>
      </c>
      <c r="G401" s="10" t="s">
        <v>2213</v>
      </c>
      <c r="H401" s="7" t="str">
        <f t="shared" si="36"/>
        <v>38</v>
      </c>
      <c r="I401" s="7" t="str">
        <f>VLOOKUP(H401,燃料種!$A$2:$C$42,3,FALSE)</f>
        <v>17.1</v>
      </c>
    </row>
    <row r="402" spans="1:9">
      <c r="A402" s="148"/>
      <c r="B402" s="149"/>
      <c r="C402" s="160"/>
      <c r="D402" s="165" t="s">
        <v>2239</v>
      </c>
      <c r="E402" s="174" t="s">
        <v>2215</v>
      </c>
      <c r="F402" s="197" t="str">
        <f t="shared" ref="F402" si="40">LEFT($D$402,5)&amp;"_"&amp;LEFT(E402,2)</f>
        <v>N0106_39</v>
      </c>
      <c r="G402" s="174" t="s">
        <v>2215</v>
      </c>
      <c r="H402" s="7" t="str">
        <f t="shared" si="36"/>
        <v>39</v>
      </c>
      <c r="I402" s="7" t="str">
        <f>VLOOKUP(H402,燃料種!$A$2:$C$42,3,FALSE)</f>
        <v>13.6</v>
      </c>
    </row>
    <row r="403" spans="1:9">
      <c r="A403" s="148"/>
      <c r="B403" s="149"/>
      <c r="C403" s="160"/>
      <c r="D403" s="165" t="s">
        <v>2240</v>
      </c>
      <c r="E403" s="174" t="s">
        <v>2217</v>
      </c>
      <c r="F403" s="197" t="str">
        <f t="shared" ref="F403" si="41">LEFT($D$403,5)&amp;"_"&amp;LEFT(E403,2)</f>
        <v>N0107_40</v>
      </c>
      <c r="G403" s="174" t="s">
        <v>2217</v>
      </c>
      <c r="H403" s="7" t="str">
        <f t="shared" si="36"/>
        <v>40</v>
      </c>
      <c r="I403" s="7" t="str">
        <f>VLOOKUP(H403,燃料種!$A$2:$C$42,3,FALSE)</f>
        <v>21.2</v>
      </c>
    </row>
    <row r="404" spans="1:9">
      <c r="A404" s="148"/>
      <c r="B404" s="149"/>
      <c r="C404" s="160"/>
      <c r="D404" s="165" t="s">
        <v>2241</v>
      </c>
      <c r="E404" s="174" t="s">
        <v>2219</v>
      </c>
      <c r="F404" s="197" t="str">
        <f t="shared" ref="F404" si="42">LEFT($D$404,5)&amp;"_"&amp;LEFT(E404,2)</f>
        <v>N0108_41</v>
      </c>
      <c r="G404" s="174" t="s">
        <v>2219</v>
      </c>
      <c r="H404" s="7" t="str">
        <f t="shared" ref="H404:H442" si="43">LEFT(G404,2)</f>
        <v>41</v>
      </c>
      <c r="I404" s="7" t="str">
        <f>VLOOKUP(H404,燃料種!$A$2:$C$42,3,FALSE)</f>
        <v>13.2</v>
      </c>
    </row>
    <row r="405" spans="1:9">
      <c r="A405" s="148"/>
      <c r="B405" s="149"/>
      <c r="C405" s="160"/>
      <c r="D405" s="165" t="s">
        <v>2242</v>
      </c>
      <c r="E405" s="173" t="s">
        <v>2172</v>
      </c>
      <c r="F405" s="197" t="str">
        <f t="shared" ref="F405:F418" si="44">LEFT($D$405,5)&amp;"_"&amp;LEFT(E405,2)</f>
        <v>N0109_01</v>
      </c>
      <c r="G405" s="173" t="s">
        <v>2172</v>
      </c>
      <c r="H405" s="7" t="str">
        <f t="shared" si="43"/>
        <v>01</v>
      </c>
      <c r="I405" s="7" t="str">
        <f>VLOOKUP(H405,燃料種!$A$2:$C$42,3,FALSE)</f>
        <v>28.7</v>
      </c>
    </row>
    <row r="406" spans="1:9">
      <c r="A406" s="148"/>
      <c r="B406" s="149"/>
      <c r="C406" s="160"/>
      <c r="D406" s="149"/>
      <c r="E406" s="173" t="s">
        <v>2173</v>
      </c>
      <c r="F406" s="197" t="str">
        <f t="shared" si="44"/>
        <v>N0109_02</v>
      </c>
      <c r="G406" s="173" t="s">
        <v>2173</v>
      </c>
      <c r="H406" s="7" t="str">
        <f t="shared" si="43"/>
        <v>02</v>
      </c>
      <c r="I406" s="7" t="str">
        <f>VLOOKUP(H406,燃料種!$A$2:$C$42,3,FALSE)</f>
        <v>28.9</v>
      </c>
    </row>
    <row r="407" spans="1:9">
      <c r="A407" s="148"/>
      <c r="B407" s="149"/>
      <c r="C407" s="160"/>
      <c r="D407" s="149"/>
      <c r="E407" s="602" t="s">
        <v>2174</v>
      </c>
      <c r="F407" s="197" t="str">
        <f t="shared" si="44"/>
        <v>N0109_03</v>
      </c>
      <c r="G407" s="602" t="s">
        <v>2174</v>
      </c>
      <c r="H407" s="7" t="str">
        <f t="shared" si="43"/>
        <v>03</v>
      </c>
      <c r="I407" s="7" t="str">
        <f>VLOOKUP(H407,燃料種!$A$2:$C$42,3,FALSE)</f>
        <v>28.3</v>
      </c>
    </row>
    <row r="408" spans="1:9">
      <c r="A408" s="148"/>
      <c r="B408" s="149"/>
      <c r="C408" s="160"/>
      <c r="D408" s="149"/>
      <c r="E408" s="602" t="s">
        <v>2175</v>
      </c>
      <c r="F408" s="197" t="str">
        <f t="shared" si="44"/>
        <v>N0109_04</v>
      </c>
      <c r="G408" s="602" t="s">
        <v>2175</v>
      </c>
      <c r="H408" s="7" t="str">
        <f t="shared" si="43"/>
        <v>04</v>
      </c>
      <c r="I408" s="7" t="str">
        <f>VLOOKUP(H408,燃料種!$A$2:$C$42,3,FALSE)</f>
        <v>26.1</v>
      </c>
    </row>
    <row r="409" spans="1:9">
      <c r="A409" s="148"/>
      <c r="B409" s="149"/>
      <c r="C409" s="160"/>
      <c r="D409" s="149"/>
      <c r="E409" s="603" t="s">
        <v>2176</v>
      </c>
      <c r="F409" s="197" t="str">
        <f t="shared" si="44"/>
        <v>N0109_05</v>
      </c>
      <c r="G409" s="603" t="s">
        <v>2176</v>
      </c>
      <c r="H409" s="7" t="str">
        <f t="shared" si="43"/>
        <v>05</v>
      </c>
      <c r="I409" s="7" t="str">
        <f>VLOOKUP(H409,燃料種!$A$2:$C$42,3,FALSE)</f>
        <v>24.2</v>
      </c>
    </row>
    <row r="410" spans="1:9">
      <c r="A410" s="148"/>
      <c r="B410" s="149"/>
      <c r="C410" s="160"/>
      <c r="D410" s="149"/>
      <c r="E410" s="603" t="s">
        <v>2177</v>
      </c>
      <c r="F410" s="197" t="str">
        <f t="shared" si="44"/>
        <v>N0109_06</v>
      </c>
      <c r="G410" s="603" t="s">
        <v>2177</v>
      </c>
      <c r="H410" s="7" t="str">
        <f t="shared" si="43"/>
        <v>06</v>
      </c>
      <c r="I410" s="7" t="str">
        <f>VLOOKUP(H410,燃料種!$A$2:$C$42,3,FALSE)</f>
        <v>27.8</v>
      </c>
    </row>
    <row r="411" spans="1:9">
      <c r="A411" s="148"/>
      <c r="B411" s="149"/>
      <c r="C411" s="160"/>
      <c r="D411" s="149"/>
      <c r="E411" s="603" t="s">
        <v>2178</v>
      </c>
      <c r="F411" s="197" t="str">
        <f t="shared" si="44"/>
        <v>N0109_07</v>
      </c>
      <c r="G411" s="603" t="s">
        <v>2178</v>
      </c>
      <c r="H411" s="7" t="str">
        <f t="shared" si="43"/>
        <v>07</v>
      </c>
      <c r="I411" s="7" t="str">
        <f>VLOOKUP(H411,燃料種!$A$2:$C$42,3,FALSE)</f>
        <v>29.0</v>
      </c>
    </row>
    <row r="412" spans="1:9">
      <c r="A412" s="148"/>
      <c r="B412" s="149"/>
      <c r="C412" s="160"/>
      <c r="D412" s="149"/>
      <c r="E412" s="603" t="s">
        <v>2221</v>
      </c>
      <c r="F412" s="197" t="str">
        <f t="shared" si="44"/>
        <v>N0109_08</v>
      </c>
      <c r="G412" s="603" t="s">
        <v>2179</v>
      </c>
      <c r="H412" s="7" t="str">
        <f t="shared" si="43"/>
        <v>08</v>
      </c>
      <c r="I412" s="7" t="str">
        <f>VLOOKUP(H412,燃料種!$A$2:$C$42,3,FALSE)</f>
        <v>34.1</v>
      </c>
    </row>
    <row r="413" spans="1:9">
      <c r="A413" s="148"/>
      <c r="B413" s="149"/>
      <c r="C413" s="160"/>
      <c r="D413" s="149"/>
      <c r="E413" s="603" t="s">
        <v>2222</v>
      </c>
      <c r="F413" s="197" t="str">
        <f t="shared" si="44"/>
        <v>N0109_09</v>
      </c>
      <c r="G413" s="603" t="s">
        <v>2180</v>
      </c>
      <c r="H413" s="7" t="str">
        <f t="shared" si="43"/>
        <v>09</v>
      </c>
      <c r="I413" s="7" t="str">
        <f>VLOOKUP(H413,燃料種!$A$2:$C$42,3,FALSE)</f>
        <v>37.3</v>
      </c>
    </row>
    <row r="414" spans="1:9">
      <c r="A414" s="148"/>
      <c r="B414" s="149"/>
      <c r="C414" s="160"/>
      <c r="D414" s="149"/>
      <c r="E414" s="603" t="s">
        <v>2181</v>
      </c>
      <c r="F414" s="197" t="str">
        <f t="shared" si="44"/>
        <v>N0109_10</v>
      </c>
      <c r="G414" s="603" t="s">
        <v>2181</v>
      </c>
      <c r="H414" s="7" t="str">
        <f t="shared" si="43"/>
        <v>10</v>
      </c>
      <c r="I414" s="7" t="str">
        <f>VLOOKUP(H414,燃料種!$A$2:$C$42,3,FALSE)</f>
        <v>40.0</v>
      </c>
    </row>
    <row r="415" spans="1:9">
      <c r="A415" s="148"/>
      <c r="B415" s="149"/>
      <c r="C415" s="160"/>
      <c r="D415" s="149"/>
      <c r="E415" s="174" t="s">
        <v>2182</v>
      </c>
      <c r="F415" s="197" t="str">
        <f t="shared" si="44"/>
        <v>N0109_30</v>
      </c>
      <c r="G415" s="174" t="s">
        <v>2182</v>
      </c>
      <c r="H415" s="7" t="str">
        <f t="shared" si="43"/>
        <v>30</v>
      </c>
      <c r="I415" s="7" t="str">
        <f>VLOOKUP(H415,燃料種!$A$2:$C$42,3,FALSE)</f>
        <v>18.0</v>
      </c>
    </row>
    <row r="416" spans="1:9">
      <c r="A416" s="148"/>
      <c r="B416" s="149"/>
      <c r="C416" s="160"/>
      <c r="D416" s="149"/>
      <c r="E416" s="174" t="s">
        <v>2183</v>
      </c>
      <c r="F416" s="197" t="str">
        <f t="shared" si="44"/>
        <v>N0109_31</v>
      </c>
      <c r="G416" s="174" t="s">
        <v>2183</v>
      </c>
      <c r="H416" s="7" t="str">
        <f t="shared" si="43"/>
        <v>31</v>
      </c>
      <c r="I416" s="7" t="str">
        <f>VLOOKUP(H416,燃料種!$A$2:$C$42,3,FALSE)</f>
        <v>26.9</v>
      </c>
    </row>
    <row r="417" spans="1:9">
      <c r="A417" s="148"/>
      <c r="B417" s="149"/>
      <c r="C417" s="160"/>
      <c r="D417" s="149"/>
      <c r="E417" s="174" t="s">
        <v>2184</v>
      </c>
      <c r="F417" s="197" t="str">
        <f t="shared" si="44"/>
        <v>N0109_32</v>
      </c>
      <c r="G417" s="174" t="s">
        <v>2184</v>
      </c>
      <c r="H417" s="7" t="str">
        <f t="shared" si="43"/>
        <v>32</v>
      </c>
      <c r="I417" s="7" t="str">
        <f>VLOOKUP(H417,燃料種!$A$2:$C$42,3,FALSE)</f>
        <v>33.2</v>
      </c>
    </row>
    <row r="418" spans="1:9">
      <c r="A418" s="148"/>
      <c r="B418" s="149"/>
      <c r="C418" s="160"/>
      <c r="D418" s="11"/>
      <c r="E418" s="174" t="s">
        <v>2213</v>
      </c>
      <c r="F418" s="197" t="str">
        <f t="shared" si="44"/>
        <v>N0109_38</v>
      </c>
      <c r="G418" s="174" t="s">
        <v>2213</v>
      </c>
      <c r="H418" s="7" t="str">
        <f t="shared" si="43"/>
        <v>38</v>
      </c>
      <c r="I418" s="7" t="str">
        <f>VLOOKUP(H418,燃料種!$A$2:$C$42,3,FALSE)</f>
        <v>17.1</v>
      </c>
    </row>
    <row r="419" spans="1:9">
      <c r="A419" s="148"/>
      <c r="B419" s="149"/>
      <c r="C419" s="160"/>
      <c r="D419" s="165" t="s">
        <v>2243</v>
      </c>
      <c r="E419" s="173" t="s">
        <v>2172</v>
      </c>
      <c r="F419" s="197" t="str">
        <f t="shared" ref="F419:F430" si="45">LEFT($D$419,5)&amp;"_"&amp;LEFT(E419,2)</f>
        <v>N0110_01</v>
      </c>
      <c r="G419" s="173" t="s">
        <v>2172</v>
      </c>
      <c r="H419" s="7" t="str">
        <f t="shared" si="43"/>
        <v>01</v>
      </c>
      <c r="I419" s="7" t="str">
        <f>VLOOKUP(H419,燃料種!$A$2:$C$42,3,FALSE)</f>
        <v>28.7</v>
      </c>
    </row>
    <row r="420" spans="1:9">
      <c r="A420" s="148"/>
      <c r="B420" s="149"/>
      <c r="C420" s="160"/>
      <c r="D420" s="149"/>
      <c r="E420" s="173" t="s">
        <v>2173</v>
      </c>
      <c r="F420" s="197" t="str">
        <f t="shared" si="45"/>
        <v>N0110_02</v>
      </c>
      <c r="G420" s="173" t="s">
        <v>2173</v>
      </c>
      <c r="H420" s="7" t="str">
        <f t="shared" si="43"/>
        <v>02</v>
      </c>
      <c r="I420" s="7" t="str">
        <f>VLOOKUP(H420,燃料種!$A$2:$C$42,3,FALSE)</f>
        <v>28.9</v>
      </c>
    </row>
    <row r="421" spans="1:9">
      <c r="A421" s="148"/>
      <c r="B421" s="149"/>
      <c r="C421" s="160"/>
      <c r="D421" s="149"/>
      <c r="E421" s="602" t="s">
        <v>2174</v>
      </c>
      <c r="F421" s="197" t="str">
        <f t="shared" si="45"/>
        <v>N0110_03</v>
      </c>
      <c r="G421" s="602" t="s">
        <v>2174</v>
      </c>
      <c r="H421" s="7" t="str">
        <f t="shared" si="43"/>
        <v>03</v>
      </c>
      <c r="I421" s="7" t="str">
        <f>VLOOKUP(H421,燃料種!$A$2:$C$42,3,FALSE)</f>
        <v>28.3</v>
      </c>
    </row>
    <row r="422" spans="1:9">
      <c r="A422" s="148"/>
      <c r="B422" s="149"/>
      <c r="C422" s="160"/>
      <c r="D422" s="149"/>
      <c r="E422" s="602" t="s">
        <v>2175</v>
      </c>
      <c r="F422" s="197" t="str">
        <f t="shared" si="45"/>
        <v>N0110_04</v>
      </c>
      <c r="G422" s="602" t="s">
        <v>2175</v>
      </c>
      <c r="H422" s="7" t="str">
        <f t="shared" si="43"/>
        <v>04</v>
      </c>
      <c r="I422" s="7" t="str">
        <f>VLOOKUP(H422,燃料種!$A$2:$C$42,3,FALSE)</f>
        <v>26.1</v>
      </c>
    </row>
    <row r="423" spans="1:9">
      <c r="A423" s="148"/>
      <c r="B423" s="149"/>
      <c r="C423" s="160"/>
      <c r="D423" s="149"/>
      <c r="E423" s="603" t="s">
        <v>2176</v>
      </c>
      <c r="F423" s="197" t="str">
        <f t="shared" si="45"/>
        <v>N0110_05</v>
      </c>
      <c r="G423" s="603" t="s">
        <v>2176</v>
      </c>
      <c r="H423" s="7" t="str">
        <f t="shared" si="43"/>
        <v>05</v>
      </c>
      <c r="I423" s="7" t="str">
        <f>VLOOKUP(H423,燃料種!$A$2:$C$42,3,FALSE)</f>
        <v>24.2</v>
      </c>
    </row>
    <row r="424" spans="1:9">
      <c r="A424" s="148"/>
      <c r="B424" s="149"/>
      <c r="C424" s="160"/>
      <c r="D424" s="149"/>
      <c r="E424" s="603" t="s">
        <v>2177</v>
      </c>
      <c r="F424" s="197" t="str">
        <f t="shared" si="45"/>
        <v>N0110_06</v>
      </c>
      <c r="G424" s="603" t="s">
        <v>2177</v>
      </c>
      <c r="H424" s="7" t="str">
        <f t="shared" si="43"/>
        <v>06</v>
      </c>
      <c r="I424" s="7" t="str">
        <f>VLOOKUP(H424,燃料種!$A$2:$C$42,3,FALSE)</f>
        <v>27.8</v>
      </c>
    </row>
    <row r="425" spans="1:9">
      <c r="A425" s="148"/>
      <c r="B425" s="149"/>
      <c r="C425" s="160"/>
      <c r="D425" s="149"/>
      <c r="E425" s="603" t="s">
        <v>2178</v>
      </c>
      <c r="F425" s="197" t="str">
        <f t="shared" si="45"/>
        <v>N0110_07</v>
      </c>
      <c r="G425" s="603" t="s">
        <v>2178</v>
      </c>
      <c r="H425" s="7" t="str">
        <f t="shared" si="43"/>
        <v>07</v>
      </c>
      <c r="I425" s="7" t="str">
        <f>VLOOKUP(H425,燃料種!$A$2:$C$42,3,FALSE)</f>
        <v>29.0</v>
      </c>
    </row>
    <row r="426" spans="1:9">
      <c r="A426" s="148"/>
      <c r="B426" s="149"/>
      <c r="C426" s="160"/>
      <c r="D426" s="149"/>
      <c r="E426" s="603" t="s">
        <v>2221</v>
      </c>
      <c r="F426" s="197" t="str">
        <f t="shared" si="45"/>
        <v>N0110_08</v>
      </c>
      <c r="G426" s="603" t="s">
        <v>2179</v>
      </c>
      <c r="H426" s="7" t="str">
        <f t="shared" si="43"/>
        <v>08</v>
      </c>
      <c r="I426" s="7" t="str">
        <f>VLOOKUP(H426,燃料種!$A$2:$C$42,3,FALSE)</f>
        <v>34.1</v>
      </c>
    </row>
    <row r="427" spans="1:9">
      <c r="A427" s="148"/>
      <c r="B427" s="149"/>
      <c r="C427" s="160"/>
      <c r="D427" s="149"/>
      <c r="E427" s="603" t="s">
        <v>2222</v>
      </c>
      <c r="F427" s="197" t="str">
        <f t="shared" si="45"/>
        <v>N0110_09</v>
      </c>
      <c r="G427" s="603" t="s">
        <v>2180</v>
      </c>
      <c r="H427" s="7" t="str">
        <f t="shared" si="43"/>
        <v>09</v>
      </c>
      <c r="I427" s="7" t="str">
        <f>VLOOKUP(H427,燃料種!$A$2:$C$42,3,FALSE)</f>
        <v>37.3</v>
      </c>
    </row>
    <row r="428" spans="1:9">
      <c r="A428" s="148"/>
      <c r="B428" s="149"/>
      <c r="C428" s="160"/>
      <c r="D428" s="149"/>
      <c r="E428" s="603" t="s">
        <v>2181</v>
      </c>
      <c r="F428" s="197" t="str">
        <f t="shared" si="45"/>
        <v>N0110_10</v>
      </c>
      <c r="G428" s="603" t="s">
        <v>2181</v>
      </c>
      <c r="H428" s="7" t="str">
        <f t="shared" si="43"/>
        <v>10</v>
      </c>
      <c r="I428" s="7" t="str">
        <f>VLOOKUP(H428,燃料種!$A$2:$C$42,3,FALSE)</f>
        <v>40.0</v>
      </c>
    </row>
    <row r="429" spans="1:9">
      <c r="A429" s="148"/>
      <c r="B429" s="149"/>
      <c r="C429" s="160"/>
      <c r="D429" s="149"/>
      <c r="E429" s="10" t="s">
        <v>2185</v>
      </c>
      <c r="F429" s="197" t="str">
        <f t="shared" si="45"/>
        <v>N0110_33</v>
      </c>
      <c r="G429" s="10" t="s">
        <v>2185</v>
      </c>
      <c r="H429" s="7" t="str">
        <f t="shared" si="43"/>
        <v>33</v>
      </c>
      <c r="I429" s="7" t="str">
        <f>VLOOKUP(H429,燃料種!$A$2:$C$42,3,FALSE)</f>
        <v>29.3</v>
      </c>
    </row>
    <row r="430" spans="1:9">
      <c r="A430" s="148"/>
      <c r="B430" s="149"/>
      <c r="C430" s="160"/>
      <c r="D430" s="149"/>
      <c r="E430" s="10" t="s">
        <v>2186</v>
      </c>
      <c r="F430" s="197" t="str">
        <f t="shared" si="45"/>
        <v>N0110_34</v>
      </c>
      <c r="G430" s="10" t="s">
        <v>2186</v>
      </c>
      <c r="H430" s="7" t="str">
        <f t="shared" si="43"/>
        <v>34</v>
      </c>
      <c r="I430" s="7" t="str">
        <f>VLOOKUP(H430,燃料種!$A$2:$C$42,3,FALSE)</f>
        <v>29.3</v>
      </c>
    </row>
    <row r="431" spans="1:9">
      <c r="A431" s="148"/>
      <c r="B431" s="149"/>
      <c r="C431" s="160"/>
      <c r="D431" s="165" t="s">
        <v>2245</v>
      </c>
      <c r="E431" s="11" t="s">
        <v>2220</v>
      </c>
      <c r="F431" s="197" t="str">
        <f t="shared" ref="F431:F438" si="46">LEFT($D$431,5)&amp;"_"&amp;LEFT(E431,2)</f>
        <v>N0111_01</v>
      </c>
      <c r="G431" s="11" t="s">
        <v>2220</v>
      </c>
      <c r="H431" s="7" t="str">
        <f t="shared" si="43"/>
        <v>01</v>
      </c>
      <c r="I431" s="7" t="str">
        <f>VLOOKUP(H431,燃料種!$A$2:$C$42,3,FALSE)</f>
        <v>28.7</v>
      </c>
    </row>
    <row r="432" spans="1:9">
      <c r="A432" s="148"/>
      <c r="B432" s="149"/>
      <c r="C432" s="160"/>
      <c r="D432" s="149"/>
      <c r="E432" s="11" t="s">
        <v>2173</v>
      </c>
      <c r="F432" s="197" t="str">
        <f t="shared" si="46"/>
        <v>N0111_02</v>
      </c>
      <c r="G432" s="11" t="s">
        <v>2173</v>
      </c>
      <c r="H432" s="7" t="str">
        <f t="shared" si="43"/>
        <v>02</v>
      </c>
      <c r="I432" s="7" t="str">
        <f>VLOOKUP(H432,燃料種!$A$2:$C$42,3,FALSE)</f>
        <v>28.9</v>
      </c>
    </row>
    <row r="433" spans="1:9">
      <c r="A433" s="148"/>
      <c r="B433" s="149"/>
      <c r="C433" s="160"/>
      <c r="D433" s="149"/>
      <c r="E433" s="11" t="s">
        <v>2174</v>
      </c>
      <c r="F433" s="197" t="str">
        <f t="shared" si="46"/>
        <v>N0111_03</v>
      </c>
      <c r="G433" s="11" t="s">
        <v>2174</v>
      </c>
      <c r="H433" s="7" t="str">
        <f t="shared" si="43"/>
        <v>03</v>
      </c>
      <c r="I433" s="7" t="str">
        <f>VLOOKUP(H433,燃料種!$A$2:$C$42,3,FALSE)</f>
        <v>28.3</v>
      </c>
    </row>
    <row r="434" spans="1:9">
      <c r="A434" s="148"/>
      <c r="B434" s="149"/>
      <c r="C434" s="160"/>
      <c r="D434" s="149"/>
      <c r="E434" s="10" t="s">
        <v>2177</v>
      </c>
      <c r="F434" s="197" t="str">
        <f t="shared" si="46"/>
        <v>N0111_06</v>
      </c>
      <c r="G434" s="10" t="s">
        <v>2177</v>
      </c>
      <c r="H434" s="7" t="str">
        <f t="shared" si="43"/>
        <v>06</v>
      </c>
      <c r="I434" s="7" t="str">
        <f>VLOOKUP(H434,燃料種!$A$2:$C$42,3,FALSE)</f>
        <v>27.8</v>
      </c>
    </row>
    <row r="435" spans="1:9">
      <c r="A435" s="148"/>
      <c r="B435" s="149"/>
      <c r="C435" s="160"/>
      <c r="D435" s="149"/>
      <c r="E435" s="10" t="s">
        <v>2178</v>
      </c>
      <c r="F435" s="197" t="str">
        <f t="shared" si="46"/>
        <v>N0111_07</v>
      </c>
      <c r="G435" s="10" t="s">
        <v>2178</v>
      </c>
      <c r="H435" s="7" t="str">
        <f t="shared" si="43"/>
        <v>07</v>
      </c>
      <c r="I435" s="7" t="str">
        <f>VLOOKUP(H435,燃料種!$A$2:$C$42,3,FALSE)</f>
        <v>29.0</v>
      </c>
    </row>
    <row r="436" spans="1:9">
      <c r="A436" s="148"/>
      <c r="B436" s="149"/>
      <c r="C436" s="160"/>
      <c r="D436" s="149"/>
      <c r="E436" s="10" t="s">
        <v>2221</v>
      </c>
      <c r="F436" s="197" t="str">
        <f t="shared" si="46"/>
        <v>N0111_08</v>
      </c>
      <c r="G436" s="10" t="s">
        <v>2221</v>
      </c>
      <c r="H436" s="7" t="str">
        <f t="shared" si="43"/>
        <v>08</v>
      </c>
      <c r="I436" s="7" t="str">
        <f>VLOOKUP(H436,燃料種!$A$2:$C$42,3,FALSE)</f>
        <v>34.1</v>
      </c>
    </row>
    <row r="437" spans="1:9">
      <c r="A437" s="148"/>
      <c r="B437" s="149"/>
      <c r="C437" s="160"/>
      <c r="D437" s="149"/>
      <c r="E437" s="10" t="s">
        <v>2222</v>
      </c>
      <c r="F437" s="197" t="str">
        <f t="shared" si="46"/>
        <v>N0111_09</v>
      </c>
      <c r="G437" s="10" t="s">
        <v>2222</v>
      </c>
      <c r="H437" s="7" t="str">
        <f t="shared" si="43"/>
        <v>09</v>
      </c>
      <c r="I437" s="7" t="str">
        <f>VLOOKUP(H437,燃料種!$A$2:$C$42,3,FALSE)</f>
        <v>37.3</v>
      </c>
    </row>
    <row r="438" spans="1:9">
      <c r="A438" s="148"/>
      <c r="B438" s="149"/>
      <c r="C438" s="160"/>
      <c r="D438" s="149"/>
      <c r="E438" s="10" t="s">
        <v>2181</v>
      </c>
      <c r="F438" s="197" t="str">
        <f t="shared" si="46"/>
        <v>N0111_10</v>
      </c>
      <c r="G438" s="10" t="s">
        <v>2181</v>
      </c>
      <c r="H438" s="7" t="str">
        <f t="shared" si="43"/>
        <v>10</v>
      </c>
      <c r="I438" s="7" t="str">
        <f>VLOOKUP(H438,燃料種!$A$2:$C$42,3,FALSE)</f>
        <v>40.0</v>
      </c>
    </row>
    <row r="439" spans="1:9">
      <c r="A439" s="148"/>
      <c r="B439" s="149"/>
      <c r="C439" s="160"/>
      <c r="D439" s="165" t="s">
        <v>2244</v>
      </c>
      <c r="E439" s="11" t="s">
        <v>2175</v>
      </c>
      <c r="F439" s="197" t="str">
        <f t="shared" ref="F439:F440" si="47">LEFT($D$439,5)&amp;"_"&amp;LEFT(E439,2)</f>
        <v>N0112_04</v>
      </c>
      <c r="G439" s="11" t="s">
        <v>2175</v>
      </c>
      <c r="H439" s="7" t="str">
        <f t="shared" si="43"/>
        <v>04</v>
      </c>
      <c r="I439" s="7" t="str">
        <f>VLOOKUP(H439,燃料種!$A$2:$C$42,3,FALSE)</f>
        <v>26.1</v>
      </c>
    </row>
    <row r="440" spans="1:9">
      <c r="A440" s="148"/>
      <c r="B440" s="149"/>
      <c r="C440" s="160"/>
      <c r="D440" s="149"/>
      <c r="E440" s="10" t="s">
        <v>2176</v>
      </c>
      <c r="F440" s="197" t="str">
        <f t="shared" si="47"/>
        <v>N0112_05</v>
      </c>
      <c r="G440" s="10" t="s">
        <v>2176</v>
      </c>
      <c r="H440" s="7" t="str">
        <f t="shared" si="43"/>
        <v>05</v>
      </c>
      <c r="I440" s="7" t="str">
        <f>VLOOKUP(H440,燃料種!$A$2:$C$42,3,FALSE)</f>
        <v>24.2</v>
      </c>
    </row>
    <row r="441" spans="1:9">
      <c r="A441" s="148"/>
      <c r="B441" s="149"/>
      <c r="C441" s="160"/>
      <c r="D441" s="165" t="s">
        <v>2246</v>
      </c>
      <c r="E441" s="10" t="s">
        <v>2206</v>
      </c>
      <c r="F441" s="197" t="str">
        <f t="shared" ref="F441:F442" si="48">LEFT($D$441,5)&amp;"_"&amp;LEFT(E441,2)</f>
        <v>N0113_25</v>
      </c>
      <c r="G441" s="10" t="s">
        <v>2206</v>
      </c>
      <c r="H441" s="7" t="str">
        <f t="shared" si="43"/>
        <v>25</v>
      </c>
      <c r="I441" s="7" t="str">
        <f>VLOOKUP(H441,燃料種!$A$2:$C$42,3,FALSE)</f>
        <v>18.4</v>
      </c>
    </row>
    <row r="442" spans="1:9">
      <c r="A442" s="148"/>
      <c r="B442" s="149"/>
      <c r="C442" s="160"/>
      <c r="D442" s="149"/>
      <c r="E442" s="10" t="s">
        <v>2207</v>
      </c>
      <c r="F442" s="197" t="str">
        <f t="shared" si="48"/>
        <v>N0113_26</v>
      </c>
      <c r="G442" s="10" t="s">
        <v>2207</v>
      </c>
      <c r="H442" s="7" t="str">
        <f t="shared" si="43"/>
        <v>26</v>
      </c>
      <c r="I442" s="7" t="str">
        <f>VLOOKUP(H442,燃料種!$A$2:$C$42,3,FALSE)</f>
        <v>3.23</v>
      </c>
    </row>
    <row r="443" spans="1:9">
      <c r="A443" s="148"/>
      <c r="B443" s="149"/>
      <c r="C443" s="160"/>
      <c r="D443" s="165" t="s">
        <v>2247</v>
      </c>
      <c r="E443" s="173" t="s">
        <v>2172</v>
      </c>
      <c r="F443" s="197" t="str">
        <f t="shared" ref="F443:F450" si="49">LEFT($D$443,5)&amp;"_"&amp;LEFT(E443,2)</f>
        <v>N0114_01</v>
      </c>
      <c r="G443" s="173" t="s">
        <v>2172</v>
      </c>
      <c r="H443" s="7" t="str">
        <f t="shared" ref="H443:H492" si="50">LEFT(G443,2)</f>
        <v>01</v>
      </c>
      <c r="I443" s="7" t="str">
        <f>VLOOKUP(H443,燃料種!$A$2:$C$42,3,FALSE)</f>
        <v>28.7</v>
      </c>
    </row>
    <row r="444" spans="1:9">
      <c r="A444" s="148"/>
      <c r="B444" s="149"/>
      <c r="C444" s="160"/>
      <c r="D444" s="149"/>
      <c r="E444" s="173" t="s">
        <v>2173</v>
      </c>
      <c r="F444" s="197" t="str">
        <f t="shared" si="49"/>
        <v>N0114_02</v>
      </c>
      <c r="G444" s="173" t="s">
        <v>2173</v>
      </c>
      <c r="H444" s="7" t="str">
        <f t="shared" si="50"/>
        <v>02</v>
      </c>
      <c r="I444" s="7" t="str">
        <f>VLOOKUP(H444,燃料種!$A$2:$C$42,3,FALSE)</f>
        <v>28.9</v>
      </c>
    </row>
    <row r="445" spans="1:9">
      <c r="A445" s="148"/>
      <c r="B445" s="149"/>
      <c r="C445" s="160"/>
      <c r="D445" s="149"/>
      <c r="E445" s="602" t="s">
        <v>2174</v>
      </c>
      <c r="F445" s="197" t="str">
        <f t="shared" si="49"/>
        <v>N0114_03</v>
      </c>
      <c r="G445" s="602" t="s">
        <v>2174</v>
      </c>
      <c r="H445" s="7" t="str">
        <f t="shared" si="50"/>
        <v>03</v>
      </c>
      <c r="I445" s="7" t="str">
        <f>VLOOKUP(H445,燃料種!$A$2:$C$42,3,FALSE)</f>
        <v>28.3</v>
      </c>
    </row>
    <row r="446" spans="1:9">
      <c r="A446" s="148"/>
      <c r="B446" s="149"/>
      <c r="C446" s="160"/>
      <c r="D446" s="149"/>
      <c r="E446" s="602" t="s">
        <v>2175</v>
      </c>
      <c r="F446" s="197" t="str">
        <f t="shared" si="49"/>
        <v>N0114_04</v>
      </c>
      <c r="G446" s="602" t="s">
        <v>2175</v>
      </c>
      <c r="H446" s="7" t="str">
        <f t="shared" si="50"/>
        <v>04</v>
      </c>
      <c r="I446" s="7" t="str">
        <f>VLOOKUP(H446,燃料種!$A$2:$C$42,3,FALSE)</f>
        <v>26.1</v>
      </c>
    </row>
    <row r="447" spans="1:9">
      <c r="A447" s="148"/>
      <c r="B447" s="149"/>
      <c r="C447" s="160"/>
      <c r="D447" s="149"/>
      <c r="E447" s="603" t="s">
        <v>2176</v>
      </c>
      <c r="F447" s="197" t="str">
        <f t="shared" si="49"/>
        <v>N0114_05</v>
      </c>
      <c r="G447" s="603" t="s">
        <v>2176</v>
      </c>
      <c r="H447" s="7" t="str">
        <f t="shared" si="50"/>
        <v>05</v>
      </c>
      <c r="I447" s="7" t="str">
        <f>VLOOKUP(H447,燃料種!$A$2:$C$42,3,FALSE)</f>
        <v>24.2</v>
      </c>
    </row>
    <row r="448" spans="1:9">
      <c r="A448" s="148"/>
      <c r="B448" s="149"/>
      <c r="C448" s="160"/>
      <c r="D448" s="149"/>
      <c r="E448" s="603" t="s">
        <v>2177</v>
      </c>
      <c r="F448" s="197" t="str">
        <f t="shared" si="49"/>
        <v>N0114_06</v>
      </c>
      <c r="G448" s="603" t="s">
        <v>2177</v>
      </c>
      <c r="H448" s="7" t="str">
        <f t="shared" si="50"/>
        <v>06</v>
      </c>
      <c r="I448" s="7" t="str">
        <f>VLOOKUP(H448,燃料種!$A$2:$C$42,3,FALSE)</f>
        <v>27.8</v>
      </c>
    </row>
    <row r="449" spans="1:9">
      <c r="A449" s="148"/>
      <c r="B449" s="149"/>
      <c r="C449" s="160"/>
      <c r="D449" s="149"/>
      <c r="E449" s="603" t="s">
        <v>2178</v>
      </c>
      <c r="F449" s="197" t="str">
        <f t="shared" si="49"/>
        <v>N0114_07</v>
      </c>
      <c r="G449" s="603" t="s">
        <v>2178</v>
      </c>
      <c r="H449" s="7" t="str">
        <f t="shared" si="50"/>
        <v>07</v>
      </c>
      <c r="I449" s="7" t="str">
        <f>VLOOKUP(H449,燃料種!$A$2:$C$42,3,FALSE)</f>
        <v>29.0</v>
      </c>
    </row>
    <row r="450" spans="1:9">
      <c r="A450" s="148"/>
      <c r="B450" s="149"/>
      <c r="C450" s="160"/>
      <c r="D450" s="149"/>
      <c r="E450" s="603" t="s">
        <v>2222</v>
      </c>
      <c r="F450" s="197" t="str">
        <f t="shared" si="49"/>
        <v>N0114_09</v>
      </c>
      <c r="G450" s="603" t="s">
        <v>2180</v>
      </c>
      <c r="H450" s="7" t="str">
        <f t="shared" si="50"/>
        <v>09</v>
      </c>
      <c r="I450" s="7" t="str">
        <f>VLOOKUP(H450,燃料種!$A$2:$C$42,3,FALSE)</f>
        <v>37.3</v>
      </c>
    </row>
    <row r="451" spans="1:9">
      <c r="A451" s="148"/>
      <c r="B451" s="149"/>
      <c r="C451" s="160"/>
      <c r="D451" s="165" t="s">
        <v>2248</v>
      </c>
      <c r="E451" s="10" t="s">
        <v>2221</v>
      </c>
      <c r="F451" s="197" t="str">
        <f t="shared" ref="F451:F452" si="51">LEFT($D$451,5)&amp;"_"&amp;LEFT(E451,2)</f>
        <v>N0115_08</v>
      </c>
      <c r="G451" s="10" t="s">
        <v>2221</v>
      </c>
      <c r="H451" s="7" t="str">
        <f t="shared" si="50"/>
        <v>08</v>
      </c>
      <c r="I451" s="7" t="str">
        <f>VLOOKUP(H451,燃料種!$A$2:$C$42,3,FALSE)</f>
        <v>34.1</v>
      </c>
    </row>
    <row r="452" spans="1:9">
      <c r="A452" s="148"/>
      <c r="B452" s="149"/>
      <c r="C452" s="160"/>
      <c r="D452" s="149"/>
      <c r="E452" s="10" t="s">
        <v>2181</v>
      </c>
      <c r="F452" s="197" t="str">
        <f t="shared" si="51"/>
        <v>N0115_10</v>
      </c>
      <c r="G452" s="10" t="s">
        <v>2181</v>
      </c>
      <c r="H452" s="7" t="str">
        <f t="shared" si="50"/>
        <v>10</v>
      </c>
      <c r="I452" s="7" t="str">
        <f>VLOOKUP(H452,燃料種!$A$2:$C$42,3,FALSE)</f>
        <v>40.0</v>
      </c>
    </row>
    <row r="453" spans="1:9">
      <c r="A453" s="148"/>
      <c r="B453" s="149"/>
      <c r="C453" s="160"/>
      <c r="D453" s="165" t="s">
        <v>2249</v>
      </c>
      <c r="E453" s="10" t="s">
        <v>2192</v>
      </c>
      <c r="F453" s="197" t="str">
        <f t="shared" ref="F453:F471" si="52">LEFT($D$453,5)&amp;"_"&amp;LEFT(E453,2)</f>
        <v>N0116_11</v>
      </c>
      <c r="G453" s="10" t="s">
        <v>2192</v>
      </c>
      <c r="H453" s="7" t="str">
        <f t="shared" si="50"/>
        <v>11</v>
      </c>
      <c r="I453" s="7" t="str">
        <f>VLOOKUP(H453,燃料種!$A$2:$C$42,3,FALSE)</f>
        <v>34.8</v>
      </c>
    </row>
    <row r="454" spans="1:9">
      <c r="A454" s="148"/>
      <c r="B454" s="149"/>
      <c r="C454" s="160"/>
      <c r="D454" s="149"/>
      <c r="E454" s="10" t="s">
        <v>2223</v>
      </c>
      <c r="F454" s="197" t="str">
        <f t="shared" si="52"/>
        <v>N0116_12</v>
      </c>
      <c r="G454" s="10" t="s">
        <v>2223</v>
      </c>
      <c r="H454" s="7" t="str">
        <f t="shared" si="50"/>
        <v>12</v>
      </c>
      <c r="I454" s="7" t="str">
        <f>VLOOKUP(H454,燃料種!$A$2:$C$42,3,FALSE)</f>
        <v>38.3</v>
      </c>
    </row>
    <row r="455" spans="1:9">
      <c r="A455" s="148"/>
      <c r="B455" s="149"/>
      <c r="C455" s="160"/>
      <c r="D455" s="149"/>
      <c r="E455" s="10" t="s">
        <v>2193</v>
      </c>
      <c r="F455" s="197" t="str">
        <f t="shared" si="52"/>
        <v>N0116_13</v>
      </c>
      <c r="G455" s="10" t="s">
        <v>2193</v>
      </c>
      <c r="H455" s="7" t="str">
        <f t="shared" si="50"/>
        <v>13</v>
      </c>
      <c r="I455" s="7" t="str">
        <f>VLOOKUP(H455,燃料種!$A$2:$C$42,3,FALSE)</f>
        <v>33.4</v>
      </c>
    </row>
    <row r="456" spans="1:9">
      <c r="A456" s="148"/>
      <c r="B456" s="149"/>
      <c r="C456" s="160"/>
      <c r="D456" s="149"/>
      <c r="E456" s="10" t="s">
        <v>2194</v>
      </c>
      <c r="F456" s="197" t="str">
        <f t="shared" si="52"/>
        <v>N0116_14</v>
      </c>
      <c r="G456" s="10" t="s">
        <v>2194</v>
      </c>
      <c r="H456" s="7" t="str">
        <f t="shared" si="50"/>
        <v>14</v>
      </c>
      <c r="I456" s="7" t="str">
        <f>VLOOKUP(H456,燃料種!$A$2:$C$42,3,FALSE)</f>
        <v>33.3</v>
      </c>
    </row>
    <row r="457" spans="1:9">
      <c r="A457" s="148"/>
      <c r="B457" s="149"/>
      <c r="C457" s="160"/>
      <c r="D457" s="149"/>
      <c r="E457" s="10" t="s">
        <v>2195</v>
      </c>
      <c r="F457" s="197" t="str">
        <f t="shared" si="52"/>
        <v>N0116_15</v>
      </c>
      <c r="G457" s="10" t="s">
        <v>2195</v>
      </c>
      <c r="H457" s="7" t="str">
        <f t="shared" si="50"/>
        <v>15</v>
      </c>
      <c r="I457" s="7" t="str">
        <f>VLOOKUP(H457,燃料種!$A$2:$C$42,3,FALSE)</f>
        <v>36.3</v>
      </c>
    </row>
    <row r="458" spans="1:9">
      <c r="A458" s="148"/>
      <c r="B458" s="149"/>
      <c r="C458" s="160"/>
      <c r="D458" s="149"/>
      <c r="E458" s="10" t="s">
        <v>2196</v>
      </c>
      <c r="F458" s="197" t="str">
        <f t="shared" si="52"/>
        <v>N0116_16</v>
      </c>
      <c r="G458" s="10" t="s">
        <v>2196</v>
      </c>
      <c r="H458" s="7" t="str">
        <f t="shared" si="50"/>
        <v>16</v>
      </c>
      <c r="I458" s="7" t="str">
        <f>VLOOKUP(H458,燃料種!$A$2:$C$42,3,FALSE)</f>
        <v>36.5</v>
      </c>
    </row>
    <row r="459" spans="1:9">
      <c r="A459" s="148"/>
      <c r="B459" s="149"/>
      <c r="C459" s="160"/>
      <c r="D459" s="149"/>
      <c r="E459" s="10" t="s">
        <v>2197</v>
      </c>
      <c r="F459" s="197" t="str">
        <f t="shared" si="52"/>
        <v>N0116_17</v>
      </c>
      <c r="G459" s="10" t="s">
        <v>2197</v>
      </c>
      <c r="H459" s="7" t="str">
        <f t="shared" si="50"/>
        <v>17</v>
      </c>
      <c r="I459" s="7" t="str">
        <f>VLOOKUP(H459,燃料種!$A$2:$C$42,3,FALSE)</f>
        <v>38.0</v>
      </c>
    </row>
    <row r="460" spans="1:9">
      <c r="A460" s="148"/>
      <c r="B460" s="149"/>
      <c r="C460" s="160"/>
      <c r="D460" s="149"/>
      <c r="E460" s="10" t="s">
        <v>2198</v>
      </c>
      <c r="F460" s="197" t="str">
        <f t="shared" si="52"/>
        <v>N0116_18</v>
      </c>
      <c r="G460" s="10" t="s">
        <v>2198</v>
      </c>
      <c r="H460" s="7" t="str">
        <f t="shared" si="50"/>
        <v>18</v>
      </c>
      <c r="I460" s="7" t="str">
        <f>VLOOKUP(H460,燃料種!$A$2:$C$42,3,FALSE)</f>
        <v>38.9</v>
      </c>
    </row>
    <row r="461" spans="1:9">
      <c r="A461" s="148"/>
      <c r="B461" s="149"/>
      <c r="C461" s="160"/>
      <c r="D461" s="149"/>
      <c r="E461" s="10" t="s">
        <v>2190</v>
      </c>
      <c r="F461" s="197" t="str">
        <f t="shared" si="52"/>
        <v>N0116_19</v>
      </c>
      <c r="G461" s="10" t="s">
        <v>2190</v>
      </c>
      <c r="H461" s="7" t="str">
        <f t="shared" si="50"/>
        <v>19</v>
      </c>
      <c r="I461" s="7" t="str">
        <f>VLOOKUP(H461,燃料種!$A$2:$C$42,3,FALSE)</f>
        <v>41.8</v>
      </c>
    </row>
    <row r="462" spans="1:9">
      <c r="A462" s="148"/>
      <c r="B462" s="149"/>
      <c r="C462" s="160"/>
      <c r="D462" s="149"/>
      <c r="E462" s="10" t="s">
        <v>2199</v>
      </c>
      <c r="F462" s="197" t="str">
        <f t="shared" si="52"/>
        <v>N0116_20</v>
      </c>
      <c r="G462" s="10" t="s">
        <v>2199</v>
      </c>
      <c r="H462" s="7" t="str">
        <f t="shared" si="50"/>
        <v>20</v>
      </c>
      <c r="I462" s="7" t="str">
        <f>VLOOKUP(H462,燃料種!$A$2:$C$42,3,FALSE)</f>
        <v>40.2</v>
      </c>
    </row>
    <row r="463" spans="1:9">
      <c r="A463" s="148"/>
      <c r="B463" s="149"/>
      <c r="C463" s="160"/>
      <c r="D463" s="149"/>
      <c r="E463" s="10" t="s">
        <v>2202</v>
      </c>
      <c r="F463" s="197" t="str">
        <f t="shared" si="52"/>
        <v>N0116_21</v>
      </c>
      <c r="G463" s="10" t="s">
        <v>2202</v>
      </c>
      <c r="H463" s="7" t="str">
        <f t="shared" si="50"/>
        <v>21</v>
      </c>
      <c r="I463" s="7" t="str">
        <f>VLOOKUP(H463,燃料種!$A$2:$C$42,3,FALSE)</f>
        <v>50.1</v>
      </c>
    </row>
    <row r="464" spans="1:9">
      <c r="A464" s="148"/>
      <c r="B464" s="149"/>
      <c r="C464" s="160"/>
      <c r="D464" s="149"/>
      <c r="E464" s="10" t="s">
        <v>2203</v>
      </c>
      <c r="F464" s="197" t="str">
        <f t="shared" si="52"/>
        <v>N0116_22</v>
      </c>
      <c r="G464" s="10" t="s">
        <v>2203</v>
      </c>
      <c r="H464" s="7" t="str">
        <f t="shared" si="50"/>
        <v>22</v>
      </c>
      <c r="I464" s="7" t="str">
        <f>VLOOKUP(H464,燃料種!$A$2:$C$42,3,FALSE)</f>
        <v>46.1</v>
      </c>
    </row>
    <row r="465" spans="1:9">
      <c r="A465" s="148"/>
      <c r="B465" s="149"/>
      <c r="C465" s="160"/>
      <c r="D465" s="149"/>
      <c r="E465" s="10" t="s">
        <v>2204</v>
      </c>
      <c r="F465" s="197" t="str">
        <f t="shared" si="52"/>
        <v>N0116_23</v>
      </c>
      <c r="G465" s="10" t="s">
        <v>2204</v>
      </c>
      <c r="H465" s="7" t="str">
        <f t="shared" si="50"/>
        <v>23</v>
      </c>
      <c r="I465" s="7" t="str">
        <f>VLOOKUP(H465,燃料種!$A$2:$C$42,3,FALSE)</f>
        <v>54.7</v>
      </c>
    </row>
    <row r="466" spans="1:9">
      <c r="A466" s="148"/>
      <c r="B466" s="149"/>
      <c r="C466" s="160"/>
      <c r="D466" s="149"/>
      <c r="E466" s="10" t="s">
        <v>2205</v>
      </c>
      <c r="F466" s="197" t="str">
        <f t="shared" si="52"/>
        <v>N0116_24</v>
      </c>
      <c r="G466" s="10" t="s">
        <v>2205</v>
      </c>
      <c r="H466" s="7" t="str">
        <f t="shared" si="50"/>
        <v>24</v>
      </c>
      <c r="I466" s="7" t="str">
        <f>VLOOKUP(H466,燃料種!$A$2:$C$42,3,FALSE)</f>
        <v>38.4</v>
      </c>
    </row>
    <row r="467" spans="1:9">
      <c r="A467" s="148"/>
      <c r="B467" s="149"/>
      <c r="C467" s="160"/>
      <c r="D467" s="149"/>
      <c r="E467" s="10" t="s">
        <v>2206</v>
      </c>
      <c r="F467" s="197" t="str">
        <f t="shared" si="52"/>
        <v>N0116_25</v>
      </c>
      <c r="G467" s="10" t="s">
        <v>2206</v>
      </c>
      <c r="H467" s="7" t="str">
        <f t="shared" si="50"/>
        <v>25</v>
      </c>
      <c r="I467" s="7" t="str">
        <f>VLOOKUP(H467,燃料種!$A$2:$C$42,3,FALSE)</f>
        <v>18.4</v>
      </c>
    </row>
    <row r="468" spans="1:9">
      <c r="A468" s="148"/>
      <c r="B468" s="149"/>
      <c r="C468" s="160"/>
      <c r="D468" s="149"/>
      <c r="E468" s="10" t="s">
        <v>2207</v>
      </c>
      <c r="F468" s="197" t="str">
        <f t="shared" si="52"/>
        <v>N0116_26</v>
      </c>
      <c r="G468" s="10" t="s">
        <v>2207</v>
      </c>
      <c r="H468" s="7" t="str">
        <f t="shared" si="50"/>
        <v>26</v>
      </c>
      <c r="I468" s="7" t="str">
        <f>VLOOKUP(H468,燃料種!$A$2:$C$42,3,FALSE)</f>
        <v>3.23</v>
      </c>
    </row>
    <row r="469" spans="1:9">
      <c r="A469" s="148"/>
      <c r="B469" s="149"/>
      <c r="C469" s="160"/>
      <c r="D469" s="149"/>
      <c r="E469" s="10" t="s">
        <v>2208</v>
      </c>
      <c r="F469" s="197" t="str">
        <f t="shared" si="52"/>
        <v>N0116_27</v>
      </c>
      <c r="G469" s="10" t="s">
        <v>2208</v>
      </c>
      <c r="H469" s="7" t="str">
        <f t="shared" si="50"/>
        <v>27</v>
      </c>
      <c r="I469" s="7" t="str">
        <f>VLOOKUP(H469,燃料種!$A$2:$C$42,3,FALSE)</f>
        <v>3.45</v>
      </c>
    </row>
    <row r="470" spans="1:9">
      <c r="A470" s="148"/>
      <c r="B470" s="149"/>
      <c r="C470" s="160"/>
      <c r="D470" s="149"/>
      <c r="E470" s="10" t="s">
        <v>2209</v>
      </c>
      <c r="F470" s="197" t="str">
        <f t="shared" si="52"/>
        <v>N0116_28</v>
      </c>
      <c r="G470" s="10" t="s">
        <v>2209</v>
      </c>
      <c r="H470" s="7" t="str">
        <f t="shared" si="50"/>
        <v>28</v>
      </c>
      <c r="I470" s="7" t="str">
        <f>VLOOKUP(H470,燃料種!$A$2:$C$42,3,FALSE)</f>
        <v>7.53</v>
      </c>
    </row>
    <row r="471" spans="1:9">
      <c r="A471" s="148"/>
      <c r="B471" s="149"/>
      <c r="C471" s="160"/>
      <c r="D471" s="11"/>
      <c r="E471" s="10" t="s">
        <v>2210</v>
      </c>
      <c r="F471" s="197" t="str">
        <f t="shared" si="52"/>
        <v>N0116_29</v>
      </c>
      <c r="G471" s="10" t="s">
        <v>2210</v>
      </c>
      <c r="H471" s="7" t="str">
        <f t="shared" si="50"/>
        <v>29</v>
      </c>
      <c r="I471" s="7" t="str">
        <f>VLOOKUP(H471,燃料種!$A$2:$C$42,3,FALSE)</f>
        <v>40.0</v>
      </c>
    </row>
    <row r="472" spans="1:9">
      <c r="A472" s="148"/>
      <c r="B472" s="149"/>
      <c r="C472" s="160"/>
      <c r="D472" s="165" t="s">
        <v>2250</v>
      </c>
      <c r="E472" s="10" t="s">
        <v>2178</v>
      </c>
      <c r="F472" s="197" t="str">
        <f t="shared" ref="F472:F475" si="53">LEFT($D$472,5)&amp;"_"&amp;LEFT(E472,2)</f>
        <v>N0117_07</v>
      </c>
      <c r="G472" s="10" t="s">
        <v>2178</v>
      </c>
      <c r="H472" s="7" t="str">
        <f t="shared" si="50"/>
        <v>07</v>
      </c>
      <c r="I472" s="7" t="str">
        <f>VLOOKUP(H472,燃料種!$A$2:$C$42,3,FALSE)</f>
        <v>29.0</v>
      </c>
    </row>
    <row r="473" spans="1:9">
      <c r="A473" s="148"/>
      <c r="B473" s="149"/>
      <c r="C473" s="160"/>
      <c r="D473" s="149"/>
      <c r="E473" s="10" t="s">
        <v>2221</v>
      </c>
      <c r="F473" s="197" t="str">
        <f t="shared" si="53"/>
        <v>N0117_08</v>
      </c>
      <c r="G473" s="10" t="s">
        <v>2221</v>
      </c>
      <c r="H473" s="7" t="str">
        <f t="shared" si="50"/>
        <v>08</v>
      </c>
      <c r="I473" s="7" t="str">
        <f>VLOOKUP(H473,燃料種!$A$2:$C$42,3,FALSE)</f>
        <v>34.1</v>
      </c>
    </row>
    <row r="474" spans="1:9">
      <c r="A474" s="148"/>
      <c r="B474" s="149"/>
      <c r="C474" s="160"/>
      <c r="D474" s="149"/>
      <c r="E474" s="10" t="s">
        <v>2222</v>
      </c>
      <c r="F474" s="197" t="str">
        <f t="shared" si="53"/>
        <v>N0117_09</v>
      </c>
      <c r="G474" s="10" t="s">
        <v>2222</v>
      </c>
      <c r="H474" s="7" t="str">
        <f t="shared" si="50"/>
        <v>09</v>
      </c>
      <c r="I474" s="7" t="str">
        <f>VLOOKUP(H474,燃料種!$A$2:$C$42,3,FALSE)</f>
        <v>37.3</v>
      </c>
    </row>
    <row r="475" spans="1:9">
      <c r="A475" s="148"/>
      <c r="B475" s="149"/>
      <c r="C475" s="160"/>
      <c r="D475" s="149"/>
      <c r="E475" s="10" t="s">
        <v>2181</v>
      </c>
      <c r="F475" s="197" t="str">
        <f t="shared" si="53"/>
        <v>N0117_10</v>
      </c>
      <c r="G475" s="10" t="s">
        <v>2181</v>
      </c>
      <c r="H475" s="7" t="str">
        <f t="shared" si="50"/>
        <v>10</v>
      </c>
      <c r="I475" s="7" t="str">
        <f>VLOOKUP(H475,燃料種!$A$2:$C$42,3,FALSE)</f>
        <v>40.0</v>
      </c>
    </row>
    <row r="476" spans="1:9">
      <c r="A476" s="148"/>
      <c r="B476" s="149"/>
      <c r="C476" s="160"/>
      <c r="D476" s="165" t="s">
        <v>2252</v>
      </c>
      <c r="E476" s="10" t="s">
        <v>2203</v>
      </c>
      <c r="F476" s="197" t="str">
        <f t="shared" ref="F476:F483" si="54">LEFT($D$476,5)&amp;"_"&amp;LEFT(E476,2)</f>
        <v>N0118_22</v>
      </c>
      <c r="G476" s="10" t="s">
        <v>2203</v>
      </c>
      <c r="H476" s="7" t="str">
        <f t="shared" si="50"/>
        <v>22</v>
      </c>
      <c r="I476" s="7" t="str">
        <f>VLOOKUP(H476,燃料種!$A$2:$C$42,3,FALSE)</f>
        <v>46.1</v>
      </c>
    </row>
    <row r="477" spans="1:9">
      <c r="A477" s="148"/>
      <c r="B477" s="149"/>
      <c r="C477" s="160"/>
      <c r="D477" s="149"/>
      <c r="E477" s="10" t="s">
        <v>2204</v>
      </c>
      <c r="F477" s="197" t="str">
        <f t="shared" si="54"/>
        <v>N0118_23</v>
      </c>
      <c r="G477" s="10" t="s">
        <v>2204</v>
      </c>
      <c r="H477" s="7" t="str">
        <f t="shared" si="50"/>
        <v>23</v>
      </c>
      <c r="I477" s="7" t="str">
        <f>VLOOKUP(H477,燃料種!$A$2:$C$42,3,FALSE)</f>
        <v>54.7</v>
      </c>
    </row>
    <row r="478" spans="1:9">
      <c r="A478" s="148"/>
      <c r="B478" s="149"/>
      <c r="C478" s="160"/>
      <c r="D478" s="149"/>
      <c r="E478" s="10" t="s">
        <v>2205</v>
      </c>
      <c r="F478" s="197" t="str">
        <f t="shared" si="54"/>
        <v>N0118_24</v>
      </c>
      <c r="G478" s="10" t="s">
        <v>2205</v>
      </c>
      <c r="H478" s="7" t="str">
        <f t="shared" si="50"/>
        <v>24</v>
      </c>
      <c r="I478" s="7" t="str">
        <f>VLOOKUP(H478,燃料種!$A$2:$C$42,3,FALSE)</f>
        <v>38.4</v>
      </c>
    </row>
    <row r="479" spans="1:9">
      <c r="A479" s="148"/>
      <c r="B479" s="149"/>
      <c r="C479" s="160"/>
      <c r="D479" s="149"/>
      <c r="E479" s="10" t="s">
        <v>2206</v>
      </c>
      <c r="F479" s="197" t="str">
        <f t="shared" si="54"/>
        <v>N0118_25</v>
      </c>
      <c r="G479" s="10" t="s">
        <v>2206</v>
      </c>
      <c r="H479" s="7" t="str">
        <f t="shared" si="50"/>
        <v>25</v>
      </c>
      <c r="I479" s="7" t="str">
        <f>VLOOKUP(H479,燃料種!$A$2:$C$42,3,FALSE)</f>
        <v>18.4</v>
      </c>
    </row>
    <row r="480" spans="1:9">
      <c r="A480" s="148"/>
      <c r="B480" s="149"/>
      <c r="C480" s="160"/>
      <c r="D480" s="149"/>
      <c r="E480" s="10" t="s">
        <v>2207</v>
      </c>
      <c r="F480" s="197" t="str">
        <f t="shared" si="54"/>
        <v>N0118_26</v>
      </c>
      <c r="G480" s="10" t="s">
        <v>2207</v>
      </c>
      <c r="H480" s="7" t="str">
        <f t="shared" si="50"/>
        <v>26</v>
      </c>
      <c r="I480" s="7" t="str">
        <f>VLOOKUP(H480,燃料種!$A$2:$C$42,3,FALSE)</f>
        <v>3.23</v>
      </c>
    </row>
    <row r="481" spans="1:9">
      <c r="A481" s="148"/>
      <c r="B481" s="149"/>
      <c r="C481" s="160"/>
      <c r="D481" s="149"/>
      <c r="E481" s="10" t="s">
        <v>2208</v>
      </c>
      <c r="F481" s="197" t="str">
        <f t="shared" si="54"/>
        <v>N0118_27</v>
      </c>
      <c r="G481" s="10" t="s">
        <v>2208</v>
      </c>
      <c r="H481" s="7" t="str">
        <f t="shared" si="50"/>
        <v>27</v>
      </c>
      <c r="I481" s="7" t="str">
        <f>VLOOKUP(H481,燃料種!$A$2:$C$42,3,FALSE)</f>
        <v>3.45</v>
      </c>
    </row>
    <row r="482" spans="1:9">
      <c r="A482" s="148"/>
      <c r="B482" s="149"/>
      <c r="C482" s="160"/>
      <c r="D482" s="149"/>
      <c r="E482" s="10" t="s">
        <v>2209</v>
      </c>
      <c r="F482" s="197" t="str">
        <f t="shared" si="54"/>
        <v>N0118_28</v>
      </c>
      <c r="G482" s="10" t="s">
        <v>2209</v>
      </c>
      <c r="H482" s="7" t="str">
        <f t="shared" si="50"/>
        <v>28</v>
      </c>
      <c r="I482" s="7" t="str">
        <f>VLOOKUP(H482,燃料種!$A$2:$C$42,3,FALSE)</f>
        <v>7.53</v>
      </c>
    </row>
    <row r="483" spans="1:9">
      <c r="A483" s="148"/>
      <c r="B483" s="149"/>
      <c r="C483" s="160"/>
      <c r="D483" s="149"/>
      <c r="E483" s="10" t="s">
        <v>2210</v>
      </c>
      <c r="F483" s="197" t="str">
        <f t="shared" si="54"/>
        <v>N0118_29</v>
      </c>
      <c r="G483" s="10" t="s">
        <v>2210</v>
      </c>
      <c r="H483" s="7" t="str">
        <f t="shared" si="50"/>
        <v>29</v>
      </c>
      <c r="I483" s="7" t="str">
        <f>VLOOKUP(H483,燃料種!$A$2:$C$42,3,FALSE)</f>
        <v>40.0</v>
      </c>
    </row>
    <row r="484" spans="1:9">
      <c r="A484" s="148"/>
      <c r="B484" s="149"/>
      <c r="C484" s="160"/>
      <c r="D484" s="165" t="s">
        <v>2253</v>
      </c>
      <c r="E484" s="173" t="s">
        <v>2172</v>
      </c>
      <c r="F484" s="197" t="str">
        <f t="shared" ref="F484:F497" si="55">LEFT($D$484,5)&amp;"_"&amp;LEFT(E484,2)</f>
        <v>N0119_01</v>
      </c>
      <c r="G484" s="173" t="s">
        <v>2172</v>
      </c>
      <c r="H484" s="7" t="str">
        <f t="shared" si="50"/>
        <v>01</v>
      </c>
      <c r="I484" s="7" t="str">
        <f>VLOOKUP(H484,燃料種!$A$2:$C$42,3,FALSE)</f>
        <v>28.7</v>
      </c>
    </row>
    <row r="485" spans="1:9">
      <c r="A485" s="148"/>
      <c r="B485" s="149"/>
      <c r="C485" s="160"/>
      <c r="D485" s="149"/>
      <c r="E485" s="173" t="s">
        <v>2173</v>
      </c>
      <c r="F485" s="197" t="str">
        <f t="shared" si="55"/>
        <v>N0119_02</v>
      </c>
      <c r="G485" s="173" t="s">
        <v>2173</v>
      </c>
      <c r="H485" s="7" t="str">
        <f t="shared" si="50"/>
        <v>02</v>
      </c>
      <c r="I485" s="7" t="str">
        <f>VLOOKUP(H485,燃料種!$A$2:$C$42,3,FALSE)</f>
        <v>28.9</v>
      </c>
    </row>
    <row r="486" spans="1:9">
      <c r="A486" s="148"/>
      <c r="B486" s="149"/>
      <c r="C486" s="160"/>
      <c r="D486" s="149"/>
      <c r="E486" s="602" t="s">
        <v>2174</v>
      </c>
      <c r="F486" s="197" t="str">
        <f t="shared" si="55"/>
        <v>N0119_03</v>
      </c>
      <c r="G486" s="602" t="s">
        <v>2174</v>
      </c>
      <c r="H486" s="7" t="str">
        <f t="shared" si="50"/>
        <v>03</v>
      </c>
      <c r="I486" s="7" t="str">
        <f>VLOOKUP(H486,燃料種!$A$2:$C$42,3,FALSE)</f>
        <v>28.3</v>
      </c>
    </row>
    <row r="487" spans="1:9">
      <c r="A487" s="148"/>
      <c r="B487" s="149"/>
      <c r="C487" s="160"/>
      <c r="D487" s="149"/>
      <c r="E487" s="602" t="s">
        <v>2175</v>
      </c>
      <c r="F487" s="197" t="str">
        <f t="shared" si="55"/>
        <v>N0119_04</v>
      </c>
      <c r="G487" s="602" t="s">
        <v>2175</v>
      </c>
      <c r="H487" s="7" t="str">
        <f t="shared" si="50"/>
        <v>04</v>
      </c>
      <c r="I487" s="7" t="str">
        <f>VLOOKUP(H487,燃料種!$A$2:$C$42,3,FALSE)</f>
        <v>26.1</v>
      </c>
    </row>
    <row r="488" spans="1:9">
      <c r="A488" s="148"/>
      <c r="B488" s="149"/>
      <c r="C488" s="160"/>
      <c r="D488" s="149"/>
      <c r="E488" s="603" t="s">
        <v>2176</v>
      </c>
      <c r="F488" s="197" t="str">
        <f t="shared" si="55"/>
        <v>N0119_05</v>
      </c>
      <c r="G488" s="603" t="s">
        <v>2176</v>
      </c>
      <c r="H488" s="7" t="str">
        <f t="shared" si="50"/>
        <v>05</v>
      </c>
      <c r="I488" s="7" t="str">
        <f>VLOOKUP(H488,燃料種!$A$2:$C$42,3,FALSE)</f>
        <v>24.2</v>
      </c>
    </row>
    <row r="489" spans="1:9">
      <c r="A489" s="148"/>
      <c r="B489" s="149"/>
      <c r="C489" s="160"/>
      <c r="D489" s="149"/>
      <c r="E489" s="603" t="s">
        <v>2177</v>
      </c>
      <c r="F489" s="197" t="str">
        <f t="shared" si="55"/>
        <v>N0119_06</v>
      </c>
      <c r="G489" s="603" t="s">
        <v>2177</v>
      </c>
      <c r="H489" s="7" t="str">
        <f t="shared" si="50"/>
        <v>06</v>
      </c>
      <c r="I489" s="7" t="str">
        <f>VLOOKUP(H489,燃料種!$A$2:$C$42,3,FALSE)</f>
        <v>27.8</v>
      </c>
    </row>
    <row r="490" spans="1:9">
      <c r="A490" s="148"/>
      <c r="B490" s="149"/>
      <c r="C490" s="160"/>
      <c r="D490" s="149"/>
      <c r="E490" s="603" t="s">
        <v>2178</v>
      </c>
      <c r="F490" s="197" t="str">
        <f t="shared" si="55"/>
        <v>N0119_07</v>
      </c>
      <c r="G490" s="603" t="s">
        <v>2178</v>
      </c>
      <c r="H490" s="7" t="str">
        <f t="shared" si="50"/>
        <v>07</v>
      </c>
      <c r="I490" s="7" t="str">
        <f>VLOOKUP(H490,燃料種!$A$2:$C$42,3,FALSE)</f>
        <v>29.0</v>
      </c>
    </row>
    <row r="491" spans="1:9">
      <c r="A491" s="148"/>
      <c r="B491" s="149"/>
      <c r="C491" s="160"/>
      <c r="D491" s="149"/>
      <c r="E491" s="603" t="s">
        <v>2221</v>
      </c>
      <c r="F491" s="197" t="str">
        <f t="shared" si="55"/>
        <v>N0119_08</v>
      </c>
      <c r="G491" s="603" t="s">
        <v>2179</v>
      </c>
      <c r="H491" s="7" t="str">
        <f t="shared" si="50"/>
        <v>08</v>
      </c>
      <c r="I491" s="7" t="str">
        <f>VLOOKUP(H491,燃料種!$A$2:$C$42,3,FALSE)</f>
        <v>34.1</v>
      </c>
    </row>
    <row r="492" spans="1:9">
      <c r="A492" s="148"/>
      <c r="B492" s="149"/>
      <c r="C492" s="160"/>
      <c r="D492" s="149"/>
      <c r="E492" s="603" t="s">
        <v>2222</v>
      </c>
      <c r="F492" s="197" t="str">
        <f t="shared" si="55"/>
        <v>N0119_09</v>
      </c>
      <c r="G492" s="603" t="s">
        <v>2180</v>
      </c>
      <c r="H492" s="7" t="str">
        <f t="shared" si="50"/>
        <v>09</v>
      </c>
      <c r="I492" s="7" t="str">
        <f>VLOOKUP(H492,燃料種!$A$2:$C$42,3,FALSE)</f>
        <v>37.3</v>
      </c>
    </row>
    <row r="493" spans="1:9">
      <c r="A493" s="148"/>
      <c r="B493" s="149"/>
      <c r="C493" s="160"/>
      <c r="D493" s="149"/>
      <c r="E493" s="603" t="s">
        <v>2181</v>
      </c>
      <c r="F493" s="197" t="str">
        <f t="shared" si="55"/>
        <v>N0119_10</v>
      </c>
      <c r="G493" s="603" t="s">
        <v>2181</v>
      </c>
      <c r="H493" s="7" t="str">
        <f t="shared" ref="H493:H580" si="56">LEFT(G493,2)</f>
        <v>10</v>
      </c>
      <c r="I493" s="7" t="str">
        <f>VLOOKUP(H493,燃料種!$A$2:$C$42,3,FALSE)</f>
        <v>40.0</v>
      </c>
    </row>
    <row r="494" spans="1:9">
      <c r="A494" s="148"/>
      <c r="B494" s="149"/>
      <c r="C494" s="160"/>
      <c r="D494" s="149"/>
      <c r="E494" s="174" t="s">
        <v>2183</v>
      </c>
      <c r="F494" s="197" t="str">
        <f t="shared" si="55"/>
        <v>N0119_31</v>
      </c>
      <c r="G494" s="174" t="s">
        <v>2183</v>
      </c>
      <c r="H494" s="7" t="str">
        <f t="shared" si="56"/>
        <v>31</v>
      </c>
      <c r="I494" s="7" t="str">
        <f>VLOOKUP(H494,燃料種!$A$2:$C$42,3,FALSE)</f>
        <v>26.9</v>
      </c>
    </row>
    <row r="495" spans="1:9">
      <c r="A495" s="148"/>
      <c r="B495" s="149"/>
      <c r="C495" s="160"/>
      <c r="D495" s="149"/>
      <c r="E495" s="174" t="s">
        <v>2184</v>
      </c>
      <c r="F495" s="197" t="str">
        <f t="shared" si="55"/>
        <v>N0119_32</v>
      </c>
      <c r="G495" s="174" t="s">
        <v>2184</v>
      </c>
      <c r="H495" s="7" t="str">
        <f t="shared" si="56"/>
        <v>32</v>
      </c>
      <c r="I495" s="7" t="str">
        <f>VLOOKUP(H495,燃料種!$A$2:$C$42,3,FALSE)</f>
        <v>33.2</v>
      </c>
    </row>
    <row r="496" spans="1:9">
      <c r="A496" s="148"/>
      <c r="B496" s="149"/>
      <c r="C496" s="160"/>
      <c r="D496" s="149"/>
      <c r="E496" s="10" t="s">
        <v>2185</v>
      </c>
      <c r="F496" s="197" t="str">
        <f t="shared" si="55"/>
        <v>N0119_33</v>
      </c>
      <c r="G496" s="10" t="s">
        <v>2185</v>
      </c>
      <c r="H496" s="7" t="str">
        <f t="shared" si="56"/>
        <v>33</v>
      </c>
      <c r="I496" s="7" t="str">
        <f>VLOOKUP(H496,燃料種!$A$2:$C$42,3,FALSE)</f>
        <v>29.3</v>
      </c>
    </row>
    <row r="497" spans="1:9">
      <c r="A497" s="148"/>
      <c r="B497" s="149"/>
      <c r="C497" s="160"/>
      <c r="D497" s="11"/>
      <c r="E497" s="10" t="s">
        <v>2186</v>
      </c>
      <c r="F497" s="197" t="str">
        <f t="shared" si="55"/>
        <v>N0119_34</v>
      </c>
      <c r="G497" s="10" t="s">
        <v>2186</v>
      </c>
      <c r="H497" s="7" t="str">
        <f t="shared" si="56"/>
        <v>34</v>
      </c>
      <c r="I497" s="7" t="str">
        <f>VLOOKUP(H497,燃料種!$A$2:$C$42,3,FALSE)</f>
        <v>29.3</v>
      </c>
    </row>
    <row r="498" spans="1:9">
      <c r="A498" s="148"/>
      <c r="B498" s="149"/>
      <c r="C498" s="160"/>
      <c r="D498" s="165" t="s">
        <v>2254</v>
      </c>
      <c r="E498" s="10" t="s">
        <v>2192</v>
      </c>
      <c r="F498" s="197" t="str">
        <f t="shared" ref="F498:F507" si="57">LEFT($D$498,5)&amp;"_"&amp;LEFT(E498,2)</f>
        <v>N0120_11</v>
      </c>
      <c r="G498" s="10" t="s">
        <v>2192</v>
      </c>
      <c r="H498" s="7" t="str">
        <f t="shared" si="56"/>
        <v>11</v>
      </c>
      <c r="I498" s="7" t="str">
        <f>VLOOKUP(H498,燃料種!$A$2:$C$42,3,FALSE)</f>
        <v>34.8</v>
      </c>
    </row>
    <row r="499" spans="1:9">
      <c r="A499" s="148"/>
      <c r="B499" s="149"/>
      <c r="C499" s="160"/>
      <c r="D499" s="149"/>
      <c r="E499" s="10" t="s">
        <v>2223</v>
      </c>
      <c r="F499" s="197" t="str">
        <f t="shared" si="57"/>
        <v>N0120_12</v>
      </c>
      <c r="G499" s="10" t="s">
        <v>2223</v>
      </c>
      <c r="H499" s="7" t="str">
        <f t="shared" si="56"/>
        <v>12</v>
      </c>
      <c r="I499" s="7" t="str">
        <f>VLOOKUP(H499,燃料種!$A$2:$C$42,3,FALSE)</f>
        <v>38.3</v>
      </c>
    </row>
    <row r="500" spans="1:9">
      <c r="A500" s="148"/>
      <c r="B500" s="149"/>
      <c r="C500" s="160"/>
      <c r="D500" s="149"/>
      <c r="E500" s="10" t="s">
        <v>2193</v>
      </c>
      <c r="F500" s="197" t="str">
        <f t="shared" si="57"/>
        <v>N0120_13</v>
      </c>
      <c r="G500" s="10" t="s">
        <v>2193</v>
      </c>
      <c r="H500" s="7" t="str">
        <f t="shared" si="56"/>
        <v>13</v>
      </c>
      <c r="I500" s="7" t="str">
        <f>VLOOKUP(H500,燃料種!$A$2:$C$42,3,FALSE)</f>
        <v>33.4</v>
      </c>
    </row>
    <row r="501" spans="1:9">
      <c r="A501" s="148"/>
      <c r="B501" s="149"/>
      <c r="C501" s="160"/>
      <c r="D501" s="149"/>
      <c r="E501" s="10" t="s">
        <v>2194</v>
      </c>
      <c r="F501" s="197" t="str">
        <f t="shared" si="57"/>
        <v>N0120_14</v>
      </c>
      <c r="G501" s="10" t="s">
        <v>2194</v>
      </c>
      <c r="H501" s="7" t="str">
        <f t="shared" si="56"/>
        <v>14</v>
      </c>
      <c r="I501" s="7" t="str">
        <f>VLOOKUP(H501,燃料種!$A$2:$C$42,3,FALSE)</f>
        <v>33.3</v>
      </c>
    </row>
    <row r="502" spans="1:9">
      <c r="A502" s="148"/>
      <c r="B502" s="149"/>
      <c r="C502" s="160"/>
      <c r="D502" s="149"/>
      <c r="E502" s="10" t="s">
        <v>2195</v>
      </c>
      <c r="F502" s="197" t="str">
        <f t="shared" si="57"/>
        <v>N0120_15</v>
      </c>
      <c r="G502" s="10" t="s">
        <v>2195</v>
      </c>
      <c r="H502" s="7" t="str">
        <f t="shared" si="56"/>
        <v>15</v>
      </c>
      <c r="I502" s="7" t="str">
        <f>VLOOKUP(H502,燃料種!$A$2:$C$42,3,FALSE)</f>
        <v>36.3</v>
      </c>
    </row>
    <row r="503" spans="1:9">
      <c r="A503" s="148"/>
      <c r="B503" s="149"/>
      <c r="C503" s="160"/>
      <c r="D503" s="149"/>
      <c r="E503" s="10" t="s">
        <v>2196</v>
      </c>
      <c r="F503" s="197" t="str">
        <f t="shared" si="57"/>
        <v>N0120_16</v>
      </c>
      <c r="G503" s="10" t="s">
        <v>2196</v>
      </c>
      <c r="H503" s="7" t="str">
        <f t="shared" si="56"/>
        <v>16</v>
      </c>
      <c r="I503" s="7" t="str">
        <f>VLOOKUP(H503,燃料種!$A$2:$C$42,3,FALSE)</f>
        <v>36.5</v>
      </c>
    </row>
    <row r="504" spans="1:9">
      <c r="A504" s="148"/>
      <c r="B504" s="149"/>
      <c r="C504" s="160"/>
      <c r="D504" s="149"/>
      <c r="E504" s="10" t="s">
        <v>2197</v>
      </c>
      <c r="F504" s="197" t="str">
        <f t="shared" si="57"/>
        <v>N0120_17</v>
      </c>
      <c r="G504" s="10" t="s">
        <v>2197</v>
      </c>
      <c r="H504" s="7" t="str">
        <f t="shared" si="56"/>
        <v>17</v>
      </c>
      <c r="I504" s="7" t="str">
        <f>VLOOKUP(H504,燃料種!$A$2:$C$42,3,FALSE)</f>
        <v>38.0</v>
      </c>
    </row>
    <row r="505" spans="1:9">
      <c r="A505" s="148"/>
      <c r="B505" s="149"/>
      <c r="C505" s="160"/>
      <c r="D505" s="149"/>
      <c r="E505" s="10" t="s">
        <v>2198</v>
      </c>
      <c r="F505" s="197" t="str">
        <f t="shared" si="57"/>
        <v>N0120_18</v>
      </c>
      <c r="G505" s="10" t="s">
        <v>2198</v>
      </c>
      <c r="H505" s="7" t="str">
        <f t="shared" si="56"/>
        <v>18</v>
      </c>
      <c r="I505" s="7" t="str">
        <f>VLOOKUP(H505,燃料種!$A$2:$C$42,3,FALSE)</f>
        <v>38.9</v>
      </c>
    </row>
    <row r="506" spans="1:9">
      <c r="A506" s="148"/>
      <c r="B506" s="149"/>
      <c r="C506" s="160"/>
      <c r="D506" s="149"/>
      <c r="E506" s="10" t="s">
        <v>2190</v>
      </c>
      <c r="F506" s="197" t="str">
        <f t="shared" si="57"/>
        <v>N0120_19</v>
      </c>
      <c r="G506" s="10" t="s">
        <v>2190</v>
      </c>
      <c r="H506" s="7" t="str">
        <f t="shared" si="56"/>
        <v>19</v>
      </c>
      <c r="I506" s="7" t="str">
        <f>VLOOKUP(H506,燃料種!$A$2:$C$42,3,FALSE)</f>
        <v>41.8</v>
      </c>
    </row>
    <row r="507" spans="1:9">
      <c r="A507" s="148"/>
      <c r="B507" s="149"/>
      <c r="C507" s="160"/>
      <c r="D507" s="11"/>
      <c r="E507" s="10" t="s">
        <v>2199</v>
      </c>
      <c r="F507" s="197" t="str">
        <f t="shared" si="57"/>
        <v>N0120_20</v>
      </c>
      <c r="G507" s="10" t="s">
        <v>2199</v>
      </c>
      <c r="H507" s="7" t="str">
        <f t="shared" si="56"/>
        <v>20</v>
      </c>
      <c r="I507" s="7" t="str">
        <f>VLOOKUP(H507,燃料種!$A$2:$C$42,3,FALSE)</f>
        <v>40.2</v>
      </c>
    </row>
    <row r="508" spans="1:9">
      <c r="A508" s="148"/>
      <c r="B508" s="149"/>
      <c r="C508" s="160"/>
      <c r="D508" s="165" t="s">
        <v>2255</v>
      </c>
      <c r="E508" s="10" t="s">
        <v>2202</v>
      </c>
      <c r="F508" s="197" t="str">
        <f t="shared" ref="F508:F516" si="58">LEFT($D$508,5)&amp;"_"&amp;LEFT(E508,2)</f>
        <v>N0121_21</v>
      </c>
      <c r="G508" s="10" t="s">
        <v>2202</v>
      </c>
      <c r="H508" s="7" t="str">
        <f t="shared" si="56"/>
        <v>21</v>
      </c>
      <c r="I508" s="7" t="str">
        <f>VLOOKUP(H508,燃料種!$A$2:$C$42,3,FALSE)</f>
        <v>50.1</v>
      </c>
    </row>
    <row r="509" spans="1:9">
      <c r="A509" s="148"/>
      <c r="B509" s="149"/>
      <c r="C509" s="160"/>
      <c r="D509" s="149"/>
      <c r="E509" s="10" t="s">
        <v>2203</v>
      </c>
      <c r="F509" s="197" t="str">
        <f t="shared" si="58"/>
        <v>N0121_22</v>
      </c>
      <c r="G509" s="10" t="s">
        <v>2203</v>
      </c>
      <c r="H509" s="7" t="str">
        <f t="shared" si="56"/>
        <v>22</v>
      </c>
      <c r="I509" s="7" t="str">
        <f>VLOOKUP(H509,燃料種!$A$2:$C$42,3,FALSE)</f>
        <v>46.1</v>
      </c>
    </row>
    <row r="510" spans="1:9">
      <c r="A510" s="148"/>
      <c r="B510" s="149"/>
      <c r="C510" s="160"/>
      <c r="D510" s="149"/>
      <c r="E510" s="10" t="s">
        <v>2204</v>
      </c>
      <c r="F510" s="197" t="str">
        <f t="shared" si="58"/>
        <v>N0121_23</v>
      </c>
      <c r="G510" s="10" t="s">
        <v>2204</v>
      </c>
      <c r="H510" s="7" t="str">
        <f t="shared" si="56"/>
        <v>23</v>
      </c>
      <c r="I510" s="7" t="str">
        <f>VLOOKUP(H510,燃料種!$A$2:$C$42,3,FALSE)</f>
        <v>54.7</v>
      </c>
    </row>
    <row r="511" spans="1:9">
      <c r="A511" s="148"/>
      <c r="B511" s="149"/>
      <c r="C511" s="160"/>
      <c r="D511" s="149"/>
      <c r="E511" s="10" t="s">
        <v>2205</v>
      </c>
      <c r="F511" s="197" t="str">
        <f t="shared" si="58"/>
        <v>N0121_24</v>
      </c>
      <c r="G511" s="10" t="s">
        <v>2205</v>
      </c>
      <c r="H511" s="7" t="str">
        <f t="shared" si="56"/>
        <v>24</v>
      </c>
      <c r="I511" s="7" t="str">
        <f>VLOOKUP(H511,燃料種!$A$2:$C$42,3,FALSE)</f>
        <v>38.4</v>
      </c>
    </row>
    <row r="512" spans="1:9">
      <c r="A512" s="148"/>
      <c r="B512" s="149"/>
      <c r="C512" s="160"/>
      <c r="D512" s="149"/>
      <c r="E512" s="10" t="s">
        <v>2206</v>
      </c>
      <c r="F512" s="197" t="str">
        <f t="shared" si="58"/>
        <v>N0121_25</v>
      </c>
      <c r="G512" s="10" t="s">
        <v>2206</v>
      </c>
      <c r="H512" s="7" t="str">
        <f t="shared" si="56"/>
        <v>25</v>
      </c>
      <c r="I512" s="7" t="str">
        <f>VLOOKUP(H512,燃料種!$A$2:$C$42,3,FALSE)</f>
        <v>18.4</v>
      </c>
    </row>
    <row r="513" spans="1:9">
      <c r="A513" s="148"/>
      <c r="B513" s="149"/>
      <c r="C513" s="160"/>
      <c r="D513" s="149"/>
      <c r="E513" s="10" t="s">
        <v>2207</v>
      </c>
      <c r="F513" s="197" t="str">
        <f t="shared" si="58"/>
        <v>N0121_26</v>
      </c>
      <c r="G513" s="10" t="s">
        <v>2207</v>
      </c>
      <c r="H513" s="7" t="str">
        <f t="shared" si="56"/>
        <v>26</v>
      </c>
      <c r="I513" s="7" t="str">
        <f>VLOOKUP(H513,燃料種!$A$2:$C$42,3,FALSE)</f>
        <v>3.23</v>
      </c>
    </row>
    <row r="514" spans="1:9">
      <c r="A514" s="148"/>
      <c r="B514" s="149"/>
      <c r="C514" s="160"/>
      <c r="D514" s="149"/>
      <c r="E514" s="10" t="s">
        <v>2208</v>
      </c>
      <c r="F514" s="197" t="str">
        <f t="shared" si="58"/>
        <v>N0121_27</v>
      </c>
      <c r="G514" s="10" t="s">
        <v>2208</v>
      </c>
      <c r="H514" s="7" t="str">
        <f t="shared" si="56"/>
        <v>27</v>
      </c>
      <c r="I514" s="7" t="str">
        <f>VLOOKUP(H514,燃料種!$A$2:$C$42,3,FALSE)</f>
        <v>3.45</v>
      </c>
    </row>
    <row r="515" spans="1:9">
      <c r="A515" s="148"/>
      <c r="B515" s="149"/>
      <c r="C515" s="160"/>
      <c r="D515" s="149"/>
      <c r="E515" s="10" t="s">
        <v>2209</v>
      </c>
      <c r="F515" s="197" t="str">
        <f t="shared" si="58"/>
        <v>N0121_28</v>
      </c>
      <c r="G515" s="10" t="s">
        <v>2209</v>
      </c>
      <c r="H515" s="7" t="str">
        <f t="shared" si="56"/>
        <v>28</v>
      </c>
      <c r="I515" s="7" t="str">
        <f>VLOOKUP(H515,燃料種!$A$2:$C$42,3,FALSE)</f>
        <v>7.53</v>
      </c>
    </row>
    <row r="516" spans="1:9">
      <c r="A516" s="148"/>
      <c r="B516" s="149"/>
      <c r="C516" s="160"/>
      <c r="D516" s="149"/>
      <c r="E516" s="10" t="s">
        <v>2210</v>
      </c>
      <c r="F516" s="197" t="str">
        <f t="shared" si="58"/>
        <v>N0121_29</v>
      </c>
      <c r="G516" s="10" t="s">
        <v>2210</v>
      </c>
      <c r="H516" s="7" t="str">
        <f t="shared" si="56"/>
        <v>29</v>
      </c>
      <c r="I516" s="7" t="str">
        <f>VLOOKUP(H516,燃料種!$A$2:$C$42,3,FALSE)</f>
        <v>40.0</v>
      </c>
    </row>
    <row r="517" spans="1:9">
      <c r="A517" s="148"/>
      <c r="B517" s="149"/>
      <c r="C517" s="160"/>
      <c r="D517" s="165" t="s">
        <v>2256</v>
      </c>
      <c r="E517" s="10" t="s">
        <v>2192</v>
      </c>
      <c r="F517" s="197" t="str">
        <f t="shared" ref="F517:F535" si="59">LEFT($D$517,5)&amp;"_"&amp;LEFT(E517,2)</f>
        <v>N0122_11</v>
      </c>
      <c r="G517" s="10" t="s">
        <v>2192</v>
      </c>
      <c r="H517" s="7" t="str">
        <f t="shared" si="56"/>
        <v>11</v>
      </c>
      <c r="I517" s="7" t="str">
        <f>VLOOKUP(H517,燃料種!$A$2:$C$42,3,FALSE)</f>
        <v>34.8</v>
      </c>
    </row>
    <row r="518" spans="1:9">
      <c r="A518" s="148"/>
      <c r="B518" s="149"/>
      <c r="C518" s="160"/>
      <c r="D518" s="149"/>
      <c r="E518" s="10" t="s">
        <v>2223</v>
      </c>
      <c r="F518" s="197" t="str">
        <f t="shared" si="59"/>
        <v>N0122_12</v>
      </c>
      <c r="G518" s="10" t="s">
        <v>2223</v>
      </c>
      <c r="H518" s="7" t="str">
        <f t="shared" si="56"/>
        <v>12</v>
      </c>
      <c r="I518" s="7" t="str">
        <f>VLOOKUP(H518,燃料種!$A$2:$C$42,3,FALSE)</f>
        <v>38.3</v>
      </c>
    </row>
    <row r="519" spans="1:9">
      <c r="A519" s="148"/>
      <c r="B519" s="149"/>
      <c r="C519" s="160"/>
      <c r="D519" s="149"/>
      <c r="E519" s="10" t="s">
        <v>2193</v>
      </c>
      <c r="F519" s="197" t="str">
        <f t="shared" si="59"/>
        <v>N0122_13</v>
      </c>
      <c r="G519" s="10" t="s">
        <v>2193</v>
      </c>
      <c r="H519" s="7" t="str">
        <f t="shared" si="56"/>
        <v>13</v>
      </c>
      <c r="I519" s="7" t="str">
        <f>VLOOKUP(H519,燃料種!$A$2:$C$42,3,FALSE)</f>
        <v>33.4</v>
      </c>
    </row>
    <row r="520" spans="1:9">
      <c r="A520" s="148"/>
      <c r="B520" s="149"/>
      <c r="C520" s="160"/>
      <c r="D520" s="149"/>
      <c r="E520" s="10" t="s">
        <v>2194</v>
      </c>
      <c r="F520" s="197" t="str">
        <f t="shared" si="59"/>
        <v>N0122_14</v>
      </c>
      <c r="G520" s="10" t="s">
        <v>2194</v>
      </c>
      <c r="H520" s="7" t="str">
        <f t="shared" si="56"/>
        <v>14</v>
      </c>
      <c r="I520" s="7" t="str">
        <f>VLOOKUP(H520,燃料種!$A$2:$C$42,3,FALSE)</f>
        <v>33.3</v>
      </c>
    </row>
    <row r="521" spans="1:9">
      <c r="A521" s="148"/>
      <c r="B521" s="149"/>
      <c r="C521" s="160"/>
      <c r="D521" s="149"/>
      <c r="E521" s="10" t="s">
        <v>2195</v>
      </c>
      <c r="F521" s="197" t="str">
        <f t="shared" si="59"/>
        <v>N0122_15</v>
      </c>
      <c r="G521" s="10" t="s">
        <v>2195</v>
      </c>
      <c r="H521" s="7" t="str">
        <f t="shared" si="56"/>
        <v>15</v>
      </c>
      <c r="I521" s="7" t="str">
        <f>VLOOKUP(H521,燃料種!$A$2:$C$42,3,FALSE)</f>
        <v>36.3</v>
      </c>
    </row>
    <row r="522" spans="1:9">
      <c r="A522" s="148"/>
      <c r="B522" s="149"/>
      <c r="C522" s="160"/>
      <c r="D522" s="149"/>
      <c r="E522" s="10" t="s">
        <v>2196</v>
      </c>
      <c r="F522" s="197" t="str">
        <f t="shared" si="59"/>
        <v>N0122_16</v>
      </c>
      <c r="G522" s="10" t="s">
        <v>2196</v>
      </c>
      <c r="H522" s="7" t="str">
        <f t="shared" si="56"/>
        <v>16</v>
      </c>
      <c r="I522" s="7" t="str">
        <f>VLOOKUP(H522,燃料種!$A$2:$C$42,3,FALSE)</f>
        <v>36.5</v>
      </c>
    </row>
    <row r="523" spans="1:9">
      <c r="A523" s="148"/>
      <c r="B523" s="149"/>
      <c r="C523" s="160"/>
      <c r="D523" s="149"/>
      <c r="E523" s="10" t="s">
        <v>2197</v>
      </c>
      <c r="F523" s="197" t="str">
        <f t="shared" si="59"/>
        <v>N0122_17</v>
      </c>
      <c r="G523" s="10" t="s">
        <v>2197</v>
      </c>
      <c r="H523" s="7" t="str">
        <f t="shared" si="56"/>
        <v>17</v>
      </c>
      <c r="I523" s="7" t="str">
        <f>VLOOKUP(H523,燃料種!$A$2:$C$42,3,FALSE)</f>
        <v>38.0</v>
      </c>
    </row>
    <row r="524" spans="1:9">
      <c r="A524" s="148"/>
      <c r="B524" s="149"/>
      <c r="C524" s="160"/>
      <c r="D524" s="149"/>
      <c r="E524" s="10" t="s">
        <v>2198</v>
      </c>
      <c r="F524" s="197" t="str">
        <f t="shared" si="59"/>
        <v>N0122_18</v>
      </c>
      <c r="G524" s="10" t="s">
        <v>2198</v>
      </c>
      <c r="H524" s="7" t="str">
        <f t="shared" si="56"/>
        <v>18</v>
      </c>
      <c r="I524" s="7" t="str">
        <f>VLOOKUP(H524,燃料種!$A$2:$C$42,3,FALSE)</f>
        <v>38.9</v>
      </c>
    </row>
    <row r="525" spans="1:9">
      <c r="A525" s="148"/>
      <c r="B525" s="149"/>
      <c r="C525" s="160"/>
      <c r="D525" s="149"/>
      <c r="E525" s="10" t="s">
        <v>2190</v>
      </c>
      <c r="F525" s="197" t="str">
        <f t="shared" si="59"/>
        <v>N0122_19</v>
      </c>
      <c r="G525" s="10" t="s">
        <v>2190</v>
      </c>
      <c r="H525" s="7" t="str">
        <f t="shared" si="56"/>
        <v>19</v>
      </c>
      <c r="I525" s="7" t="str">
        <f>VLOOKUP(H525,燃料種!$A$2:$C$42,3,FALSE)</f>
        <v>41.8</v>
      </c>
    </row>
    <row r="526" spans="1:9">
      <c r="A526" s="148"/>
      <c r="B526" s="149"/>
      <c r="C526" s="160"/>
      <c r="D526" s="149"/>
      <c r="E526" s="10" t="s">
        <v>2199</v>
      </c>
      <c r="F526" s="197" t="str">
        <f t="shared" si="59"/>
        <v>N0122_20</v>
      </c>
      <c r="G526" s="10" t="s">
        <v>2199</v>
      </c>
      <c r="H526" s="7" t="str">
        <f t="shared" si="56"/>
        <v>20</v>
      </c>
      <c r="I526" s="7" t="str">
        <f>VLOOKUP(H526,燃料種!$A$2:$C$42,3,FALSE)</f>
        <v>40.2</v>
      </c>
    </row>
    <row r="527" spans="1:9">
      <c r="A527" s="148"/>
      <c r="B527" s="149"/>
      <c r="C527" s="160"/>
      <c r="D527" s="149"/>
      <c r="E527" s="10" t="s">
        <v>2202</v>
      </c>
      <c r="F527" s="197" t="str">
        <f t="shared" si="59"/>
        <v>N0122_21</v>
      </c>
      <c r="G527" s="10" t="s">
        <v>2202</v>
      </c>
      <c r="H527" s="7" t="str">
        <f t="shared" si="56"/>
        <v>21</v>
      </c>
      <c r="I527" s="7" t="str">
        <f>VLOOKUP(H527,燃料種!$A$2:$C$42,3,FALSE)</f>
        <v>50.1</v>
      </c>
    </row>
    <row r="528" spans="1:9">
      <c r="A528" s="148"/>
      <c r="B528" s="149"/>
      <c r="C528" s="160"/>
      <c r="D528" s="149"/>
      <c r="E528" s="10" t="s">
        <v>2203</v>
      </c>
      <c r="F528" s="197" t="str">
        <f t="shared" si="59"/>
        <v>N0122_22</v>
      </c>
      <c r="G528" s="10" t="s">
        <v>2203</v>
      </c>
      <c r="H528" s="7" t="str">
        <f t="shared" si="56"/>
        <v>22</v>
      </c>
      <c r="I528" s="7" t="str">
        <f>VLOOKUP(H528,燃料種!$A$2:$C$42,3,FALSE)</f>
        <v>46.1</v>
      </c>
    </row>
    <row r="529" spans="1:9">
      <c r="A529" s="148"/>
      <c r="B529" s="149"/>
      <c r="C529" s="160"/>
      <c r="D529" s="149"/>
      <c r="E529" s="10" t="s">
        <v>2204</v>
      </c>
      <c r="F529" s="197" t="str">
        <f t="shared" si="59"/>
        <v>N0122_23</v>
      </c>
      <c r="G529" s="10" t="s">
        <v>2204</v>
      </c>
      <c r="H529" s="7" t="str">
        <f t="shared" si="56"/>
        <v>23</v>
      </c>
      <c r="I529" s="7" t="str">
        <f>VLOOKUP(H529,燃料種!$A$2:$C$42,3,FALSE)</f>
        <v>54.7</v>
      </c>
    </row>
    <row r="530" spans="1:9">
      <c r="A530" s="148"/>
      <c r="B530" s="149"/>
      <c r="C530" s="160"/>
      <c r="D530" s="149"/>
      <c r="E530" s="10" t="s">
        <v>2205</v>
      </c>
      <c r="F530" s="197" t="str">
        <f t="shared" si="59"/>
        <v>N0122_24</v>
      </c>
      <c r="G530" s="10" t="s">
        <v>2205</v>
      </c>
      <c r="H530" s="7" t="str">
        <f t="shared" si="56"/>
        <v>24</v>
      </c>
      <c r="I530" s="7" t="str">
        <f>VLOOKUP(H530,燃料種!$A$2:$C$42,3,FALSE)</f>
        <v>38.4</v>
      </c>
    </row>
    <row r="531" spans="1:9">
      <c r="A531" s="148"/>
      <c r="B531" s="149"/>
      <c r="C531" s="160"/>
      <c r="D531" s="149"/>
      <c r="E531" s="10" t="s">
        <v>2206</v>
      </c>
      <c r="F531" s="197" t="str">
        <f t="shared" si="59"/>
        <v>N0122_25</v>
      </c>
      <c r="G531" s="10" t="s">
        <v>2206</v>
      </c>
      <c r="H531" s="7" t="str">
        <f t="shared" si="56"/>
        <v>25</v>
      </c>
      <c r="I531" s="7" t="str">
        <f>VLOOKUP(H531,燃料種!$A$2:$C$42,3,FALSE)</f>
        <v>18.4</v>
      </c>
    </row>
    <row r="532" spans="1:9">
      <c r="A532" s="148"/>
      <c r="B532" s="149"/>
      <c r="C532" s="160"/>
      <c r="D532" s="149"/>
      <c r="E532" s="10" t="s">
        <v>2207</v>
      </c>
      <c r="F532" s="197" t="str">
        <f t="shared" si="59"/>
        <v>N0122_26</v>
      </c>
      <c r="G532" s="10" t="s">
        <v>2207</v>
      </c>
      <c r="H532" s="7" t="str">
        <f t="shared" si="56"/>
        <v>26</v>
      </c>
      <c r="I532" s="7" t="str">
        <f>VLOOKUP(H532,燃料種!$A$2:$C$42,3,FALSE)</f>
        <v>3.23</v>
      </c>
    </row>
    <row r="533" spans="1:9">
      <c r="A533" s="148"/>
      <c r="B533" s="149"/>
      <c r="C533" s="160"/>
      <c r="D533" s="149"/>
      <c r="E533" s="10" t="s">
        <v>2208</v>
      </c>
      <c r="F533" s="197" t="str">
        <f t="shared" si="59"/>
        <v>N0122_27</v>
      </c>
      <c r="G533" s="10" t="s">
        <v>2208</v>
      </c>
      <c r="H533" s="7" t="str">
        <f t="shared" si="56"/>
        <v>27</v>
      </c>
      <c r="I533" s="7" t="str">
        <f>VLOOKUP(H533,燃料種!$A$2:$C$42,3,FALSE)</f>
        <v>3.45</v>
      </c>
    </row>
    <row r="534" spans="1:9">
      <c r="A534" s="148"/>
      <c r="B534" s="149"/>
      <c r="C534" s="160"/>
      <c r="D534" s="149"/>
      <c r="E534" s="10" t="s">
        <v>2209</v>
      </c>
      <c r="F534" s="197" t="str">
        <f t="shared" si="59"/>
        <v>N0122_28</v>
      </c>
      <c r="G534" s="10" t="s">
        <v>2209</v>
      </c>
      <c r="H534" s="7" t="str">
        <f t="shared" si="56"/>
        <v>28</v>
      </c>
      <c r="I534" s="7" t="str">
        <f>VLOOKUP(H534,燃料種!$A$2:$C$42,3,FALSE)</f>
        <v>7.53</v>
      </c>
    </row>
    <row r="535" spans="1:9">
      <c r="A535" s="148"/>
      <c r="B535" s="149"/>
      <c r="C535" s="160"/>
      <c r="D535" s="11"/>
      <c r="E535" s="10" t="s">
        <v>2210</v>
      </c>
      <c r="F535" s="197" t="str">
        <f t="shared" si="59"/>
        <v>N0122_29</v>
      </c>
      <c r="G535" s="10" t="s">
        <v>2210</v>
      </c>
      <c r="H535" s="7" t="str">
        <f t="shared" si="56"/>
        <v>29</v>
      </c>
      <c r="I535" s="7" t="str">
        <f>VLOOKUP(H535,燃料種!$A$2:$C$42,3,FALSE)</f>
        <v>40.0</v>
      </c>
    </row>
    <row r="536" spans="1:9">
      <c r="A536" s="148"/>
      <c r="B536" s="149"/>
      <c r="C536" s="160"/>
      <c r="D536" s="165" t="s">
        <v>2257</v>
      </c>
      <c r="E536" s="10" t="s">
        <v>2192</v>
      </c>
      <c r="F536" s="197" t="str">
        <f t="shared" ref="F536:F554" si="60">LEFT($D$536,5)&amp;"_"&amp;LEFT(E536,2)</f>
        <v>N0123_11</v>
      </c>
      <c r="G536" s="10" t="s">
        <v>2192</v>
      </c>
      <c r="H536" s="7" t="str">
        <f t="shared" si="56"/>
        <v>11</v>
      </c>
      <c r="I536" s="7" t="str">
        <f>VLOOKUP(H536,燃料種!$A$2:$C$42,3,FALSE)</f>
        <v>34.8</v>
      </c>
    </row>
    <row r="537" spans="1:9">
      <c r="A537" s="148"/>
      <c r="B537" s="149"/>
      <c r="C537" s="160"/>
      <c r="D537" s="149"/>
      <c r="E537" s="10" t="s">
        <v>2223</v>
      </c>
      <c r="F537" s="197" t="str">
        <f t="shared" si="60"/>
        <v>N0123_12</v>
      </c>
      <c r="G537" s="10" t="s">
        <v>2223</v>
      </c>
      <c r="H537" s="7" t="str">
        <f t="shared" si="56"/>
        <v>12</v>
      </c>
      <c r="I537" s="7" t="str">
        <f>VLOOKUP(H537,燃料種!$A$2:$C$42,3,FALSE)</f>
        <v>38.3</v>
      </c>
    </row>
    <row r="538" spans="1:9">
      <c r="A538" s="148"/>
      <c r="B538" s="149"/>
      <c r="C538" s="160"/>
      <c r="D538" s="149"/>
      <c r="E538" s="10" t="s">
        <v>2193</v>
      </c>
      <c r="F538" s="197" t="str">
        <f t="shared" si="60"/>
        <v>N0123_13</v>
      </c>
      <c r="G538" s="10" t="s">
        <v>2193</v>
      </c>
      <c r="H538" s="7" t="str">
        <f t="shared" si="56"/>
        <v>13</v>
      </c>
      <c r="I538" s="7" t="str">
        <f>VLOOKUP(H538,燃料種!$A$2:$C$42,3,FALSE)</f>
        <v>33.4</v>
      </c>
    </row>
    <row r="539" spans="1:9">
      <c r="A539" s="148"/>
      <c r="B539" s="149"/>
      <c r="C539" s="160"/>
      <c r="D539" s="149"/>
      <c r="E539" s="10" t="s">
        <v>2194</v>
      </c>
      <c r="F539" s="197" t="str">
        <f t="shared" si="60"/>
        <v>N0123_14</v>
      </c>
      <c r="G539" s="10" t="s">
        <v>2194</v>
      </c>
      <c r="H539" s="7" t="str">
        <f t="shared" si="56"/>
        <v>14</v>
      </c>
      <c r="I539" s="7" t="str">
        <f>VLOOKUP(H539,燃料種!$A$2:$C$42,3,FALSE)</f>
        <v>33.3</v>
      </c>
    </row>
    <row r="540" spans="1:9">
      <c r="A540" s="148"/>
      <c r="B540" s="149"/>
      <c r="C540" s="160"/>
      <c r="D540" s="149"/>
      <c r="E540" s="10" t="s">
        <v>2195</v>
      </c>
      <c r="F540" s="197" t="str">
        <f t="shared" si="60"/>
        <v>N0123_15</v>
      </c>
      <c r="G540" s="10" t="s">
        <v>2195</v>
      </c>
      <c r="H540" s="7" t="str">
        <f t="shared" si="56"/>
        <v>15</v>
      </c>
      <c r="I540" s="7" t="str">
        <f>VLOOKUP(H540,燃料種!$A$2:$C$42,3,FALSE)</f>
        <v>36.3</v>
      </c>
    </row>
    <row r="541" spans="1:9">
      <c r="A541" s="148"/>
      <c r="B541" s="149"/>
      <c r="C541" s="160"/>
      <c r="D541" s="149"/>
      <c r="E541" s="10" t="s">
        <v>2196</v>
      </c>
      <c r="F541" s="197" t="str">
        <f t="shared" si="60"/>
        <v>N0123_16</v>
      </c>
      <c r="G541" s="10" t="s">
        <v>2196</v>
      </c>
      <c r="H541" s="7" t="str">
        <f t="shared" si="56"/>
        <v>16</v>
      </c>
      <c r="I541" s="7" t="str">
        <f>VLOOKUP(H541,燃料種!$A$2:$C$42,3,FALSE)</f>
        <v>36.5</v>
      </c>
    </row>
    <row r="542" spans="1:9">
      <c r="A542" s="148"/>
      <c r="B542" s="149"/>
      <c r="C542" s="160"/>
      <c r="D542" s="149"/>
      <c r="E542" s="10" t="s">
        <v>2197</v>
      </c>
      <c r="F542" s="197" t="str">
        <f t="shared" si="60"/>
        <v>N0123_17</v>
      </c>
      <c r="G542" s="10" t="s">
        <v>2197</v>
      </c>
      <c r="H542" s="7" t="str">
        <f t="shared" si="56"/>
        <v>17</v>
      </c>
      <c r="I542" s="7" t="str">
        <f>VLOOKUP(H542,燃料種!$A$2:$C$42,3,FALSE)</f>
        <v>38.0</v>
      </c>
    </row>
    <row r="543" spans="1:9">
      <c r="A543" s="148"/>
      <c r="B543" s="149"/>
      <c r="C543" s="160"/>
      <c r="D543" s="149"/>
      <c r="E543" s="10" t="s">
        <v>2198</v>
      </c>
      <c r="F543" s="197" t="str">
        <f t="shared" si="60"/>
        <v>N0123_18</v>
      </c>
      <c r="G543" s="10" t="s">
        <v>2198</v>
      </c>
      <c r="H543" s="7" t="str">
        <f t="shared" si="56"/>
        <v>18</v>
      </c>
      <c r="I543" s="7" t="str">
        <f>VLOOKUP(H543,燃料種!$A$2:$C$42,3,FALSE)</f>
        <v>38.9</v>
      </c>
    </row>
    <row r="544" spans="1:9">
      <c r="A544" s="148"/>
      <c r="B544" s="149"/>
      <c r="C544" s="160"/>
      <c r="D544" s="149"/>
      <c r="E544" s="10" t="s">
        <v>2190</v>
      </c>
      <c r="F544" s="197" t="str">
        <f t="shared" si="60"/>
        <v>N0123_19</v>
      </c>
      <c r="G544" s="10" t="s">
        <v>2190</v>
      </c>
      <c r="H544" s="7" t="str">
        <f t="shared" si="56"/>
        <v>19</v>
      </c>
      <c r="I544" s="7" t="str">
        <f>VLOOKUP(H544,燃料種!$A$2:$C$42,3,FALSE)</f>
        <v>41.8</v>
      </c>
    </row>
    <row r="545" spans="1:9">
      <c r="A545" s="148"/>
      <c r="B545" s="149"/>
      <c r="C545" s="160"/>
      <c r="D545" s="149"/>
      <c r="E545" s="10" t="s">
        <v>2199</v>
      </c>
      <c r="F545" s="197" t="str">
        <f t="shared" si="60"/>
        <v>N0123_20</v>
      </c>
      <c r="G545" s="10" t="s">
        <v>2199</v>
      </c>
      <c r="H545" s="7" t="str">
        <f t="shared" si="56"/>
        <v>20</v>
      </c>
      <c r="I545" s="7" t="str">
        <f>VLOOKUP(H545,燃料種!$A$2:$C$42,3,FALSE)</f>
        <v>40.2</v>
      </c>
    </row>
    <row r="546" spans="1:9">
      <c r="A546" s="148"/>
      <c r="B546" s="149"/>
      <c r="C546" s="160"/>
      <c r="D546" s="149"/>
      <c r="E546" s="10" t="s">
        <v>2202</v>
      </c>
      <c r="F546" s="197" t="str">
        <f t="shared" si="60"/>
        <v>N0123_21</v>
      </c>
      <c r="G546" s="10" t="s">
        <v>2202</v>
      </c>
      <c r="H546" s="7" t="str">
        <f t="shared" si="56"/>
        <v>21</v>
      </c>
      <c r="I546" s="7" t="str">
        <f>VLOOKUP(H546,燃料種!$A$2:$C$42,3,FALSE)</f>
        <v>50.1</v>
      </c>
    </row>
    <row r="547" spans="1:9">
      <c r="A547" s="148"/>
      <c r="B547" s="149"/>
      <c r="C547" s="160"/>
      <c r="D547" s="149"/>
      <c r="E547" s="10" t="s">
        <v>2203</v>
      </c>
      <c r="F547" s="197" t="str">
        <f t="shared" si="60"/>
        <v>N0123_22</v>
      </c>
      <c r="G547" s="10" t="s">
        <v>2203</v>
      </c>
      <c r="H547" s="7" t="str">
        <f t="shared" si="56"/>
        <v>22</v>
      </c>
      <c r="I547" s="7" t="str">
        <f>VLOOKUP(H547,燃料種!$A$2:$C$42,3,FALSE)</f>
        <v>46.1</v>
      </c>
    </row>
    <row r="548" spans="1:9">
      <c r="A548" s="148"/>
      <c r="B548" s="149"/>
      <c r="C548" s="160"/>
      <c r="D548" s="149"/>
      <c r="E548" s="10" t="s">
        <v>2204</v>
      </c>
      <c r="F548" s="197" t="str">
        <f t="shared" si="60"/>
        <v>N0123_23</v>
      </c>
      <c r="G548" s="10" t="s">
        <v>2204</v>
      </c>
      <c r="H548" s="7" t="str">
        <f t="shared" si="56"/>
        <v>23</v>
      </c>
      <c r="I548" s="7" t="str">
        <f>VLOOKUP(H548,燃料種!$A$2:$C$42,3,FALSE)</f>
        <v>54.7</v>
      </c>
    </row>
    <row r="549" spans="1:9">
      <c r="A549" s="148"/>
      <c r="B549" s="149"/>
      <c r="C549" s="160"/>
      <c r="D549" s="149"/>
      <c r="E549" s="10" t="s">
        <v>2205</v>
      </c>
      <c r="F549" s="197" t="str">
        <f t="shared" si="60"/>
        <v>N0123_24</v>
      </c>
      <c r="G549" s="10" t="s">
        <v>2205</v>
      </c>
      <c r="H549" s="7" t="str">
        <f t="shared" si="56"/>
        <v>24</v>
      </c>
      <c r="I549" s="7" t="str">
        <f>VLOOKUP(H549,燃料種!$A$2:$C$42,3,FALSE)</f>
        <v>38.4</v>
      </c>
    </row>
    <row r="550" spans="1:9">
      <c r="A550" s="148"/>
      <c r="B550" s="149"/>
      <c r="C550" s="160"/>
      <c r="D550" s="149"/>
      <c r="E550" s="10" t="s">
        <v>2206</v>
      </c>
      <c r="F550" s="197" t="str">
        <f t="shared" si="60"/>
        <v>N0123_25</v>
      </c>
      <c r="G550" s="10" t="s">
        <v>2206</v>
      </c>
      <c r="H550" s="7" t="str">
        <f t="shared" si="56"/>
        <v>25</v>
      </c>
      <c r="I550" s="7" t="str">
        <f>VLOOKUP(H550,燃料種!$A$2:$C$42,3,FALSE)</f>
        <v>18.4</v>
      </c>
    </row>
    <row r="551" spans="1:9">
      <c r="A551" s="148"/>
      <c r="B551" s="149"/>
      <c r="C551" s="160"/>
      <c r="D551" s="149"/>
      <c r="E551" s="10" t="s">
        <v>2207</v>
      </c>
      <c r="F551" s="197" t="str">
        <f t="shared" si="60"/>
        <v>N0123_26</v>
      </c>
      <c r="G551" s="10" t="s">
        <v>2207</v>
      </c>
      <c r="H551" s="7" t="str">
        <f t="shared" si="56"/>
        <v>26</v>
      </c>
      <c r="I551" s="7" t="str">
        <f>VLOOKUP(H551,燃料種!$A$2:$C$42,3,FALSE)</f>
        <v>3.23</v>
      </c>
    </row>
    <row r="552" spans="1:9">
      <c r="A552" s="148"/>
      <c r="B552" s="149"/>
      <c r="C552" s="160"/>
      <c r="D552" s="149"/>
      <c r="E552" s="10" t="s">
        <v>2208</v>
      </c>
      <c r="F552" s="197" t="str">
        <f t="shared" si="60"/>
        <v>N0123_27</v>
      </c>
      <c r="G552" s="10" t="s">
        <v>2208</v>
      </c>
      <c r="H552" s="7" t="str">
        <f t="shared" si="56"/>
        <v>27</v>
      </c>
      <c r="I552" s="7" t="str">
        <f>VLOOKUP(H552,燃料種!$A$2:$C$42,3,FALSE)</f>
        <v>3.45</v>
      </c>
    </row>
    <row r="553" spans="1:9">
      <c r="A553" s="148"/>
      <c r="B553" s="149"/>
      <c r="C553" s="160"/>
      <c r="D553" s="149"/>
      <c r="E553" s="10" t="s">
        <v>2209</v>
      </c>
      <c r="F553" s="197" t="str">
        <f t="shared" si="60"/>
        <v>N0123_28</v>
      </c>
      <c r="G553" s="10" t="s">
        <v>2209</v>
      </c>
      <c r="H553" s="7" t="str">
        <f t="shared" si="56"/>
        <v>28</v>
      </c>
      <c r="I553" s="7" t="str">
        <f>VLOOKUP(H553,燃料種!$A$2:$C$42,3,FALSE)</f>
        <v>7.53</v>
      </c>
    </row>
    <row r="554" spans="1:9">
      <c r="A554" s="148"/>
      <c r="B554" s="149"/>
      <c r="C554" s="160"/>
      <c r="D554" s="11"/>
      <c r="E554" s="10" t="s">
        <v>2210</v>
      </c>
      <c r="F554" s="197" t="str">
        <f t="shared" si="60"/>
        <v>N0123_29</v>
      </c>
      <c r="G554" s="10" t="s">
        <v>2210</v>
      </c>
      <c r="H554" s="7" t="str">
        <f t="shared" si="56"/>
        <v>29</v>
      </c>
      <c r="I554" s="7" t="str">
        <f>VLOOKUP(H554,燃料種!$A$2:$C$42,3,FALSE)</f>
        <v>40.0</v>
      </c>
    </row>
    <row r="555" spans="1:9">
      <c r="A555" s="148"/>
      <c r="B555" s="149"/>
      <c r="C555" s="160"/>
      <c r="D555" s="165" t="s">
        <v>2258</v>
      </c>
      <c r="E555" s="10" t="s">
        <v>2192</v>
      </c>
      <c r="F555" s="197" t="str">
        <f t="shared" ref="F555:F573" si="61">LEFT($D$555,5)&amp;"_"&amp;LEFT(E555,2)</f>
        <v>N0124_11</v>
      </c>
      <c r="G555" s="10" t="s">
        <v>2192</v>
      </c>
      <c r="H555" s="7" t="str">
        <f t="shared" si="56"/>
        <v>11</v>
      </c>
      <c r="I555" s="7" t="str">
        <f>VLOOKUP(H555,燃料種!$A$2:$C$42,3,FALSE)</f>
        <v>34.8</v>
      </c>
    </row>
    <row r="556" spans="1:9">
      <c r="A556" s="148"/>
      <c r="B556" s="149"/>
      <c r="C556" s="160"/>
      <c r="D556" s="149"/>
      <c r="E556" s="10" t="s">
        <v>2223</v>
      </c>
      <c r="F556" s="197" t="str">
        <f t="shared" si="61"/>
        <v>N0124_12</v>
      </c>
      <c r="G556" s="10" t="s">
        <v>2223</v>
      </c>
      <c r="H556" s="7" t="str">
        <f t="shared" si="56"/>
        <v>12</v>
      </c>
      <c r="I556" s="7" t="str">
        <f>VLOOKUP(H556,燃料種!$A$2:$C$42,3,FALSE)</f>
        <v>38.3</v>
      </c>
    </row>
    <row r="557" spans="1:9">
      <c r="A557" s="148"/>
      <c r="B557" s="149"/>
      <c r="C557" s="160"/>
      <c r="D557" s="149"/>
      <c r="E557" s="10" t="s">
        <v>2193</v>
      </c>
      <c r="F557" s="197" t="str">
        <f t="shared" si="61"/>
        <v>N0124_13</v>
      </c>
      <c r="G557" s="10" t="s">
        <v>2193</v>
      </c>
      <c r="H557" s="7" t="str">
        <f t="shared" si="56"/>
        <v>13</v>
      </c>
      <c r="I557" s="7" t="str">
        <f>VLOOKUP(H557,燃料種!$A$2:$C$42,3,FALSE)</f>
        <v>33.4</v>
      </c>
    </row>
    <row r="558" spans="1:9">
      <c r="A558" s="148"/>
      <c r="B558" s="149"/>
      <c r="C558" s="160"/>
      <c r="D558" s="149"/>
      <c r="E558" s="10" t="s">
        <v>2194</v>
      </c>
      <c r="F558" s="197" t="str">
        <f t="shared" si="61"/>
        <v>N0124_14</v>
      </c>
      <c r="G558" s="10" t="s">
        <v>2194</v>
      </c>
      <c r="H558" s="7" t="str">
        <f t="shared" si="56"/>
        <v>14</v>
      </c>
      <c r="I558" s="7" t="str">
        <f>VLOOKUP(H558,燃料種!$A$2:$C$42,3,FALSE)</f>
        <v>33.3</v>
      </c>
    </row>
    <row r="559" spans="1:9">
      <c r="A559" s="148"/>
      <c r="B559" s="149"/>
      <c r="C559" s="160"/>
      <c r="D559" s="149"/>
      <c r="E559" s="10" t="s">
        <v>2195</v>
      </c>
      <c r="F559" s="197" t="str">
        <f t="shared" si="61"/>
        <v>N0124_15</v>
      </c>
      <c r="G559" s="10" t="s">
        <v>2195</v>
      </c>
      <c r="H559" s="7" t="str">
        <f t="shared" si="56"/>
        <v>15</v>
      </c>
      <c r="I559" s="7" t="str">
        <f>VLOOKUP(H559,燃料種!$A$2:$C$42,3,FALSE)</f>
        <v>36.3</v>
      </c>
    </row>
    <row r="560" spans="1:9">
      <c r="A560" s="148"/>
      <c r="B560" s="149"/>
      <c r="C560" s="160"/>
      <c r="D560" s="149"/>
      <c r="E560" s="10" t="s">
        <v>2196</v>
      </c>
      <c r="F560" s="197" t="str">
        <f t="shared" si="61"/>
        <v>N0124_16</v>
      </c>
      <c r="G560" s="10" t="s">
        <v>2196</v>
      </c>
      <c r="H560" s="7" t="str">
        <f t="shared" si="56"/>
        <v>16</v>
      </c>
      <c r="I560" s="7" t="str">
        <f>VLOOKUP(H560,燃料種!$A$2:$C$42,3,FALSE)</f>
        <v>36.5</v>
      </c>
    </row>
    <row r="561" spans="1:9">
      <c r="A561" s="148"/>
      <c r="B561" s="149"/>
      <c r="C561" s="160"/>
      <c r="D561" s="149"/>
      <c r="E561" s="10" t="s">
        <v>2197</v>
      </c>
      <c r="F561" s="197" t="str">
        <f t="shared" si="61"/>
        <v>N0124_17</v>
      </c>
      <c r="G561" s="10" t="s">
        <v>2197</v>
      </c>
      <c r="H561" s="7" t="str">
        <f t="shared" si="56"/>
        <v>17</v>
      </c>
      <c r="I561" s="7" t="str">
        <f>VLOOKUP(H561,燃料種!$A$2:$C$42,3,FALSE)</f>
        <v>38.0</v>
      </c>
    </row>
    <row r="562" spans="1:9">
      <c r="A562" s="148"/>
      <c r="B562" s="149"/>
      <c r="C562" s="160"/>
      <c r="D562" s="149"/>
      <c r="E562" s="10" t="s">
        <v>2198</v>
      </c>
      <c r="F562" s="197" t="str">
        <f t="shared" si="61"/>
        <v>N0124_18</v>
      </c>
      <c r="G562" s="10" t="s">
        <v>2198</v>
      </c>
      <c r="H562" s="7" t="str">
        <f t="shared" si="56"/>
        <v>18</v>
      </c>
      <c r="I562" s="7" t="str">
        <f>VLOOKUP(H562,燃料種!$A$2:$C$42,3,FALSE)</f>
        <v>38.9</v>
      </c>
    </row>
    <row r="563" spans="1:9">
      <c r="A563" s="148"/>
      <c r="B563" s="149"/>
      <c r="C563" s="160"/>
      <c r="D563" s="149"/>
      <c r="E563" s="10" t="s">
        <v>2190</v>
      </c>
      <c r="F563" s="197" t="str">
        <f t="shared" si="61"/>
        <v>N0124_19</v>
      </c>
      <c r="G563" s="10" t="s">
        <v>2190</v>
      </c>
      <c r="H563" s="7" t="str">
        <f t="shared" si="56"/>
        <v>19</v>
      </c>
      <c r="I563" s="7" t="str">
        <f>VLOOKUP(H563,燃料種!$A$2:$C$42,3,FALSE)</f>
        <v>41.8</v>
      </c>
    </row>
    <row r="564" spans="1:9">
      <c r="A564" s="148"/>
      <c r="B564" s="149"/>
      <c r="C564" s="160"/>
      <c r="D564" s="149"/>
      <c r="E564" s="10" t="s">
        <v>2199</v>
      </c>
      <c r="F564" s="197" t="str">
        <f t="shared" si="61"/>
        <v>N0124_20</v>
      </c>
      <c r="G564" s="10" t="s">
        <v>2199</v>
      </c>
      <c r="H564" s="7" t="str">
        <f t="shared" si="56"/>
        <v>20</v>
      </c>
      <c r="I564" s="7" t="str">
        <f>VLOOKUP(H564,燃料種!$A$2:$C$42,3,FALSE)</f>
        <v>40.2</v>
      </c>
    </row>
    <row r="565" spans="1:9">
      <c r="A565" s="148"/>
      <c r="B565" s="149"/>
      <c r="C565" s="160"/>
      <c r="D565" s="149"/>
      <c r="E565" s="10" t="s">
        <v>2202</v>
      </c>
      <c r="F565" s="197" t="str">
        <f t="shared" si="61"/>
        <v>N0124_21</v>
      </c>
      <c r="G565" s="10" t="s">
        <v>2202</v>
      </c>
      <c r="H565" s="7" t="str">
        <f t="shared" si="56"/>
        <v>21</v>
      </c>
      <c r="I565" s="7" t="str">
        <f>VLOOKUP(H565,燃料種!$A$2:$C$42,3,FALSE)</f>
        <v>50.1</v>
      </c>
    </row>
    <row r="566" spans="1:9">
      <c r="A566" s="148"/>
      <c r="B566" s="149"/>
      <c r="C566" s="160"/>
      <c r="D566" s="149"/>
      <c r="E566" s="10" t="s">
        <v>2203</v>
      </c>
      <c r="F566" s="197" t="str">
        <f t="shared" si="61"/>
        <v>N0124_22</v>
      </c>
      <c r="G566" s="10" t="s">
        <v>2203</v>
      </c>
      <c r="H566" s="7" t="str">
        <f t="shared" si="56"/>
        <v>22</v>
      </c>
      <c r="I566" s="7" t="str">
        <f>VLOOKUP(H566,燃料種!$A$2:$C$42,3,FALSE)</f>
        <v>46.1</v>
      </c>
    </row>
    <row r="567" spans="1:9">
      <c r="A567" s="148"/>
      <c r="B567" s="149"/>
      <c r="C567" s="160"/>
      <c r="D567" s="149"/>
      <c r="E567" s="10" t="s">
        <v>2204</v>
      </c>
      <c r="F567" s="197" t="str">
        <f t="shared" si="61"/>
        <v>N0124_23</v>
      </c>
      <c r="G567" s="10" t="s">
        <v>2204</v>
      </c>
      <c r="H567" s="7" t="str">
        <f t="shared" si="56"/>
        <v>23</v>
      </c>
      <c r="I567" s="7" t="str">
        <f>VLOOKUP(H567,燃料種!$A$2:$C$42,3,FALSE)</f>
        <v>54.7</v>
      </c>
    </row>
    <row r="568" spans="1:9">
      <c r="A568" s="148"/>
      <c r="B568" s="149"/>
      <c r="C568" s="160"/>
      <c r="D568" s="149"/>
      <c r="E568" s="10" t="s">
        <v>2205</v>
      </c>
      <c r="F568" s="197" t="str">
        <f t="shared" si="61"/>
        <v>N0124_24</v>
      </c>
      <c r="G568" s="10" t="s">
        <v>2205</v>
      </c>
      <c r="H568" s="7" t="str">
        <f t="shared" si="56"/>
        <v>24</v>
      </c>
      <c r="I568" s="7" t="str">
        <f>VLOOKUP(H568,燃料種!$A$2:$C$42,3,FALSE)</f>
        <v>38.4</v>
      </c>
    </row>
    <row r="569" spans="1:9">
      <c r="A569" s="148"/>
      <c r="B569" s="149"/>
      <c r="C569" s="160"/>
      <c r="D569" s="149"/>
      <c r="E569" s="10" t="s">
        <v>2206</v>
      </c>
      <c r="F569" s="197" t="str">
        <f t="shared" si="61"/>
        <v>N0124_25</v>
      </c>
      <c r="G569" s="10" t="s">
        <v>2206</v>
      </c>
      <c r="H569" s="7" t="str">
        <f t="shared" si="56"/>
        <v>25</v>
      </c>
      <c r="I569" s="7" t="str">
        <f>VLOOKUP(H569,燃料種!$A$2:$C$42,3,FALSE)</f>
        <v>18.4</v>
      </c>
    </row>
    <row r="570" spans="1:9">
      <c r="A570" s="148"/>
      <c r="B570" s="149"/>
      <c r="C570" s="160"/>
      <c r="D570" s="149"/>
      <c r="E570" s="10" t="s">
        <v>2207</v>
      </c>
      <c r="F570" s="197" t="str">
        <f t="shared" si="61"/>
        <v>N0124_26</v>
      </c>
      <c r="G570" s="10" t="s">
        <v>2207</v>
      </c>
      <c r="H570" s="7" t="str">
        <f t="shared" si="56"/>
        <v>26</v>
      </c>
      <c r="I570" s="7" t="str">
        <f>VLOOKUP(H570,燃料種!$A$2:$C$42,3,FALSE)</f>
        <v>3.23</v>
      </c>
    </row>
    <row r="571" spans="1:9">
      <c r="A571" s="148"/>
      <c r="B571" s="149"/>
      <c r="C571" s="160"/>
      <c r="D571" s="149"/>
      <c r="E571" s="10" t="s">
        <v>2208</v>
      </c>
      <c r="F571" s="197" t="str">
        <f t="shared" si="61"/>
        <v>N0124_27</v>
      </c>
      <c r="G571" s="10" t="s">
        <v>2208</v>
      </c>
      <c r="H571" s="7" t="str">
        <f t="shared" si="56"/>
        <v>27</v>
      </c>
      <c r="I571" s="7" t="str">
        <f>VLOOKUP(H571,燃料種!$A$2:$C$42,3,FALSE)</f>
        <v>3.45</v>
      </c>
    </row>
    <row r="572" spans="1:9">
      <c r="A572" s="148"/>
      <c r="B572" s="149"/>
      <c r="C572" s="160"/>
      <c r="D572" s="149"/>
      <c r="E572" s="10" t="s">
        <v>2209</v>
      </c>
      <c r="F572" s="197" t="str">
        <f t="shared" si="61"/>
        <v>N0124_28</v>
      </c>
      <c r="G572" s="10" t="s">
        <v>2209</v>
      </c>
      <c r="H572" s="7" t="str">
        <f t="shared" si="56"/>
        <v>28</v>
      </c>
      <c r="I572" s="7" t="str">
        <f>VLOOKUP(H572,燃料種!$A$2:$C$42,3,FALSE)</f>
        <v>7.53</v>
      </c>
    </row>
    <row r="573" spans="1:9">
      <c r="A573" s="148"/>
      <c r="B573" s="149"/>
      <c r="C573" s="160"/>
      <c r="D573" s="11"/>
      <c r="E573" s="10" t="s">
        <v>2210</v>
      </c>
      <c r="F573" s="197" t="str">
        <f t="shared" si="61"/>
        <v>N0124_29</v>
      </c>
      <c r="G573" s="10" t="s">
        <v>2210</v>
      </c>
      <c r="H573" s="7" t="str">
        <f t="shared" si="56"/>
        <v>29</v>
      </c>
      <c r="I573" s="7" t="str">
        <f>VLOOKUP(H573,燃料種!$A$2:$C$42,3,FALSE)</f>
        <v>40.0</v>
      </c>
    </row>
    <row r="574" spans="1:9">
      <c r="A574" s="148"/>
      <c r="B574" s="149"/>
      <c r="C574" s="160"/>
      <c r="D574" s="165" t="s">
        <v>2259</v>
      </c>
      <c r="E574" s="173" t="s">
        <v>2172</v>
      </c>
      <c r="F574" s="197" t="str">
        <f t="shared" ref="F574:F583" si="62">LEFT($D$574,5)&amp;"_"&amp;LEFT(E574,2)</f>
        <v>N0125_01</v>
      </c>
      <c r="G574" s="173" t="s">
        <v>2172</v>
      </c>
      <c r="H574" s="7" t="str">
        <f t="shared" si="56"/>
        <v>01</v>
      </c>
      <c r="I574" s="7" t="str">
        <f>VLOOKUP(H574,燃料種!$A$2:$C$42,3,FALSE)</f>
        <v>28.7</v>
      </c>
    </row>
    <row r="575" spans="1:9">
      <c r="A575" s="148"/>
      <c r="B575" s="149"/>
      <c r="C575" s="160"/>
      <c r="D575" s="149"/>
      <c r="E575" s="173" t="s">
        <v>2173</v>
      </c>
      <c r="F575" s="197" t="str">
        <f t="shared" si="62"/>
        <v>N0125_02</v>
      </c>
      <c r="G575" s="173" t="s">
        <v>2173</v>
      </c>
      <c r="H575" s="7" t="str">
        <f t="shared" si="56"/>
        <v>02</v>
      </c>
      <c r="I575" s="7" t="str">
        <f>VLOOKUP(H575,燃料種!$A$2:$C$42,3,FALSE)</f>
        <v>28.9</v>
      </c>
    </row>
    <row r="576" spans="1:9">
      <c r="A576" s="148"/>
      <c r="B576" s="149"/>
      <c r="C576" s="160"/>
      <c r="D576" s="149"/>
      <c r="E576" s="602" t="s">
        <v>2174</v>
      </c>
      <c r="F576" s="197" t="str">
        <f t="shared" si="62"/>
        <v>N0125_03</v>
      </c>
      <c r="G576" s="602" t="s">
        <v>2174</v>
      </c>
      <c r="H576" s="7" t="str">
        <f t="shared" si="56"/>
        <v>03</v>
      </c>
      <c r="I576" s="7" t="str">
        <f>VLOOKUP(H576,燃料種!$A$2:$C$42,3,FALSE)</f>
        <v>28.3</v>
      </c>
    </row>
    <row r="577" spans="1:9">
      <c r="A577" s="148"/>
      <c r="B577" s="149"/>
      <c r="C577" s="160"/>
      <c r="D577" s="149"/>
      <c r="E577" s="602" t="s">
        <v>2175</v>
      </c>
      <c r="F577" s="197" t="str">
        <f t="shared" si="62"/>
        <v>N0125_04</v>
      </c>
      <c r="G577" s="602" t="s">
        <v>2175</v>
      </c>
      <c r="H577" s="7" t="str">
        <f t="shared" si="56"/>
        <v>04</v>
      </c>
      <c r="I577" s="7" t="str">
        <f>VLOOKUP(H577,燃料種!$A$2:$C$42,3,FALSE)</f>
        <v>26.1</v>
      </c>
    </row>
    <row r="578" spans="1:9">
      <c r="A578" s="148"/>
      <c r="B578" s="149"/>
      <c r="C578" s="160"/>
      <c r="D578" s="149"/>
      <c r="E578" s="603" t="s">
        <v>2176</v>
      </c>
      <c r="F578" s="197" t="str">
        <f t="shared" si="62"/>
        <v>N0125_05</v>
      </c>
      <c r="G578" s="603" t="s">
        <v>2176</v>
      </c>
      <c r="H578" s="7" t="str">
        <f t="shared" si="56"/>
        <v>05</v>
      </c>
      <c r="I578" s="7" t="str">
        <f>VLOOKUP(H578,燃料種!$A$2:$C$42,3,FALSE)</f>
        <v>24.2</v>
      </c>
    </row>
    <row r="579" spans="1:9">
      <c r="A579" s="148"/>
      <c r="B579" s="149"/>
      <c r="C579" s="160"/>
      <c r="D579" s="149"/>
      <c r="E579" s="603" t="s">
        <v>2177</v>
      </c>
      <c r="F579" s="197" t="str">
        <f t="shared" si="62"/>
        <v>N0125_06</v>
      </c>
      <c r="G579" s="603" t="s">
        <v>2177</v>
      </c>
      <c r="H579" s="7" t="str">
        <f t="shared" si="56"/>
        <v>06</v>
      </c>
      <c r="I579" s="7" t="str">
        <f>VLOOKUP(H579,燃料種!$A$2:$C$42,3,FALSE)</f>
        <v>27.8</v>
      </c>
    </row>
    <row r="580" spans="1:9">
      <c r="A580" s="148"/>
      <c r="B580" s="149"/>
      <c r="C580" s="160"/>
      <c r="D580" s="149"/>
      <c r="E580" s="603" t="s">
        <v>2178</v>
      </c>
      <c r="F580" s="197" t="str">
        <f t="shared" si="62"/>
        <v>N0125_07</v>
      </c>
      <c r="G580" s="603" t="s">
        <v>2178</v>
      </c>
      <c r="H580" s="7" t="str">
        <f t="shared" si="56"/>
        <v>07</v>
      </c>
      <c r="I580" s="7" t="str">
        <f>VLOOKUP(H580,燃料種!$A$2:$C$42,3,FALSE)</f>
        <v>29.0</v>
      </c>
    </row>
    <row r="581" spans="1:9">
      <c r="A581" s="148"/>
      <c r="B581" s="149"/>
      <c r="C581" s="160"/>
      <c r="D581" s="149"/>
      <c r="E581" s="603" t="s">
        <v>2221</v>
      </c>
      <c r="F581" s="197" t="str">
        <f t="shared" si="62"/>
        <v>N0125_08</v>
      </c>
      <c r="G581" s="603" t="s">
        <v>2179</v>
      </c>
      <c r="H581" s="7" t="str">
        <f t="shared" ref="H581:H607" si="63">LEFT(G581,2)</f>
        <v>08</v>
      </c>
      <c r="I581" s="7" t="str">
        <f>VLOOKUP(H581,燃料種!$A$2:$C$42,3,FALSE)</f>
        <v>34.1</v>
      </c>
    </row>
    <row r="582" spans="1:9">
      <c r="A582" s="148"/>
      <c r="B582" s="149"/>
      <c r="C582" s="160"/>
      <c r="D582" s="149"/>
      <c r="E582" s="603" t="s">
        <v>2222</v>
      </c>
      <c r="F582" s="197" t="str">
        <f t="shared" si="62"/>
        <v>N0125_09</v>
      </c>
      <c r="G582" s="603" t="s">
        <v>2180</v>
      </c>
      <c r="H582" s="7" t="str">
        <f t="shared" si="63"/>
        <v>09</v>
      </c>
      <c r="I582" s="7" t="str">
        <f>VLOOKUP(H582,燃料種!$A$2:$C$42,3,FALSE)</f>
        <v>37.3</v>
      </c>
    </row>
    <row r="583" spans="1:9">
      <c r="A583" s="148"/>
      <c r="B583" s="149"/>
      <c r="C583" s="160"/>
      <c r="D583" s="149"/>
      <c r="E583" s="603" t="s">
        <v>2181</v>
      </c>
      <c r="F583" s="197" t="str">
        <f t="shared" si="62"/>
        <v>N0125_10</v>
      </c>
      <c r="G583" s="603" t="s">
        <v>2181</v>
      </c>
      <c r="H583" s="7" t="str">
        <f t="shared" si="63"/>
        <v>10</v>
      </c>
      <c r="I583" s="7" t="str">
        <f>VLOOKUP(H583,燃料種!$A$2:$C$42,3,FALSE)</f>
        <v>40.0</v>
      </c>
    </row>
    <row r="584" spans="1:9">
      <c r="A584" s="148"/>
      <c r="B584" s="149"/>
      <c r="C584" s="160"/>
      <c r="D584" s="165" t="s">
        <v>2260</v>
      </c>
      <c r="E584" s="10" t="s">
        <v>2192</v>
      </c>
      <c r="F584" s="197" t="str">
        <f t="shared" ref="F584:F593" si="64">LEFT($D$584,5)&amp;"_"&amp;LEFT(E584,2)</f>
        <v>N0126_11</v>
      </c>
      <c r="G584" s="10" t="s">
        <v>2192</v>
      </c>
      <c r="H584" s="7" t="str">
        <f t="shared" si="63"/>
        <v>11</v>
      </c>
      <c r="I584" s="7" t="str">
        <f>VLOOKUP(H584,燃料種!$A$2:$C$42,3,FALSE)</f>
        <v>34.8</v>
      </c>
    </row>
    <row r="585" spans="1:9">
      <c r="A585" s="148"/>
      <c r="B585" s="149"/>
      <c r="C585" s="160"/>
      <c r="D585" s="149"/>
      <c r="E585" s="10" t="s">
        <v>2223</v>
      </c>
      <c r="F585" s="197" t="str">
        <f t="shared" si="64"/>
        <v>N0126_12</v>
      </c>
      <c r="G585" s="10" t="s">
        <v>2223</v>
      </c>
      <c r="H585" s="7" t="str">
        <f t="shared" si="63"/>
        <v>12</v>
      </c>
      <c r="I585" s="7" t="str">
        <f>VLOOKUP(H585,燃料種!$A$2:$C$42,3,FALSE)</f>
        <v>38.3</v>
      </c>
    </row>
    <row r="586" spans="1:9">
      <c r="A586" s="148"/>
      <c r="B586" s="149"/>
      <c r="C586" s="160"/>
      <c r="D586" s="149"/>
      <c r="E586" s="10" t="s">
        <v>2193</v>
      </c>
      <c r="F586" s="197" t="str">
        <f t="shared" si="64"/>
        <v>N0126_13</v>
      </c>
      <c r="G586" s="10" t="s">
        <v>2193</v>
      </c>
      <c r="H586" s="7" t="str">
        <f t="shared" si="63"/>
        <v>13</v>
      </c>
      <c r="I586" s="7" t="str">
        <f>VLOOKUP(H586,燃料種!$A$2:$C$42,3,FALSE)</f>
        <v>33.4</v>
      </c>
    </row>
    <row r="587" spans="1:9">
      <c r="A587" s="148"/>
      <c r="B587" s="149"/>
      <c r="C587" s="160"/>
      <c r="D587" s="149"/>
      <c r="E587" s="10" t="s">
        <v>2194</v>
      </c>
      <c r="F587" s="197" t="str">
        <f t="shared" si="64"/>
        <v>N0126_14</v>
      </c>
      <c r="G587" s="10" t="s">
        <v>2194</v>
      </c>
      <c r="H587" s="7" t="str">
        <f t="shared" si="63"/>
        <v>14</v>
      </c>
      <c r="I587" s="7" t="str">
        <f>VLOOKUP(H587,燃料種!$A$2:$C$42,3,FALSE)</f>
        <v>33.3</v>
      </c>
    </row>
    <row r="588" spans="1:9">
      <c r="A588" s="148"/>
      <c r="B588" s="149"/>
      <c r="C588" s="160"/>
      <c r="D588" s="149"/>
      <c r="E588" s="10" t="s">
        <v>2195</v>
      </c>
      <c r="F588" s="197" t="str">
        <f t="shared" si="64"/>
        <v>N0126_15</v>
      </c>
      <c r="G588" s="10" t="s">
        <v>2195</v>
      </c>
      <c r="H588" s="7" t="str">
        <f t="shared" si="63"/>
        <v>15</v>
      </c>
      <c r="I588" s="7" t="str">
        <f>VLOOKUP(H588,燃料種!$A$2:$C$42,3,FALSE)</f>
        <v>36.3</v>
      </c>
    </row>
    <row r="589" spans="1:9">
      <c r="A589" s="148"/>
      <c r="B589" s="149"/>
      <c r="C589" s="160"/>
      <c r="D589" s="149"/>
      <c r="E589" s="10" t="s">
        <v>2196</v>
      </c>
      <c r="F589" s="197" t="str">
        <f t="shared" si="64"/>
        <v>N0126_16</v>
      </c>
      <c r="G589" s="10" t="s">
        <v>2196</v>
      </c>
      <c r="H589" s="7" t="str">
        <f t="shared" si="63"/>
        <v>16</v>
      </c>
      <c r="I589" s="7" t="str">
        <f>VLOOKUP(H589,燃料種!$A$2:$C$42,3,FALSE)</f>
        <v>36.5</v>
      </c>
    </row>
    <row r="590" spans="1:9">
      <c r="A590" s="148"/>
      <c r="B590" s="149"/>
      <c r="C590" s="160"/>
      <c r="D590" s="149"/>
      <c r="E590" s="10" t="s">
        <v>2197</v>
      </c>
      <c r="F590" s="197" t="str">
        <f t="shared" si="64"/>
        <v>N0126_17</v>
      </c>
      <c r="G590" s="10" t="s">
        <v>2197</v>
      </c>
      <c r="H590" s="7" t="str">
        <f t="shared" si="63"/>
        <v>17</v>
      </c>
      <c r="I590" s="7" t="str">
        <f>VLOOKUP(H590,燃料種!$A$2:$C$42,3,FALSE)</f>
        <v>38.0</v>
      </c>
    </row>
    <row r="591" spans="1:9">
      <c r="A591" s="148"/>
      <c r="B591" s="149"/>
      <c r="C591" s="160"/>
      <c r="D591" s="149"/>
      <c r="E591" s="10" t="s">
        <v>2198</v>
      </c>
      <c r="F591" s="197" t="str">
        <f t="shared" si="64"/>
        <v>N0126_18</v>
      </c>
      <c r="G591" s="10" t="s">
        <v>2198</v>
      </c>
      <c r="H591" s="7" t="str">
        <f t="shared" si="63"/>
        <v>18</v>
      </c>
      <c r="I591" s="7" t="str">
        <f>VLOOKUP(H591,燃料種!$A$2:$C$42,3,FALSE)</f>
        <v>38.9</v>
      </c>
    </row>
    <row r="592" spans="1:9">
      <c r="A592" s="148"/>
      <c r="B592" s="149"/>
      <c r="C592" s="160"/>
      <c r="D592" s="149"/>
      <c r="E592" s="10" t="s">
        <v>2190</v>
      </c>
      <c r="F592" s="197" t="str">
        <f t="shared" si="64"/>
        <v>N0126_19</v>
      </c>
      <c r="G592" s="10" t="s">
        <v>2190</v>
      </c>
      <c r="H592" s="7" t="str">
        <f t="shared" si="63"/>
        <v>19</v>
      </c>
      <c r="I592" s="7" t="str">
        <f>VLOOKUP(H592,燃料種!$A$2:$C$42,3,FALSE)</f>
        <v>41.8</v>
      </c>
    </row>
    <row r="593" spans="1:9">
      <c r="A593" s="148"/>
      <c r="B593" s="149"/>
      <c r="C593" s="160"/>
      <c r="D593" s="11"/>
      <c r="E593" s="10" t="s">
        <v>2199</v>
      </c>
      <c r="F593" s="197" t="str">
        <f t="shared" si="64"/>
        <v>N0126_20</v>
      </c>
      <c r="G593" s="10" t="s">
        <v>2199</v>
      </c>
      <c r="H593" s="7" t="str">
        <f t="shared" si="63"/>
        <v>20</v>
      </c>
      <c r="I593" s="7" t="str">
        <f>VLOOKUP(H593,燃料種!$A$2:$C$42,3,FALSE)</f>
        <v>40.2</v>
      </c>
    </row>
    <row r="594" spans="1:9">
      <c r="A594" s="148"/>
      <c r="B594" s="149"/>
      <c r="C594" s="160"/>
      <c r="D594" s="165" t="s">
        <v>2261</v>
      </c>
      <c r="E594" s="10" t="s">
        <v>2202</v>
      </c>
      <c r="F594" s="197" t="str">
        <f t="shared" ref="F594:F602" si="65">LEFT($D$594,5)&amp;"_"&amp;LEFT(E594,2)</f>
        <v>N0127_21</v>
      </c>
      <c r="G594" s="10" t="s">
        <v>2202</v>
      </c>
      <c r="H594" s="7" t="str">
        <f t="shared" si="63"/>
        <v>21</v>
      </c>
      <c r="I594" s="7" t="str">
        <f>VLOOKUP(H594,燃料種!$A$2:$C$42,3,FALSE)</f>
        <v>50.1</v>
      </c>
    </row>
    <row r="595" spans="1:9">
      <c r="A595" s="148"/>
      <c r="B595" s="149"/>
      <c r="C595" s="160"/>
      <c r="D595" s="149"/>
      <c r="E595" s="10" t="s">
        <v>2203</v>
      </c>
      <c r="F595" s="197" t="str">
        <f t="shared" si="65"/>
        <v>N0127_22</v>
      </c>
      <c r="G595" s="10" t="s">
        <v>2203</v>
      </c>
      <c r="H595" s="7" t="str">
        <f t="shared" si="63"/>
        <v>22</v>
      </c>
      <c r="I595" s="7" t="str">
        <f>VLOOKUP(H595,燃料種!$A$2:$C$42,3,FALSE)</f>
        <v>46.1</v>
      </c>
    </row>
    <row r="596" spans="1:9">
      <c r="A596" s="148"/>
      <c r="B596" s="149"/>
      <c r="C596" s="160"/>
      <c r="D596" s="149"/>
      <c r="E596" s="10" t="s">
        <v>2204</v>
      </c>
      <c r="F596" s="197" t="str">
        <f t="shared" si="65"/>
        <v>N0127_23</v>
      </c>
      <c r="G596" s="10" t="s">
        <v>2204</v>
      </c>
      <c r="H596" s="7" t="str">
        <f t="shared" si="63"/>
        <v>23</v>
      </c>
      <c r="I596" s="7" t="str">
        <f>VLOOKUP(H596,燃料種!$A$2:$C$42,3,FALSE)</f>
        <v>54.7</v>
      </c>
    </row>
    <row r="597" spans="1:9">
      <c r="A597" s="148"/>
      <c r="B597" s="149"/>
      <c r="C597" s="160"/>
      <c r="D597" s="149"/>
      <c r="E597" s="10" t="s">
        <v>2205</v>
      </c>
      <c r="F597" s="197" t="str">
        <f t="shared" si="65"/>
        <v>N0127_24</v>
      </c>
      <c r="G597" s="10" t="s">
        <v>2205</v>
      </c>
      <c r="H597" s="7" t="str">
        <f t="shared" si="63"/>
        <v>24</v>
      </c>
      <c r="I597" s="7" t="str">
        <f>VLOOKUP(H597,燃料種!$A$2:$C$42,3,FALSE)</f>
        <v>38.4</v>
      </c>
    </row>
    <row r="598" spans="1:9">
      <c r="A598" s="148"/>
      <c r="B598" s="149"/>
      <c r="C598" s="160"/>
      <c r="D598" s="149"/>
      <c r="E598" s="10" t="s">
        <v>2206</v>
      </c>
      <c r="F598" s="197" t="str">
        <f t="shared" si="65"/>
        <v>N0127_25</v>
      </c>
      <c r="G598" s="10" t="s">
        <v>2206</v>
      </c>
      <c r="H598" s="7" t="str">
        <f t="shared" si="63"/>
        <v>25</v>
      </c>
      <c r="I598" s="7" t="str">
        <f>VLOOKUP(H598,燃料種!$A$2:$C$42,3,FALSE)</f>
        <v>18.4</v>
      </c>
    </row>
    <row r="599" spans="1:9">
      <c r="A599" s="148"/>
      <c r="B599" s="149"/>
      <c r="C599" s="160"/>
      <c r="D599" s="149"/>
      <c r="E599" s="10" t="s">
        <v>2207</v>
      </c>
      <c r="F599" s="197" t="str">
        <f t="shared" si="65"/>
        <v>N0127_26</v>
      </c>
      <c r="G599" s="10" t="s">
        <v>2207</v>
      </c>
      <c r="H599" s="7" t="str">
        <f t="shared" si="63"/>
        <v>26</v>
      </c>
      <c r="I599" s="7" t="str">
        <f>VLOOKUP(H599,燃料種!$A$2:$C$42,3,FALSE)</f>
        <v>3.23</v>
      </c>
    </row>
    <row r="600" spans="1:9">
      <c r="A600" s="148"/>
      <c r="B600" s="149"/>
      <c r="C600" s="160"/>
      <c r="D600" s="149"/>
      <c r="E600" s="10" t="s">
        <v>2208</v>
      </c>
      <c r="F600" s="197" t="str">
        <f t="shared" si="65"/>
        <v>N0127_27</v>
      </c>
      <c r="G600" s="10" t="s">
        <v>2208</v>
      </c>
      <c r="H600" s="7" t="str">
        <f t="shared" si="63"/>
        <v>27</v>
      </c>
      <c r="I600" s="7" t="str">
        <f>VLOOKUP(H600,燃料種!$A$2:$C$42,3,FALSE)</f>
        <v>3.45</v>
      </c>
    </row>
    <row r="601" spans="1:9">
      <c r="A601" s="148"/>
      <c r="B601" s="149"/>
      <c r="C601" s="160"/>
      <c r="D601" s="149"/>
      <c r="E601" s="10" t="s">
        <v>2209</v>
      </c>
      <c r="F601" s="197" t="str">
        <f t="shared" si="65"/>
        <v>N0127_28</v>
      </c>
      <c r="G601" s="10" t="s">
        <v>2209</v>
      </c>
      <c r="H601" s="7" t="str">
        <f t="shared" si="63"/>
        <v>28</v>
      </c>
      <c r="I601" s="7" t="str">
        <f>VLOOKUP(H601,燃料種!$A$2:$C$42,3,FALSE)</f>
        <v>7.53</v>
      </c>
    </row>
    <row r="602" spans="1:9">
      <c r="A602" s="148"/>
      <c r="B602" s="149"/>
      <c r="C602" s="160"/>
      <c r="D602" s="149"/>
      <c r="E602" s="10" t="s">
        <v>2210</v>
      </c>
      <c r="F602" s="197" t="str">
        <f t="shared" si="65"/>
        <v>N0127_29</v>
      </c>
      <c r="G602" s="10" t="s">
        <v>2210</v>
      </c>
      <c r="H602" s="7" t="str">
        <f t="shared" si="63"/>
        <v>29</v>
      </c>
      <c r="I602" s="7" t="str">
        <f>VLOOKUP(H602,燃料種!$A$2:$C$42,3,FALSE)</f>
        <v>40.0</v>
      </c>
    </row>
    <row r="603" spans="1:9">
      <c r="A603" s="148"/>
      <c r="B603" s="149"/>
      <c r="C603" s="160"/>
      <c r="D603" s="165" t="s">
        <v>2262</v>
      </c>
      <c r="E603" s="10" t="s">
        <v>2212</v>
      </c>
      <c r="F603" s="197" t="str">
        <f t="shared" ref="F603:F607" si="66">LEFT($D$603,5)&amp;"_"&amp;LEFT(E603,2)</f>
        <v>N0128_37</v>
      </c>
      <c r="G603" s="10" t="s">
        <v>2212</v>
      </c>
      <c r="H603" s="7" t="str">
        <f t="shared" si="63"/>
        <v>37</v>
      </c>
      <c r="I603" s="7" t="str">
        <f>VLOOKUP(H603,燃料種!$A$2:$C$42,3,FALSE)</f>
        <v>13.2</v>
      </c>
    </row>
    <row r="604" spans="1:9">
      <c r="A604" s="148"/>
      <c r="B604" s="149"/>
      <c r="C604" s="160"/>
      <c r="D604" s="149"/>
      <c r="E604" s="10" t="s">
        <v>2213</v>
      </c>
      <c r="F604" s="197" t="str">
        <f t="shared" si="66"/>
        <v>N0128_38</v>
      </c>
      <c r="G604" s="10" t="s">
        <v>2213</v>
      </c>
      <c r="H604" s="7" t="str">
        <f t="shared" si="63"/>
        <v>38</v>
      </c>
      <c r="I604" s="7" t="str">
        <f>VLOOKUP(H604,燃料種!$A$2:$C$42,3,FALSE)</f>
        <v>17.1</v>
      </c>
    </row>
    <row r="605" spans="1:9">
      <c r="A605" s="148"/>
      <c r="B605" s="149"/>
      <c r="C605" s="160"/>
      <c r="D605" s="149"/>
      <c r="E605" s="10" t="s">
        <v>2230</v>
      </c>
      <c r="F605" s="197" t="str">
        <f t="shared" si="66"/>
        <v>N0128_39</v>
      </c>
      <c r="G605" s="10" t="s">
        <v>2230</v>
      </c>
      <c r="H605" s="7" t="str">
        <f t="shared" si="63"/>
        <v>39</v>
      </c>
      <c r="I605" s="7" t="str">
        <f>VLOOKUP(H605,燃料種!$A$2:$C$42,3,FALSE)</f>
        <v>13.6</v>
      </c>
    </row>
    <row r="606" spans="1:9">
      <c r="A606" s="148"/>
      <c r="B606" s="149"/>
      <c r="C606" s="160"/>
      <c r="D606" s="149"/>
      <c r="E606" s="10" t="s">
        <v>2217</v>
      </c>
      <c r="F606" s="197" t="str">
        <f t="shared" si="66"/>
        <v>N0128_40</v>
      </c>
      <c r="G606" s="10" t="s">
        <v>2217</v>
      </c>
      <c r="H606" s="7" t="str">
        <f t="shared" si="63"/>
        <v>40</v>
      </c>
      <c r="I606" s="7" t="str">
        <f>VLOOKUP(H606,燃料種!$A$2:$C$42,3,FALSE)</f>
        <v>21.2</v>
      </c>
    </row>
    <row r="607" spans="1:9">
      <c r="A607" s="150"/>
      <c r="B607" s="151"/>
      <c r="C607" s="177"/>
      <c r="D607" s="151"/>
      <c r="E607" s="16" t="s">
        <v>2231</v>
      </c>
      <c r="F607" s="197" t="str">
        <f t="shared" si="66"/>
        <v>N0128_41</v>
      </c>
      <c r="G607" s="16" t="s">
        <v>2231</v>
      </c>
      <c r="H607" s="7" t="str">
        <f t="shared" si="63"/>
        <v>41</v>
      </c>
      <c r="I607" s="7" t="str">
        <f>VLOOKUP(H607,燃料種!$A$2:$C$42,3,FALSE)</f>
        <v>13.2</v>
      </c>
    </row>
    <row r="608" spans="1:9">
      <c r="A608" s="175"/>
      <c r="B608" s="176"/>
      <c r="C608" s="176"/>
      <c r="D608" s="176" t="s">
        <v>30</v>
      </c>
      <c r="E608" s="139" t="s">
        <v>432</v>
      </c>
      <c r="F608" s="197" t="str">
        <f>LEFT(D608,5)&amp;"_"&amp;LEFT(E608,2)</f>
        <v>上記以外_―</v>
      </c>
      <c r="I608" s="7" t="s">
        <v>207</v>
      </c>
    </row>
    <row r="609" spans="4:9">
      <c r="D609" s="10" t="s">
        <v>60</v>
      </c>
      <c r="E609" s="139" t="s">
        <v>432</v>
      </c>
      <c r="F609" s="197" t="str">
        <f t="shared" ref="F609:F638" si="67">LEFT(D609,5)&amp;"_"&amp;LEFT(E609,2)</f>
        <v>C0201_―</v>
      </c>
      <c r="I609" s="7" t="s">
        <v>207</v>
      </c>
    </row>
    <row r="610" spans="4:9">
      <c r="D610" s="10" t="s">
        <v>2294</v>
      </c>
      <c r="E610" s="139" t="s">
        <v>432</v>
      </c>
      <c r="F610" s="197" t="str">
        <f t="shared" si="67"/>
        <v>C0301_―</v>
      </c>
      <c r="I610" s="7" t="s">
        <v>207</v>
      </c>
    </row>
    <row r="611" spans="4:9">
      <c r="D611" s="10" t="s">
        <v>2295</v>
      </c>
      <c r="E611" s="139" t="s">
        <v>432</v>
      </c>
      <c r="F611" s="197" t="str">
        <f t="shared" si="67"/>
        <v>C0401_―</v>
      </c>
      <c r="I611" s="7" t="s">
        <v>207</v>
      </c>
    </row>
    <row r="612" spans="4:9">
      <c r="D612" s="10" t="s">
        <v>2296</v>
      </c>
      <c r="E612" s="139" t="s">
        <v>432</v>
      </c>
      <c r="F612" s="197" t="str">
        <f t="shared" si="67"/>
        <v>C0402_―</v>
      </c>
      <c r="I612" s="7" t="s">
        <v>207</v>
      </c>
    </row>
    <row r="613" spans="4:9">
      <c r="D613" s="10" t="s">
        <v>2297</v>
      </c>
      <c r="E613" s="139" t="s">
        <v>432</v>
      </c>
      <c r="F613" s="197" t="str">
        <f t="shared" si="67"/>
        <v>C0403_―</v>
      </c>
      <c r="I613" s="7" t="s">
        <v>207</v>
      </c>
    </row>
    <row r="614" spans="4:9">
      <c r="D614" s="10" t="s">
        <v>2298</v>
      </c>
      <c r="E614" s="139" t="s">
        <v>432</v>
      </c>
      <c r="F614" s="197" t="str">
        <f t="shared" si="67"/>
        <v>C0404_―</v>
      </c>
      <c r="I614" s="7" t="s">
        <v>207</v>
      </c>
    </row>
    <row r="615" spans="4:9">
      <c r="D615" s="10" t="s">
        <v>61</v>
      </c>
      <c r="E615" s="139" t="s">
        <v>432</v>
      </c>
      <c r="F615" s="197" t="str">
        <f t="shared" si="67"/>
        <v>C0501_―</v>
      </c>
      <c r="I615" s="7" t="s">
        <v>207</v>
      </c>
    </row>
    <row r="616" spans="4:9">
      <c r="D616" s="10" t="s">
        <v>62</v>
      </c>
      <c r="E616" s="139" t="s">
        <v>432</v>
      </c>
      <c r="F616" s="197" t="str">
        <f t="shared" si="67"/>
        <v>C0601_―</v>
      </c>
      <c r="I616" s="7" t="s">
        <v>207</v>
      </c>
    </row>
    <row r="617" spans="4:9">
      <c r="D617" s="10" t="s">
        <v>2299</v>
      </c>
      <c r="E617" s="139" t="s">
        <v>432</v>
      </c>
      <c r="F617" s="197" t="str">
        <f t="shared" si="67"/>
        <v>C0701_―</v>
      </c>
      <c r="I617" s="7" t="s">
        <v>207</v>
      </c>
    </row>
    <row r="618" spans="4:9">
      <c r="D618" s="10" t="s">
        <v>2300</v>
      </c>
      <c r="E618" s="139" t="s">
        <v>432</v>
      </c>
      <c r="F618" s="197" t="str">
        <f t="shared" si="67"/>
        <v>C0801_―</v>
      </c>
      <c r="I618" s="7" t="s">
        <v>207</v>
      </c>
    </row>
    <row r="619" spans="4:9">
      <c r="D619" s="10" t="s">
        <v>2301</v>
      </c>
      <c r="E619" s="139" t="s">
        <v>432</v>
      </c>
      <c r="F619" s="197" t="str">
        <f t="shared" si="67"/>
        <v>C0802_―</v>
      </c>
      <c r="I619" s="7" t="s">
        <v>207</v>
      </c>
    </row>
    <row r="620" spans="4:9">
      <c r="D620" s="10" t="s">
        <v>2302</v>
      </c>
      <c r="E620" s="139" t="s">
        <v>432</v>
      </c>
      <c r="F620" s="197" t="str">
        <f t="shared" si="67"/>
        <v>C0803_―</v>
      </c>
      <c r="I620" s="7" t="s">
        <v>207</v>
      </c>
    </row>
    <row r="621" spans="4:9">
      <c r="D621" s="10" t="s">
        <v>2303</v>
      </c>
      <c r="E621" s="139" t="s">
        <v>432</v>
      </c>
      <c r="F621" s="197" t="str">
        <f t="shared" si="67"/>
        <v>C0804_―</v>
      </c>
      <c r="I621" s="7" t="s">
        <v>207</v>
      </c>
    </row>
    <row r="622" spans="4:9">
      <c r="D622" s="10" t="s">
        <v>2304</v>
      </c>
      <c r="E622" s="139" t="s">
        <v>432</v>
      </c>
      <c r="F622" s="197" t="str">
        <f t="shared" si="67"/>
        <v>C0805_―</v>
      </c>
      <c r="I622" s="7" t="s">
        <v>207</v>
      </c>
    </row>
    <row r="623" spans="4:9">
      <c r="D623" s="10" t="s">
        <v>2305</v>
      </c>
      <c r="E623" s="139" t="s">
        <v>432</v>
      </c>
      <c r="F623" s="197" t="str">
        <f t="shared" si="67"/>
        <v>C0806_―</v>
      </c>
      <c r="I623" s="7" t="s">
        <v>207</v>
      </c>
    </row>
    <row r="624" spans="4:9">
      <c r="D624" s="10" t="s">
        <v>2306</v>
      </c>
      <c r="E624" s="139" t="s">
        <v>432</v>
      </c>
      <c r="F624" s="197" t="str">
        <f t="shared" si="67"/>
        <v>C0807_―</v>
      </c>
      <c r="I624" s="7" t="s">
        <v>207</v>
      </c>
    </row>
    <row r="625" spans="4:9">
      <c r="D625" s="10" t="s">
        <v>2307</v>
      </c>
      <c r="E625" s="139" t="s">
        <v>432</v>
      </c>
      <c r="F625" s="197" t="str">
        <f t="shared" si="67"/>
        <v>C0808_―</v>
      </c>
      <c r="I625" s="7" t="s">
        <v>207</v>
      </c>
    </row>
    <row r="626" spans="4:9">
      <c r="D626" s="10" t="s">
        <v>2308</v>
      </c>
      <c r="E626" s="139" t="s">
        <v>432</v>
      </c>
      <c r="F626" s="197" t="str">
        <f t="shared" si="67"/>
        <v>C0809_―</v>
      </c>
      <c r="I626" s="7" t="s">
        <v>207</v>
      </c>
    </row>
    <row r="627" spans="4:9">
      <c r="D627" s="10" t="s">
        <v>2309</v>
      </c>
      <c r="E627" s="139" t="s">
        <v>432</v>
      </c>
      <c r="F627" s="197" t="str">
        <f t="shared" si="67"/>
        <v>C0810_―</v>
      </c>
      <c r="I627" s="7" t="s">
        <v>207</v>
      </c>
    </row>
    <row r="628" spans="4:9">
      <c r="D628" s="10" t="s">
        <v>2310</v>
      </c>
      <c r="E628" s="139" t="s">
        <v>432</v>
      </c>
      <c r="F628" s="197" t="str">
        <f t="shared" si="67"/>
        <v>C0901_―</v>
      </c>
      <c r="I628" s="7" t="s">
        <v>207</v>
      </c>
    </row>
    <row r="629" spans="4:9">
      <c r="D629" s="10" t="s">
        <v>2311</v>
      </c>
      <c r="E629" s="139" t="s">
        <v>432</v>
      </c>
      <c r="F629" s="197" t="str">
        <f t="shared" si="67"/>
        <v>C0902_―</v>
      </c>
      <c r="I629" s="7" t="s">
        <v>207</v>
      </c>
    </row>
    <row r="630" spans="4:9">
      <c r="D630" s="10" t="s">
        <v>2312</v>
      </c>
      <c r="E630" s="139" t="s">
        <v>432</v>
      </c>
      <c r="F630" s="197" t="str">
        <f t="shared" si="67"/>
        <v>C0903_―</v>
      </c>
      <c r="I630" s="7" t="s">
        <v>207</v>
      </c>
    </row>
    <row r="631" spans="4:9">
      <c r="D631" s="10" t="s">
        <v>2313</v>
      </c>
      <c r="E631" s="139" t="s">
        <v>432</v>
      </c>
      <c r="F631" s="197" t="str">
        <f t="shared" si="67"/>
        <v>C1001_―</v>
      </c>
      <c r="I631" s="7" t="s">
        <v>207</v>
      </c>
    </row>
    <row r="632" spans="4:9">
      <c r="D632" s="10" t="s">
        <v>2314</v>
      </c>
      <c r="E632" s="139" t="s">
        <v>432</v>
      </c>
      <c r="F632" s="197" t="str">
        <f t="shared" si="67"/>
        <v>C1002_―</v>
      </c>
      <c r="I632" s="7" t="s">
        <v>207</v>
      </c>
    </row>
    <row r="633" spans="4:9">
      <c r="D633" s="10" t="s">
        <v>2315</v>
      </c>
      <c r="E633" s="139" t="s">
        <v>432</v>
      </c>
      <c r="F633" s="197" t="str">
        <f t="shared" si="67"/>
        <v>C1003_―</v>
      </c>
      <c r="I633" s="7" t="s">
        <v>207</v>
      </c>
    </row>
    <row r="634" spans="4:9">
      <c r="D634" s="10" t="s">
        <v>2316</v>
      </c>
      <c r="E634" s="139" t="s">
        <v>432</v>
      </c>
      <c r="F634" s="197" t="str">
        <f t="shared" si="67"/>
        <v>C1004_―</v>
      </c>
      <c r="I634" s="7" t="s">
        <v>207</v>
      </c>
    </row>
    <row r="635" spans="4:9">
      <c r="D635" s="10" t="s">
        <v>2317</v>
      </c>
      <c r="E635" s="139" t="s">
        <v>432</v>
      </c>
      <c r="F635" s="197" t="str">
        <f t="shared" si="67"/>
        <v>C1101_―</v>
      </c>
      <c r="I635" s="7" t="s">
        <v>207</v>
      </c>
    </row>
    <row r="636" spans="4:9">
      <c r="D636" s="10" t="s">
        <v>2318</v>
      </c>
      <c r="E636" s="139" t="s">
        <v>432</v>
      </c>
      <c r="F636" s="197" t="str">
        <f t="shared" si="67"/>
        <v>C1201_―</v>
      </c>
      <c r="I636" s="7" t="s">
        <v>207</v>
      </c>
    </row>
    <row r="637" spans="4:9">
      <c r="D637" s="10" t="s">
        <v>2319</v>
      </c>
      <c r="E637" s="139" t="s">
        <v>432</v>
      </c>
      <c r="F637" s="197" t="str">
        <f t="shared" si="67"/>
        <v>C1202_―</v>
      </c>
      <c r="I637" s="7" t="s">
        <v>207</v>
      </c>
    </row>
    <row r="638" spans="4:9">
      <c r="D638" s="10" t="s">
        <v>2320</v>
      </c>
      <c r="E638" s="139" t="s">
        <v>432</v>
      </c>
      <c r="F638" s="197" t="str">
        <f t="shared" si="67"/>
        <v>C1301_―</v>
      </c>
      <c r="I638" s="7" t="s">
        <v>207</v>
      </c>
    </row>
    <row r="639" spans="4:9">
      <c r="D639" s="10" t="s">
        <v>2321</v>
      </c>
      <c r="E639" s="139" t="s">
        <v>432</v>
      </c>
      <c r="F639" s="197" t="str">
        <f t="shared" ref="F639:F721" si="68">LEFT(D639,5)&amp;"_"&amp;LEFT(E639,2)</f>
        <v>C1401_―</v>
      </c>
      <c r="I639" s="7" t="s">
        <v>207</v>
      </c>
    </row>
    <row r="640" spans="4:9">
      <c r="D640" s="10" t="s">
        <v>2322</v>
      </c>
      <c r="E640" s="139" t="s">
        <v>432</v>
      </c>
      <c r="F640" s="197" t="str">
        <f t="shared" si="68"/>
        <v>C1501_―</v>
      </c>
      <c r="I640" s="7" t="s">
        <v>207</v>
      </c>
    </row>
    <row r="641" spans="4:9">
      <c r="D641" s="10" t="s">
        <v>2323</v>
      </c>
      <c r="E641" s="139" t="s">
        <v>432</v>
      </c>
      <c r="F641" s="197" t="str">
        <f t="shared" si="68"/>
        <v>C1502_―</v>
      </c>
      <c r="I641" s="7" t="s">
        <v>207</v>
      </c>
    </row>
    <row r="642" spans="4:9">
      <c r="D642" s="10" t="s">
        <v>2324</v>
      </c>
      <c r="E642" s="139" t="s">
        <v>432</v>
      </c>
      <c r="F642" s="197" t="str">
        <f t="shared" si="68"/>
        <v>C1503_―</v>
      </c>
      <c r="I642" s="7" t="s">
        <v>207</v>
      </c>
    </row>
    <row r="643" spans="4:9">
      <c r="D643" s="10" t="s">
        <v>2325</v>
      </c>
      <c r="E643" s="139" t="s">
        <v>432</v>
      </c>
      <c r="F643" s="197" t="str">
        <f t="shared" si="68"/>
        <v>C1504_―</v>
      </c>
      <c r="I643" s="7" t="s">
        <v>207</v>
      </c>
    </row>
    <row r="644" spans="4:9">
      <c r="D644" s="10" t="s">
        <v>2326</v>
      </c>
      <c r="E644" s="139" t="s">
        <v>432</v>
      </c>
      <c r="F644" s="197" t="str">
        <f t="shared" si="68"/>
        <v>C1505_―</v>
      </c>
      <c r="I644" s="7" t="s">
        <v>207</v>
      </c>
    </row>
    <row r="645" spans="4:9">
      <c r="D645" s="10" t="s">
        <v>2327</v>
      </c>
      <c r="E645" s="139" t="s">
        <v>432</v>
      </c>
      <c r="F645" s="197" t="str">
        <f t="shared" si="68"/>
        <v>C1601_―</v>
      </c>
      <c r="I645" s="7" t="s">
        <v>207</v>
      </c>
    </row>
    <row r="646" spans="4:9">
      <c r="D646" s="10" t="s">
        <v>2328</v>
      </c>
      <c r="E646" s="139" t="s">
        <v>432</v>
      </c>
      <c r="F646" s="197" t="str">
        <f t="shared" si="68"/>
        <v>C1602_―</v>
      </c>
      <c r="I646" s="7" t="s">
        <v>207</v>
      </c>
    </row>
    <row r="647" spans="4:9">
      <c r="D647" s="10" t="s">
        <v>2329</v>
      </c>
      <c r="E647" s="139" t="s">
        <v>432</v>
      </c>
      <c r="F647" s="197" t="str">
        <f t="shared" si="68"/>
        <v>C1603_―</v>
      </c>
      <c r="I647" s="7" t="s">
        <v>207</v>
      </c>
    </row>
    <row r="648" spans="4:9">
      <c r="D648" s="10" t="s">
        <v>2330</v>
      </c>
      <c r="E648" s="139" t="s">
        <v>432</v>
      </c>
      <c r="F648" s="197" t="str">
        <f t="shared" si="68"/>
        <v>C1604_―</v>
      </c>
      <c r="I648" s="7" t="s">
        <v>207</v>
      </c>
    </row>
    <row r="649" spans="4:9">
      <c r="D649" s="10" t="s">
        <v>2331</v>
      </c>
      <c r="E649" s="139" t="s">
        <v>432</v>
      </c>
      <c r="F649" s="197" t="str">
        <f t="shared" si="68"/>
        <v>C1605_―</v>
      </c>
      <c r="I649" s="7" t="s">
        <v>207</v>
      </c>
    </row>
    <row r="650" spans="4:9">
      <c r="D650" s="10" t="s">
        <v>2332</v>
      </c>
      <c r="E650" s="139" t="s">
        <v>432</v>
      </c>
      <c r="F650" s="197" t="str">
        <f t="shared" si="68"/>
        <v>C1606_―</v>
      </c>
      <c r="I650" s="7" t="s">
        <v>207</v>
      </c>
    </row>
    <row r="651" spans="4:9">
      <c r="D651" s="10" t="s">
        <v>2333</v>
      </c>
      <c r="E651" s="139" t="s">
        <v>432</v>
      </c>
      <c r="F651" s="197" t="str">
        <f t="shared" si="68"/>
        <v>C1607_―</v>
      </c>
      <c r="I651" s="7" t="s">
        <v>207</v>
      </c>
    </row>
    <row r="652" spans="4:9">
      <c r="D652" s="10" t="s">
        <v>2334</v>
      </c>
      <c r="E652" s="139" t="s">
        <v>432</v>
      </c>
      <c r="F652" s="197" t="str">
        <f t="shared" si="68"/>
        <v>C1701_―</v>
      </c>
      <c r="I652" s="7" t="s">
        <v>207</v>
      </c>
    </row>
    <row r="653" spans="4:9">
      <c r="D653" s="10" t="s">
        <v>2335</v>
      </c>
      <c r="E653" s="139" t="s">
        <v>432</v>
      </c>
      <c r="F653" s="197" t="str">
        <f t="shared" si="68"/>
        <v>C1702_―</v>
      </c>
      <c r="I653" s="7" t="s">
        <v>207</v>
      </c>
    </row>
    <row r="654" spans="4:9">
      <c r="D654" s="10" t="s">
        <v>2336</v>
      </c>
      <c r="E654" s="139" t="s">
        <v>432</v>
      </c>
      <c r="F654" s="197" t="str">
        <f t="shared" si="68"/>
        <v>C1703_―</v>
      </c>
      <c r="I654" s="7" t="s">
        <v>207</v>
      </c>
    </row>
    <row r="655" spans="4:9">
      <c r="D655" s="10" t="s">
        <v>2337</v>
      </c>
      <c r="E655" s="139" t="s">
        <v>432</v>
      </c>
      <c r="F655" s="197" t="str">
        <f t="shared" si="68"/>
        <v>C1704_―</v>
      </c>
      <c r="I655" s="7" t="s">
        <v>207</v>
      </c>
    </row>
    <row r="656" spans="4:9">
      <c r="D656" s="10" t="s">
        <v>2338</v>
      </c>
      <c r="E656" s="139" t="s">
        <v>432</v>
      </c>
      <c r="F656" s="197" t="str">
        <f t="shared" si="68"/>
        <v>C1705_―</v>
      </c>
      <c r="I656" s="7" t="s">
        <v>207</v>
      </c>
    </row>
    <row r="657" spans="4:9">
      <c r="D657" s="10" t="s">
        <v>2339</v>
      </c>
      <c r="E657" s="139" t="s">
        <v>432</v>
      </c>
      <c r="F657" s="197" t="str">
        <f t="shared" si="68"/>
        <v>C1706_―</v>
      </c>
      <c r="I657" s="7" t="s">
        <v>207</v>
      </c>
    </row>
    <row r="658" spans="4:9">
      <c r="D658" s="10" t="s">
        <v>2340</v>
      </c>
      <c r="E658" s="139" t="s">
        <v>432</v>
      </c>
      <c r="F658" s="197" t="str">
        <f t="shared" si="68"/>
        <v>C1707_―</v>
      </c>
      <c r="I658" s="7" t="s">
        <v>207</v>
      </c>
    </row>
    <row r="659" spans="4:9">
      <c r="D659" s="10" t="s">
        <v>2341</v>
      </c>
      <c r="E659" s="139" t="s">
        <v>432</v>
      </c>
      <c r="F659" s="197" t="str">
        <f t="shared" si="68"/>
        <v>C1708_―</v>
      </c>
      <c r="I659" s="7" t="s">
        <v>207</v>
      </c>
    </row>
    <row r="660" spans="4:9">
      <c r="D660" s="10" t="s">
        <v>2342</v>
      </c>
      <c r="E660" s="139" t="s">
        <v>432</v>
      </c>
      <c r="F660" s="197" t="str">
        <f t="shared" si="68"/>
        <v>C1709_―</v>
      </c>
      <c r="I660" s="7" t="s">
        <v>207</v>
      </c>
    </row>
    <row r="661" spans="4:9">
      <c r="D661" s="10" t="s">
        <v>2343</v>
      </c>
      <c r="E661" s="139" t="s">
        <v>432</v>
      </c>
      <c r="F661" s="197" t="str">
        <f t="shared" si="68"/>
        <v>C1710_―</v>
      </c>
      <c r="I661" s="7" t="s">
        <v>207</v>
      </c>
    </row>
    <row r="662" spans="4:9">
      <c r="D662" s="10" t="s">
        <v>2344</v>
      </c>
      <c r="E662" s="139" t="s">
        <v>432</v>
      </c>
      <c r="F662" s="197" t="str">
        <f t="shared" si="68"/>
        <v>C1711_―</v>
      </c>
      <c r="I662" s="7" t="s">
        <v>207</v>
      </c>
    </row>
    <row r="663" spans="4:9">
      <c r="D663" s="10" t="s">
        <v>2345</v>
      </c>
      <c r="E663" s="139" t="s">
        <v>432</v>
      </c>
      <c r="F663" s="197" t="str">
        <f t="shared" si="68"/>
        <v>C1712_―</v>
      </c>
      <c r="I663" s="7" t="s">
        <v>207</v>
      </c>
    </row>
    <row r="664" spans="4:9">
      <c r="D664" s="10" t="s">
        <v>2346</v>
      </c>
      <c r="E664" s="139" t="s">
        <v>432</v>
      </c>
      <c r="F664" s="197" t="str">
        <f t="shared" si="68"/>
        <v>C1713_―</v>
      </c>
      <c r="I664" s="7" t="s">
        <v>207</v>
      </c>
    </row>
    <row r="665" spans="4:9">
      <c r="D665" s="10" t="s">
        <v>2347</v>
      </c>
      <c r="E665" s="139" t="s">
        <v>432</v>
      </c>
      <c r="F665" s="197" t="str">
        <f t="shared" si="68"/>
        <v>C1714_―</v>
      </c>
      <c r="I665" s="7" t="s">
        <v>207</v>
      </c>
    </row>
    <row r="666" spans="4:9">
      <c r="D666" s="10" t="s">
        <v>2348</v>
      </c>
      <c r="E666" s="139" t="s">
        <v>432</v>
      </c>
      <c r="F666" s="197" t="str">
        <f t="shared" si="68"/>
        <v>C1715_―</v>
      </c>
      <c r="I666" s="7" t="s">
        <v>207</v>
      </c>
    </row>
    <row r="667" spans="4:9">
      <c r="D667" s="10" t="s">
        <v>2349</v>
      </c>
      <c r="E667" s="139" t="s">
        <v>432</v>
      </c>
      <c r="F667" s="197" t="str">
        <f t="shared" si="68"/>
        <v>C1716_―</v>
      </c>
      <c r="I667" s="7" t="s">
        <v>207</v>
      </c>
    </row>
    <row r="668" spans="4:9">
      <c r="D668" s="10" t="s">
        <v>2350</v>
      </c>
      <c r="E668" s="139" t="s">
        <v>432</v>
      </c>
      <c r="F668" s="197" t="str">
        <f t="shared" si="68"/>
        <v>C1717_―</v>
      </c>
      <c r="I668" s="7" t="s">
        <v>207</v>
      </c>
    </row>
    <row r="669" spans="4:9">
      <c r="D669" s="10" t="s">
        <v>2351</v>
      </c>
      <c r="E669" s="139" t="s">
        <v>432</v>
      </c>
      <c r="F669" s="197" t="str">
        <f t="shared" si="68"/>
        <v>C1718_―</v>
      </c>
      <c r="I669" s="7" t="s">
        <v>207</v>
      </c>
    </row>
    <row r="670" spans="4:9">
      <c r="D670" s="10" t="s">
        <v>2352</v>
      </c>
      <c r="E670" s="139" t="s">
        <v>432</v>
      </c>
      <c r="F670" s="197" t="str">
        <f t="shared" si="68"/>
        <v>C1719_―</v>
      </c>
      <c r="I670" s="7" t="s">
        <v>207</v>
      </c>
    </row>
    <row r="671" spans="4:9">
      <c r="D671" s="10" t="s">
        <v>2353</v>
      </c>
      <c r="E671" s="139" t="s">
        <v>432</v>
      </c>
      <c r="F671" s="197" t="str">
        <f t="shared" si="68"/>
        <v>C1720_―</v>
      </c>
      <c r="I671" s="7" t="s">
        <v>207</v>
      </c>
    </row>
    <row r="672" spans="4:9">
      <c r="D672" s="10" t="s">
        <v>2354</v>
      </c>
      <c r="E672" s="139" t="s">
        <v>432</v>
      </c>
      <c r="F672" s="197" t="str">
        <f t="shared" si="68"/>
        <v>C1721_―</v>
      </c>
      <c r="I672" s="7" t="s">
        <v>207</v>
      </c>
    </row>
    <row r="673" spans="4:9">
      <c r="D673" s="10" t="s">
        <v>2355</v>
      </c>
      <c r="E673" s="139" t="s">
        <v>432</v>
      </c>
      <c r="F673" s="197" t="str">
        <f t="shared" si="68"/>
        <v>C1722_―</v>
      </c>
      <c r="I673" s="7" t="s">
        <v>207</v>
      </c>
    </row>
    <row r="674" spans="4:9">
      <c r="D674" s="10" t="s">
        <v>2356</v>
      </c>
      <c r="E674" s="139" t="s">
        <v>432</v>
      </c>
      <c r="F674" s="197" t="str">
        <f t="shared" si="68"/>
        <v>C1723_―</v>
      </c>
      <c r="I674" s="7" t="s">
        <v>207</v>
      </c>
    </row>
    <row r="675" spans="4:9">
      <c r="D675" s="10" t="s">
        <v>2357</v>
      </c>
      <c r="E675" s="139" t="s">
        <v>432</v>
      </c>
      <c r="F675" s="197" t="str">
        <f t="shared" si="68"/>
        <v>C1724_―</v>
      </c>
      <c r="I675" s="7" t="s">
        <v>207</v>
      </c>
    </row>
    <row r="676" spans="4:9">
      <c r="D676" s="10" t="s">
        <v>2358</v>
      </c>
      <c r="E676" s="139" t="s">
        <v>432</v>
      </c>
      <c r="F676" s="197" t="str">
        <f t="shared" si="68"/>
        <v>C1725_―</v>
      </c>
      <c r="I676" s="7" t="s">
        <v>207</v>
      </c>
    </row>
    <row r="677" spans="4:9">
      <c r="D677" s="10" t="s">
        <v>2359</v>
      </c>
      <c r="E677" s="139" t="s">
        <v>432</v>
      </c>
      <c r="F677" s="197" t="str">
        <f t="shared" si="68"/>
        <v>C1726_―</v>
      </c>
      <c r="I677" s="7" t="s">
        <v>207</v>
      </c>
    </row>
    <row r="678" spans="4:9">
      <c r="D678" s="10" t="s">
        <v>2360</v>
      </c>
      <c r="E678" s="139" t="s">
        <v>432</v>
      </c>
      <c r="F678" s="197" t="str">
        <f t="shared" si="68"/>
        <v>C1727_―</v>
      </c>
      <c r="I678" s="7" t="s">
        <v>207</v>
      </c>
    </row>
    <row r="679" spans="4:9">
      <c r="D679" s="10" t="s">
        <v>2361</v>
      </c>
      <c r="E679" s="139" t="s">
        <v>432</v>
      </c>
      <c r="F679" s="197" t="str">
        <f t="shared" si="68"/>
        <v>C1728_―</v>
      </c>
      <c r="I679" s="7" t="s">
        <v>207</v>
      </c>
    </row>
    <row r="680" spans="4:9">
      <c r="D680" s="10" t="s">
        <v>2362</v>
      </c>
      <c r="E680" s="139" t="s">
        <v>432</v>
      </c>
      <c r="F680" s="197" t="str">
        <f t="shared" si="68"/>
        <v>C1729_―</v>
      </c>
      <c r="I680" s="7" t="s">
        <v>207</v>
      </c>
    </row>
    <row r="681" spans="4:9">
      <c r="D681" s="10" t="s">
        <v>2363</v>
      </c>
      <c r="E681" s="139" t="s">
        <v>432</v>
      </c>
      <c r="F681" s="197" t="str">
        <f t="shared" si="68"/>
        <v>C1730_―</v>
      </c>
      <c r="I681" s="7" t="s">
        <v>207</v>
      </c>
    </row>
    <row r="682" spans="4:9">
      <c r="D682" s="10" t="s">
        <v>2364</v>
      </c>
      <c r="E682" s="139" t="s">
        <v>432</v>
      </c>
      <c r="F682" s="197" t="str">
        <f t="shared" si="68"/>
        <v>C1731_―</v>
      </c>
      <c r="I682" s="7" t="s">
        <v>207</v>
      </c>
    </row>
    <row r="683" spans="4:9">
      <c r="D683" s="10" t="s">
        <v>2365</v>
      </c>
      <c r="E683" s="139" t="s">
        <v>432</v>
      </c>
      <c r="F683" s="197" t="str">
        <f t="shared" si="68"/>
        <v>C1732_―</v>
      </c>
      <c r="I683" s="7" t="s">
        <v>207</v>
      </c>
    </row>
    <row r="684" spans="4:9">
      <c r="D684" s="10" t="s">
        <v>2366</v>
      </c>
      <c r="E684" s="139" t="s">
        <v>432</v>
      </c>
      <c r="F684" s="197" t="str">
        <f t="shared" si="68"/>
        <v>C1733_―</v>
      </c>
      <c r="I684" s="7" t="s">
        <v>207</v>
      </c>
    </row>
    <row r="685" spans="4:9">
      <c r="D685" s="10" t="s">
        <v>2367</v>
      </c>
      <c r="E685" s="139" t="s">
        <v>432</v>
      </c>
      <c r="F685" s="197" t="str">
        <f t="shared" si="68"/>
        <v>C1734_―</v>
      </c>
      <c r="I685" s="7" t="s">
        <v>207</v>
      </c>
    </row>
    <row r="686" spans="4:9">
      <c r="D686" s="10" t="s">
        <v>2368</v>
      </c>
      <c r="E686" s="139" t="s">
        <v>432</v>
      </c>
      <c r="F686" s="197" t="str">
        <f t="shared" si="68"/>
        <v>C1735_―</v>
      </c>
      <c r="I686" s="7" t="s">
        <v>207</v>
      </c>
    </row>
    <row r="687" spans="4:9">
      <c r="D687" s="10" t="s">
        <v>2369</v>
      </c>
      <c r="E687" s="139" t="s">
        <v>432</v>
      </c>
      <c r="F687" s="197" t="str">
        <f t="shared" si="68"/>
        <v>C1736_―</v>
      </c>
      <c r="I687" s="7" t="s">
        <v>207</v>
      </c>
    </row>
    <row r="688" spans="4:9">
      <c r="D688" s="10" t="s">
        <v>2370</v>
      </c>
      <c r="E688" s="139" t="s">
        <v>432</v>
      </c>
      <c r="F688" s="197" t="str">
        <f t="shared" si="68"/>
        <v>C1737_―</v>
      </c>
      <c r="I688" s="7" t="s">
        <v>207</v>
      </c>
    </row>
    <row r="689" spans="4:9">
      <c r="D689" s="10" t="s">
        <v>2371</v>
      </c>
      <c r="E689" s="139" t="s">
        <v>432</v>
      </c>
      <c r="F689" s="197" t="str">
        <f t="shared" si="68"/>
        <v>C1738_―</v>
      </c>
      <c r="I689" s="7" t="s">
        <v>207</v>
      </c>
    </row>
    <row r="690" spans="4:9">
      <c r="D690" s="10" t="s">
        <v>2372</v>
      </c>
      <c r="E690" s="139" t="s">
        <v>432</v>
      </c>
      <c r="F690" s="197" t="str">
        <f t="shared" si="68"/>
        <v>C1739_―</v>
      </c>
      <c r="I690" s="7" t="s">
        <v>207</v>
      </c>
    </row>
    <row r="691" spans="4:9">
      <c r="D691" s="10" t="s">
        <v>2373</v>
      </c>
      <c r="E691" s="139" t="s">
        <v>432</v>
      </c>
      <c r="F691" s="197" t="str">
        <f t="shared" si="68"/>
        <v>C1740_―</v>
      </c>
      <c r="I691" s="7" t="s">
        <v>207</v>
      </c>
    </row>
    <row r="692" spans="4:9">
      <c r="D692" s="10" t="s">
        <v>2374</v>
      </c>
      <c r="E692" s="139" t="s">
        <v>432</v>
      </c>
      <c r="F692" s="197" t="str">
        <f t="shared" si="68"/>
        <v>C1741_―</v>
      </c>
      <c r="I692" s="7" t="s">
        <v>207</v>
      </c>
    </row>
    <row r="693" spans="4:9">
      <c r="D693" s="10" t="s">
        <v>2375</v>
      </c>
      <c r="E693" s="139" t="s">
        <v>432</v>
      </c>
      <c r="F693" s="197" t="str">
        <f t="shared" si="68"/>
        <v>C1742_―</v>
      </c>
      <c r="I693" s="7" t="s">
        <v>207</v>
      </c>
    </row>
    <row r="694" spans="4:9">
      <c r="D694" s="10" t="s">
        <v>2376</v>
      </c>
      <c r="E694" s="139" t="s">
        <v>432</v>
      </c>
      <c r="F694" s="197" t="str">
        <f t="shared" si="68"/>
        <v>C1743_―</v>
      </c>
      <c r="I694" s="7" t="s">
        <v>207</v>
      </c>
    </row>
    <row r="695" spans="4:9">
      <c r="D695" s="10" t="s">
        <v>2377</v>
      </c>
      <c r="E695" s="139" t="s">
        <v>432</v>
      </c>
      <c r="F695" s="197" t="str">
        <f t="shared" si="68"/>
        <v>C1744_―</v>
      </c>
      <c r="I695" s="7" t="s">
        <v>207</v>
      </c>
    </row>
    <row r="696" spans="4:9">
      <c r="D696" s="10" t="s">
        <v>2378</v>
      </c>
      <c r="E696" s="139" t="s">
        <v>432</v>
      </c>
      <c r="F696" s="197" t="str">
        <f t="shared" si="68"/>
        <v>C1745_―</v>
      </c>
      <c r="I696" s="7" t="s">
        <v>207</v>
      </c>
    </row>
    <row r="697" spans="4:9">
      <c r="D697" s="10" t="s">
        <v>2379</v>
      </c>
      <c r="E697" s="139" t="s">
        <v>432</v>
      </c>
      <c r="F697" s="197" t="str">
        <f t="shared" si="68"/>
        <v>C1746_―</v>
      </c>
      <c r="I697" s="7" t="s">
        <v>207</v>
      </c>
    </row>
    <row r="698" spans="4:9">
      <c r="D698" s="10" t="s">
        <v>2380</v>
      </c>
      <c r="E698" s="139" t="s">
        <v>432</v>
      </c>
      <c r="F698" s="197" t="str">
        <f t="shared" si="68"/>
        <v>C1747_―</v>
      </c>
      <c r="I698" s="7" t="s">
        <v>207</v>
      </c>
    </row>
    <row r="699" spans="4:9">
      <c r="D699" s="10" t="s">
        <v>2381</v>
      </c>
      <c r="E699" s="139" t="s">
        <v>432</v>
      </c>
      <c r="F699" s="197" t="str">
        <f t="shared" si="68"/>
        <v>C1748_―</v>
      </c>
      <c r="I699" s="7" t="s">
        <v>207</v>
      </c>
    </row>
    <row r="700" spans="4:9">
      <c r="D700" s="10" t="s">
        <v>2382</v>
      </c>
      <c r="E700" s="139" t="s">
        <v>432</v>
      </c>
      <c r="F700" s="197" t="str">
        <f t="shared" si="68"/>
        <v>C1749_―</v>
      </c>
      <c r="I700" s="7" t="s">
        <v>207</v>
      </c>
    </row>
    <row r="701" spans="4:9">
      <c r="D701" s="10" t="s">
        <v>2383</v>
      </c>
      <c r="E701" s="139" t="s">
        <v>432</v>
      </c>
      <c r="F701" s="197" t="str">
        <f t="shared" si="68"/>
        <v>C1750_―</v>
      </c>
      <c r="I701" s="7" t="s">
        <v>207</v>
      </c>
    </row>
    <row r="702" spans="4:9">
      <c r="D702" s="10" t="s">
        <v>2384</v>
      </c>
      <c r="E702" s="139" t="s">
        <v>432</v>
      </c>
      <c r="F702" s="197" t="str">
        <f t="shared" si="68"/>
        <v>C1751_―</v>
      </c>
      <c r="I702" s="7" t="s">
        <v>207</v>
      </c>
    </row>
    <row r="703" spans="4:9">
      <c r="D703" s="10" t="s">
        <v>2385</v>
      </c>
      <c r="E703" s="139" t="s">
        <v>432</v>
      </c>
      <c r="F703" s="197" t="str">
        <f t="shared" si="68"/>
        <v>C1752_―</v>
      </c>
      <c r="I703" s="7" t="s">
        <v>207</v>
      </c>
    </row>
    <row r="704" spans="4:9">
      <c r="D704" s="10" t="s">
        <v>2386</v>
      </c>
      <c r="E704" s="139" t="s">
        <v>432</v>
      </c>
      <c r="F704" s="197" t="str">
        <f t="shared" si="68"/>
        <v>C1801_―</v>
      </c>
      <c r="I704" s="7" t="s">
        <v>207</v>
      </c>
    </row>
    <row r="705" spans="4:9">
      <c r="D705" s="10" t="s">
        <v>2387</v>
      </c>
      <c r="E705" s="139" t="s">
        <v>432</v>
      </c>
      <c r="F705" s="197" t="str">
        <f t="shared" si="68"/>
        <v>C1802_―</v>
      </c>
      <c r="I705" s="7" t="s">
        <v>207</v>
      </c>
    </row>
    <row r="706" spans="4:9">
      <c r="D706" s="156" t="s">
        <v>2388</v>
      </c>
      <c r="E706" s="139" t="s">
        <v>432</v>
      </c>
      <c r="F706" s="197" t="str">
        <f t="shared" si="68"/>
        <v>C1901_―</v>
      </c>
      <c r="I706" s="7" t="s">
        <v>207</v>
      </c>
    </row>
    <row r="707" spans="4:9">
      <c r="D707" s="156" t="s">
        <v>2389</v>
      </c>
      <c r="E707" s="139" t="s">
        <v>432</v>
      </c>
      <c r="F707" s="197" t="str">
        <f t="shared" si="68"/>
        <v>C1902_―</v>
      </c>
      <c r="I707" s="7" t="s">
        <v>207</v>
      </c>
    </row>
    <row r="708" spans="4:9">
      <c r="D708" s="156" t="s">
        <v>2390</v>
      </c>
      <c r="E708" s="139" t="s">
        <v>432</v>
      </c>
      <c r="F708" s="197" t="str">
        <f t="shared" si="68"/>
        <v>C2001_―</v>
      </c>
      <c r="I708" s="7" t="s">
        <v>207</v>
      </c>
    </row>
    <row r="709" spans="4:9">
      <c r="D709" s="156" t="s">
        <v>2391</v>
      </c>
      <c r="E709" s="139" t="s">
        <v>432</v>
      </c>
      <c r="F709" s="197" t="str">
        <f t="shared" si="68"/>
        <v>C2002_―</v>
      </c>
      <c r="I709" s="7" t="s">
        <v>207</v>
      </c>
    </row>
    <row r="710" spans="4:9">
      <c r="D710" s="156" t="s">
        <v>2392</v>
      </c>
      <c r="E710" s="139" t="s">
        <v>432</v>
      </c>
      <c r="F710" s="197" t="str">
        <f t="shared" si="68"/>
        <v>C2003_―</v>
      </c>
      <c r="I710" s="7" t="s">
        <v>207</v>
      </c>
    </row>
    <row r="711" spans="4:9">
      <c r="D711" s="156" t="s">
        <v>2393</v>
      </c>
      <c r="E711" s="139" t="s">
        <v>432</v>
      </c>
      <c r="F711" s="197" t="str">
        <f t="shared" si="68"/>
        <v>C2004_―</v>
      </c>
      <c r="I711" s="7" t="s">
        <v>207</v>
      </c>
    </row>
    <row r="712" spans="4:9">
      <c r="D712" s="156" t="s">
        <v>2394</v>
      </c>
      <c r="E712" s="139" t="s">
        <v>432</v>
      </c>
      <c r="F712" s="197" t="str">
        <f t="shared" si="68"/>
        <v>C2005_―</v>
      </c>
      <c r="I712" s="7" t="s">
        <v>207</v>
      </c>
    </row>
    <row r="713" spans="4:9">
      <c r="D713" s="156" t="s">
        <v>2395</v>
      </c>
      <c r="E713" s="139" t="s">
        <v>432</v>
      </c>
      <c r="F713" s="197" t="str">
        <f t="shared" si="68"/>
        <v>C2006_―</v>
      </c>
      <c r="I713" s="7" t="s">
        <v>207</v>
      </c>
    </row>
    <row r="714" spans="4:9">
      <c r="D714" s="156" t="s">
        <v>2396</v>
      </c>
      <c r="E714" s="139" t="s">
        <v>432</v>
      </c>
      <c r="F714" s="197" t="str">
        <f t="shared" si="68"/>
        <v>C2007_―</v>
      </c>
      <c r="I714" s="7" t="s">
        <v>207</v>
      </c>
    </row>
    <row r="715" spans="4:9">
      <c r="D715" s="156" t="s">
        <v>2397</v>
      </c>
      <c r="E715" s="139" t="s">
        <v>432</v>
      </c>
      <c r="F715" s="197" t="str">
        <f t="shared" si="68"/>
        <v>C2008_―</v>
      </c>
      <c r="I715" s="7" t="s">
        <v>207</v>
      </c>
    </row>
    <row r="716" spans="4:9">
      <c r="D716" s="156" t="s">
        <v>2398</v>
      </c>
      <c r="E716" s="139" t="s">
        <v>432</v>
      </c>
      <c r="F716" s="197" t="str">
        <f t="shared" si="68"/>
        <v>C2009_―</v>
      </c>
      <c r="I716" s="7" t="s">
        <v>207</v>
      </c>
    </row>
    <row r="717" spans="4:9">
      <c r="D717" s="156" t="s">
        <v>2399</v>
      </c>
      <c r="E717" s="139" t="s">
        <v>432</v>
      </c>
      <c r="F717" s="197" t="str">
        <f t="shared" si="68"/>
        <v>C2010_―</v>
      </c>
      <c r="I717" s="7" t="s">
        <v>207</v>
      </c>
    </row>
    <row r="718" spans="4:9">
      <c r="D718" s="156" t="s">
        <v>2400</v>
      </c>
      <c r="E718" s="139" t="s">
        <v>432</v>
      </c>
      <c r="F718" s="197" t="str">
        <f t="shared" si="68"/>
        <v>C2011_―</v>
      </c>
      <c r="I718" s="7" t="s">
        <v>207</v>
      </c>
    </row>
    <row r="719" spans="4:9">
      <c r="D719" s="156" t="s">
        <v>2401</v>
      </c>
      <c r="E719" s="139" t="s">
        <v>432</v>
      </c>
      <c r="F719" s="197" t="str">
        <f t="shared" si="68"/>
        <v>C2012_―</v>
      </c>
      <c r="I719" s="7" t="s">
        <v>207</v>
      </c>
    </row>
    <row r="720" spans="4:9">
      <c r="D720" s="156" t="s">
        <v>1549</v>
      </c>
      <c r="E720" s="139" t="s">
        <v>432</v>
      </c>
      <c r="F720" s="197" t="str">
        <f t="shared" si="68"/>
        <v>C2101_―</v>
      </c>
      <c r="I720" s="7" t="s">
        <v>207</v>
      </c>
    </row>
    <row r="721" spans="4:9">
      <c r="D721" s="156" t="s">
        <v>1550</v>
      </c>
      <c r="E721" s="139" t="s">
        <v>432</v>
      </c>
      <c r="F721" s="197" t="str">
        <f t="shared" si="68"/>
        <v>C2102_―</v>
      </c>
      <c r="I721" s="7" t="s">
        <v>207</v>
      </c>
    </row>
    <row r="722" spans="4:9">
      <c r="D722" s="156" t="s">
        <v>1554</v>
      </c>
      <c r="E722" s="139" t="s">
        <v>432</v>
      </c>
      <c r="F722" s="197" t="str">
        <f t="shared" ref="F722:F817" si="69">LEFT(D722,5)&amp;"_"&amp;LEFT(E722,2)</f>
        <v>C2201_―</v>
      </c>
      <c r="I722" s="7" t="s">
        <v>207</v>
      </c>
    </row>
    <row r="723" spans="4:9">
      <c r="D723" s="10" t="s">
        <v>1555</v>
      </c>
      <c r="E723" s="139" t="s">
        <v>432</v>
      </c>
      <c r="F723" s="197" t="str">
        <f t="shared" si="69"/>
        <v>C2202_―</v>
      </c>
      <c r="I723" s="7" t="s">
        <v>207</v>
      </c>
    </row>
    <row r="724" spans="4:9">
      <c r="D724" s="10" t="s">
        <v>1556</v>
      </c>
      <c r="E724" s="139" t="s">
        <v>432</v>
      </c>
      <c r="F724" s="197" t="str">
        <f t="shared" si="69"/>
        <v>C2203_―</v>
      </c>
      <c r="I724" s="7" t="s">
        <v>207</v>
      </c>
    </row>
    <row r="725" spans="4:9">
      <c r="D725" s="10" t="s">
        <v>1557</v>
      </c>
      <c r="E725" s="139" t="s">
        <v>432</v>
      </c>
      <c r="F725" s="197" t="str">
        <f t="shared" si="69"/>
        <v>C2204_―</v>
      </c>
      <c r="I725" s="7" t="s">
        <v>207</v>
      </c>
    </row>
    <row r="726" spans="4:9">
      <c r="D726" s="10" t="s">
        <v>2402</v>
      </c>
      <c r="E726" s="139" t="s">
        <v>432</v>
      </c>
      <c r="F726" s="197" t="str">
        <f t="shared" si="69"/>
        <v>C2205_―</v>
      </c>
      <c r="I726" s="7" t="s">
        <v>207</v>
      </c>
    </row>
    <row r="727" spans="4:9">
      <c r="D727" s="10" t="s">
        <v>2403</v>
      </c>
      <c r="E727" s="139" t="s">
        <v>432</v>
      </c>
      <c r="F727" s="197" t="str">
        <f t="shared" si="69"/>
        <v>C2206_―</v>
      </c>
      <c r="I727" s="7" t="s">
        <v>207</v>
      </c>
    </row>
    <row r="728" spans="4:9">
      <c r="D728" s="10" t="s">
        <v>2404</v>
      </c>
      <c r="E728" s="139" t="s">
        <v>432</v>
      </c>
      <c r="F728" s="197" t="str">
        <f t="shared" si="69"/>
        <v>C2207_―</v>
      </c>
      <c r="I728" s="7" t="s">
        <v>207</v>
      </c>
    </row>
    <row r="729" spans="4:9">
      <c r="D729" s="10" t="s">
        <v>2405</v>
      </c>
      <c r="E729" s="139" t="s">
        <v>432</v>
      </c>
      <c r="F729" s="197" t="str">
        <f t="shared" si="69"/>
        <v>C2208_―</v>
      </c>
      <c r="I729" s="7" t="s">
        <v>207</v>
      </c>
    </row>
    <row r="730" spans="4:9">
      <c r="D730" s="10" t="s">
        <v>2406</v>
      </c>
      <c r="E730" s="139" t="s">
        <v>432</v>
      </c>
      <c r="F730" s="197" t="str">
        <f t="shared" si="69"/>
        <v>C2209_―</v>
      </c>
      <c r="I730" s="7" t="s">
        <v>207</v>
      </c>
    </row>
    <row r="731" spans="4:9">
      <c r="D731" s="10" t="s">
        <v>2407</v>
      </c>
      <c r="E731" s="139" t="s">
        <v>432</v>
      </c>
      <c r="F731" s="197" t="str">
        <f t="shared" si="69"/>
        <v>C2301_―</v>
      </c>
      <c r="I731" s="7" t="s">
        <v>207</v>
      </c>
    </row>
    <row r="732" spans="4:9">
      <c r="D732" s="10" t="s">
        <v>2408</v>
      </c>
      <c r="E732" s="139" t="s">
        <v>432</v>
      </c>
      <c r="F732" s="197" t="str">
        <f t="shared" si="69"/>
        <v>C2302_―</v>
      </c>
      <c r="I732" s="7" t="s">
        <v>207</v>
      </c>
    </row>
    <row r="733" spans="4:9">
      <c r="D733" s="10" t="s">
        <v>2409</v>
      </c>
      <c r="E733" s="139" t="s">
        <v>432</v>
      </c>
      <c r="F733" s="197" t="str">
        <f t="shared" si="69"/>
        <v>C2303_―</v>
      </c>
      <c r="I733" s="7" t="s">
        <v>207</v>
      </c>
    </row>
    <row r="734" spans="4:9">
      <c r="D734" s="10" t="s">
        <v>2410</v>
      </c>
      <c r="E734" s="139" t="s">
        <v>432</v>
      </c>
      <c r="F734" s="197" t="str">
        <f t="shared" si="69"/>
        <v>C2304_―</v>
      </c>
      <c r="I734" s="7" t="s">
        <v>207</v>
      </c>
    </row>
    <row r="735" spans="4:9">
      <c r="D735" s="10" t="s">
        <v>2411</v>
      </c>
      <c r="E735" s="139" t="s">
        <v>432</v>
      </c>
      <c r="F735" s="197" t="str">
        <f t="shared" si="69"/>
        <v>C2305_―</v>
      </c>
      <c r="I735" s="7" t="s">
        <v>207</v>
      </c>
    </row>
    <row r="736" spans="4:9">
      <c r="D736" s="10" t="s">
        <v>2412</v>
      </c>
      <c r="E736" s="139" t="s">
        <v>432</v>
      </c>
      <c r="F736" s="197" t="str">
        <f t="shared" si="69"/>
        <v>C2401_―</v>
      </c>
      <c r="I736" s="7" t="s">
        <v>207</v>
      </c>
    </row>
    <row r="737" spans="4:9">
      <c r="D737" s="10" t="s">
        <v>2413</v>
      </c>
      <c r="E737" s="139" t="s">
        <v>432</v>
      </c>
      <c r="F737" s="197" t="str">
        <f t="shared" si="69"/>
        <v>C2402_―</v>
      </c>
      <c r="I737" s="7" t="s">
        <v>207</v>
      </c>
    </row>
    <row r="738" spans="4:9">
      <c r="D738" s="10" t="s">
        <v>2414</v>
      </c>
      <c r="E738" s="139" t="s">
        <v>432</v>
      </c>
      <c r="F738" s="197" t="str">
        <f t="shared" si="69"/>
        <v>C2403_―</v>
      </c>
      <c r="I738" s="7" t="s">
        <v>207</v>
      </c>
    </row>
    <row r="739" spans="4:9">
      <c r="D739" s="10" t="s">
        <v>2415</v>
      </c>
      <c r="E739" s="139" t="s">
        <v>432</v>
      </c>
      <c r="F739" s="197" t="str">
        <f t="shared" si="69"/>
        <v>C2404_―</v>
      </c>
      <c r="I739" s="7" t="s">
        <v>207</v>
      </c>
    </row>
    <row r="740" spans="4:9">
      <c r="D740" s="10" t="s">
        <v>2416</v>
      </c>
      <c r="E740" s="139" t="s">
        <v>432</v>
      </c>
      <c r="F740" s="197" t="str">
        <f t="shared" si="69"/>
        <v>C2405_―</v>
      </c>
      <c r="I740" s="7" t="s">
        <v>207</v>
      </c>
    </row>
    <row r="741" spans="4:9">
      <c r="D741" s="10" t="s">
        <v>2417</v>
      </c>
      <c r="E741" s="139" t="s">
        <v>432</v>
      </c>
      <c r="F741" s="197" t="str">
        <f t="shared" si="69"/>
        <v>C2406_―</v>
      </c>
      <c r="I741" s="7" t="s">
        <v>207</v>
      </c>
    </row>
    <row r="742" spans="4:9">
      <c r="D742" s="10" t="s">
        <v>2418</v>
      </c>
      <c r="E742" s="139" t="s">
        <v>432</v>
      </c>
      <c r="F742" s="197" t="str">
        <f t="shared" si="69"/>
        <v>C2407_―</v>
      </c>
      <c r="I742" s="7" t="s">
        <v>207</v>
      </c>
    </row>
    <row r="743" spans="4:9">
      <c r="D743" s="10" t="s">
        <v>2419</v>
      </c>
      <c r="E743" s="139" t="s">
        <v>432</v>
      </c>
      <c r="F743" s="197" t="str">
        <f t="shared" si="69"/>
        <v>C2408_―</v>
      </c>
      <c r="I743" s="7" t="s">
        <v>207</v>
      </c>
    </row>
    <row r="744" spans="4:9">
      <c r="D744" s="10" t="s">
        <v>2420</v>
      </c>
      <c r="E744" s="139" t="s">
        <v>432</v>
      </c>
      <c r="F744" s="197" t="str">
        <f t="shared" si="69"/>
        <v>C2409_―</v>
      </c>
      <c r="I744" s="7" t="s">
        <v>207</v>
      </c>
    </row>
    <row r="745" spans="4:9">
      <c r="D745" s="10" t="s">
        <v>2421</v>
      </c>
      <c r="E745" s="139" t="s">
        <v>432</v>
      </c>
      <c r="F745" s="197" t="str">
        <f t="shared" si="69"/>
        <v>C2410_―</v>
      </c>
      <c r="I745" s="7" t="s">
        <v>207</v>
      </c>
    </row>
    <row r="746" spans="4:9">
      <c r="D746" s="10" t="s">
        <v>2422</v>
      </c>
      <c r="E746" s="139" t="s">
        <v>432</v>
      </c>
      <c r="F746" s="197" t="str">
        <f t="shared" si="69"/>
        <v>C2411_―</v>
      </c>
      <c r="I746" s="7" t="s">
        <v>207</v>
      </c>
    </row>
    <row r="747" spans="4:9">
      <c r="D747" s="10" t="s">
        <v>2423</v>
      </c>
      <c r="E747" s="139" t="s">
        <v>432</v>
      </c>
      <c r="F747" s="197" t="str">
        <f t="shared" si="69"/>
        <v>C2412_―</v>
      </c>
      <c r="I747" s="7" t="s">
        <v>207</v>
      </c>
    </row>
    <row r="748" spans="4:9">
      <c r="D748" s="10" t="s">
        <v>2424</v>
      </c>
      <c r="E748" s="139" t="s">
        <v>432</v>
      </c>
      <c r="F748" s="197" t="str">
        <f t="shared" si="69"/>
        <v>C2413_―</v>
      </c>
      <c r="I748" s="7" t="s">
        <v>207</v>
      </c>
    </row>
    <row r="749" spans="4:9">
      <c r="D749" s="10" t="s">
        <v>198</v>
      </c>
      <c r="E749" s="139" t="s">
        <v>432</v>
      </c>
      <c r="F749" s="197" t="str">
        <f t="shared" si="69"/>
        <v>N0201_―</v>
      </c>
      <c r="I749" s="7" t="s">
        <v>207</v>
      </c>
    </row>
    <row r="750" spans="4:9">
      <c r="D750" s="10" t="s">
        <v>1666</v>
      </c>
      <c r="E750" s="139" t="s">
        <v>432</v>
      </c>
      <c r="F750" s="197" t="str">
        <f t="shared" si="69"/>
        <v>N0301_―</v>
      </c>
      <c r="I750" s="7" t="s">
        <v>207</v>
      </c>
    </row>
    <row r="751" spans="4:9">
      <c r="D751" s="10" t="s">
        <v>1669</v>
      </c>
      <c r="E751" s="139" t="s">
        <v>432</v>
      </c>
      <c r="F751" s="197" t="str">
        <f t="shared" si="69"/>
        <v>N0401_―</v>
      </c>
      <c r="I751" s="7" t="s">
        <v>207</v>
      </c>
    </row>
    <row r="752" spans="4:9">
      <c r="D752" s="10" t="s">
        <v>1670</v>
      </c>
      <c r="E752" s="139" t="s">
        <v>432</v>
      </c>
      <c r="F752" s="197" t="str">
        <f t="shared" si="69"/>
        <v>N0402_―</v>
      </c>
      <c r="I752" s="7" t="s">
        <v>207</v>
      </c>
    </row>
    <row r="753" spans="4:9">
      <c r="D753" s="10" t="s">
        <v>2425</v>
      </c>
      <c r="E753" s="139" t="s">
        <v>432</v>
      </c>
      <c r="F753" s="197" t="str">
        <f t="shared" si="69"/>
        <v>N0403_―</v>
      </c>
      <c r="I753" s="7" t="s">
        <v>207</v>
      </c>
    </row>
    <row r="754" spans="4:9">
      <c r="D754" s="10" t="s">
        <v>2426</v>
      </c>
      <c r="E754" s="139" t="s">
        <v>432</v>
      </c>
      <c r="F754" s="197" t="str">
        <f t="shared" si="69"/>
        <v>N0404_―</v>
      </c>
      <c r="I754" s="7" t="s">
        <v>207</v>
      </c>
    </row>
    <row r="755" spans="4:9">
      <c r="D755" s="10" t="s">
        <v>2427</v>
      </c>
      <c r="E755" s="139" t="s">
        <v>432</v>
      </c>
      <c r="F755" s="197" t="str">
        <f t="shared" si="69"/>
        <v>N0405_―</v>
      </c>
      <c r="I755" s="7" t="s">
        <v>207</v>
      </c>
    </row>
    <row r="756" spans="4:9">
      <c r="D756" s="10" t="s">
        <v>1678</v>
      </c>
      <c r="E756" s="139" t="s">
        <v>432</v>
      </c>
      <c r="F756" s="197" t="str">
        <f t="shared" si="69"/>
        <v>N0501_―</v>
      </c>
      <c r="I756" s="7" t="s">
        <v>207</v>
      </c>
    </row>
    <row r="757" spans="4:9">
      <c r="D757" s="10" t="s">
        <v>2428</v>
      </c>
      <c r="E757" s="139" t="s">
        <v>432</v>
      </c>
      <c r="F757" s="197" t="str">
        <f t="shared" si="69"/>
        <v>N0502_―</v>
      </c>
      <c r="I757" s="7" t="s">
        <v>207</v>
      </c>
    </row>
    <row r="758" spans="4:9">
      <c r="D758" s="10" t="s">
        <v>2429</v>
      </c>
      <c r="E758" s="139" t="s">
        <v>432</v>
      </c>
      <c r="F758" s="197" t="str">
        <f t="shared" si="69"/>
        <v>N0503_―</v>
      </c>
      <c r="I758" s="7" t="s">
        <v>207</v>
      </c>
    </row>
    <row r="759" spans="4:9">
      <c r="D759" s="10" t="s">
        <v>199</v>
      </c>
      <c r="E759" s="139" t="s">
        <v>432</v>
      </c>
      <c r="F759" s="197" t="str">
        <f t="shared" si="69"/>
        <v>N0601_―</v>
      </c>
      <c r="I759" s="7" t="s">
        <v>207</v>
      </c>
    </row>
    <row r="760" spans="4:9">
      <c r="D760" s="10" t="s">
        <v>1687</v>
      </c>
      <c r="E760" s="139" t="s">
        <v>432</v>
      </c>
      <c r="F760" s="197" t="str">
        <f t="shared" si="69"/>
        <v>N0701_―</v>
      </c>
      <c r="I760" s="7" t="s">
        <v>207</v>
      </c>
    </row>
    <row r="761" spans="4:9">
      <c r="D761" s="10" t="s">
        <v>2430</v>
      </c>
      <c r="E761" s="139" t="s">
        <v>432</v>
      </c>
      <c r="F761" s="197" t="str">
        <f t="shared" si="69"/>
        <v>N0801_―</v>
      </c>
      <c r="I761" s="7" t="s">
        <v>207</v>
      </c>
    </row>
    <row r="762" spans="4:9">
      <c r="D762" s="10" t="s">
        <v>2431</v>
      </c>
      <c r="E762" s="139" t="s">
        <v>432</v>
      </c>
      <c r="F762" s="197" t="str">
        <f t="shared" si="69"/>
        <v>N0802_―</v>
      </c>
      <c r="I762" s="7" t="s">
        <v>207</v>
      </c>
    </row>
    <row r="763" spans="4:9">
      <c r="D763" s="10" t="s">
        <v>2432</v>
      </c>
      <c r="E763" s="139" t="s">
        <v>432</v>
      </c>
      <c r="F763" s="197" t="str">
        <f t="shared" si="69"/>
        <v>N0803_―</v>
      </c>
      <c r="I763" s="7" t="s">
        <v>207</v>
      </c>
    </row>
    <row r="764" spans="4:9">
      <c r="D764" s="10" t="s">
        <v>2433</v>
      </c>
      <c r="E764" s="139" t="s">
        <v>432</v>
      </c>
      <c r="F764" s="197" t="str">
        <f t="shared" si="69"/>
        <v>N0804_―</v>
      </c>
      <c r="I764" s="7" t="s">
        <v>207</v>
      </c>
    </row>
    <row r="765" spans="4:9">
      <c r="D765" s="10" t="s">
        <v>2434</v>
      </c>
      <c r="E765" s="139" t="s">
        <v>432</v>
      </c>
      <c r="F765" s="197" t="str">
        <f t="shared" si="69"/>
        <v>N0805_―</v>
      </c>
      <c r="I765" s="7" t="s">
        <v>207</v>
      </c>
    </row>
    <row r="766" spans="4:9">
      <c r="D766" s="10" t="s">
        <v>2435</v>
      </c>
      <c r="E766" s="139" t="s">
        <v>432</v>
      </c>
      <c r="F766" s="197" t="str">
        <f t="shared" si="69"/>
        <v>N0806_―</v>
      </c>
      <c r="I766" s="7" t="s">
        <v>207</v>
      </c>
    </row>
    <row r="767" spans="4:9">
      <c r="D767" s="10" t="s">
        <v>2436</v>
      </c>
      <c r="E767" s="139" t="s">
        <v>432</v>
      </c>
      <c r="F767" s="197" t="str">
        <f t="shared" si="69"/>
        <v>N0807_―</v>
      </c>
      <c r="I767" s="7" t="s">
        <v>207</v>
      </c>
    </row>
    <row r="768" spans="4:9">
      <c r="D768" s="10" t="s">
        <v>2437</v>
      </c>
      <c r="E768" s="139" t="s">
        <v>432</v>
      </c>
      <c r="F768" s="197" t="str">
        <f t="shared" si="69"/>
        <v>N0808_―</v>
      </c>
      <c r="I768" s="7" t="s">
        <v>207</v>
      </c>
    </row>
    <row r="769" spans="4:9">
      <c r="D769" s="10" t="s">
        <v>2438</v>
      </c>
      <c r="E769" s="139" t="s">
        <v>432</v>
      </c>
      <c r="F769" s="197" t="str">
        <f t="shared" si="69"/>
        <v>N0809_―</v>
      </c>
      <c r="I769" s="7" t="s">
        <v>207</v>
      </c>
    </row>
    <row r="770" spans="4:9">
      <c r="D770" s="10" t="s">
        <v>2439</v>
      </c>
      <c r="E770" s="139" t="s">
        <v>432</v>
      </c>
      <c r="F770" s="197" t="str">
        <f t="shared" si="69"/>
        <v>N0810_―</v>
      </c>
      <c r="I770" s="7" t="s">
        <v>207</v>
      </c>
    </row>
    <row r="771" spans="4:9">
      <c r="D771" s="10" t="s">
        <v>2440</v>
      </c>
      <c r="E771" s="139" t="s">
        <v>432</v>
      </c>
      <c r="F771" s="197" t="str">
        <f t="shared" si="69"/>
        <v>N0811_―</v>
      </c>
      <c r="I771" s="7" t="s">
        <v>207</v>
      </c>
    </row>
    <row r="772" spans="4:9">
      <c r="D772" s="10" t="s">
        <v>2441</v>
      </c>
      <c r="E772" s="139" t="s">
        <v>432</v>
      </c>
      <c r="F772" s="197" t="str">
        <f t="shared" si="69"/>
        <v>N0812_―</v>
      </c>
      <c r="I772" s="7" t="s">
        <v>207</v>
      </c>
    </row>
    <row r="773" spans="4:9">
      <c r="D773" s="10" t="s">
        <v>2442</v>
      </c>
      <c r="E773" s="139" t="s">
        <v>432</v>
      </c>
      <c r="F773" s="197" t="str">
        <f t="shared" si="69"/>
        <v>N0813_―</v>
      </c>
      <c r="I773" s="7" t="s">
        <v>207</v>
      </c>
    </row>
    <row r="774" spans="4:9">
      <c r="D774" s="10" t="s">
        <v>2443</v>
      </c>
      <c r="E774" s="139" t="s">
        <v>432</v>
      </c>
      <c r="F774" s="197" t="str">
        <f t="shared" si="69"/>
        <v>N0814_―</v>
      </c>
      <c r="I774" s="7" t="s">
        <v>207</v>
      </c>
    </row>
    <row r="775" spans="4:9">
      <c r="D775" s="10" t="s">
        <v>2444</v>
      </c>
      <c r="E775" s="139" t="s">
        <v>432</v>
      </c>
      <c r="F775" s="197" t="str">
        <f t="shared" si="69"/>
        <v>N0815_―</v>
      </c>
      <c r="I775" s="7" t="s">
        <v>207</v>
      </c>
    </row>
    <row r="776" spans="4:9">
      <c r="D776" s="10" t="s">
        <v>2445</v>
      </c>
      <c r="E776" s="139" t="s">
        <v>432</v>
      </c>
      <c r="F776" s="197" t="str">
        <f t="shared" si="69"/>
        <v>N0816_―</v>
      </c>
      <c r="I776" s="7" t="s">
        <v>207</v>
      </c>
    </row>
    <row r="777" spans="4:9">
      <c r="D777" s="10" t="s">
        <v>2446</v>
      </c>
      <c r="E777" s="139" t="s">
        <v>432</v>
      </c>
      <c r="F777" s="197" t="str">
        <f t="shared" si="69"/>
        <v>N0817_―</v>
      </c>
      <c r="I777" s="7" t="s">
        <v>207</v>
      </c>
    </row>
    <row r="778" spans="4:9">
      <c r="D778" s="10" t="s">
        <v>2447</v>
      </c>
      <c r="E778" s="139" t="s">
        <v>432</v>
      </c>
      <c r="F778" s="197" t="str">
        <f t="shared" si="69"/>
        <v>N0818_―</v>
      </c>
      <c r="I778" s="7" t="s">
        <v>207</v>
      </c>
    </row>
    <row r="779" spans="4:9">
      <c r="D779" s="10" t="s">
        <v>2448</v>
      </c>
      <c r="E779" s="139" t="s">
        <v>432</v>
      </c>
      <c r="F779" s="197" t="str">
        <f t="shared" si="69"/>
        <v>N0819_―</v>
      </c>
      <c r="I779" s="7" t="s">
        <v>207</v>
      </c>
    </row>
    <row r="780" spans="4:9">
      <c r="D780" s="10" t="s">
        <v>2449</v>
      </c>
      <c r="E780" s="139" t="s">
        <v>432</v>
      </c>
      <c r="F780" s="197" t="str">
        <f t="shared" si="69"/>
        <v>N0820_―</v>
      </c>
      <c r="I780" s="7" t="s">
        <v>207</v>
      </c>
    </row>
    <row r="781" spans="4:9">
      <c r="D781" s="10" t="s">
        <v>2450</v>
      </c>
      <c r="E781" s="139" t="s">
        <v>432</v>
      </c>
      <c r="F781" s="197" t="str">
        <f t="shared" si="69"/>
        <v>N0821_―</v>
      </c>
      <c r="I781" s="7" t="s">
        <v>207</v>
      </c>
    </row>
    <row r="782" spans="4:9">
      <c r="D782" s="10" t="s">
        <v>2451</v>
      </c>
      <c r="E782" s="139" t="s">
        <v>432</v>
      </c>
      <c r="F782" s="197" t="str">
        <f t="shared" si="69"/>
        <v>N0822_―</v>
      </c>
      <c r="I782" s="7" t="s">
        <v>207</v>
      </c>
    </row>
    <row r="783" spans="4:9">
      <c r="D783" s="10" t="s">
        <v>2452</v>
      </c>
      <c r="E783" s="139" t="s">
        <v>432</v>
      </c>
      <c r="F783" s="197" t="str">
        <f t="shared" si="69"/>
        <v>N0823_―</v>
      </c>
      <c r="I783" s="7" t="s">
        <v>207</v>
      </c>
    </row>
    <row r="784" spans="4:9">
      <c r="D784" s="10" t="s">
        <v>2453</v>
      </c>
      <c r="E784" s="139" t="s">
        <v>432</v>
      </c>
      <c r="F784" s="197" t="str">
        <f t="shared" si="69"/>
        <v>N0824_―</v>
      </c>
      <c r="I784" s="7" t="s">
        <v>207</v>
      </c>
    </row>
    <row r="785" spans="4:9">
      <c r="D785" s="10" t="s">
        <v>2454</v>
      </c>
      <c r="E785" s="139" t="s">
        <v>432</v>
      </c>
      <c r="F785" s="197" t="str">
        <f t="shared" si="69"/>
        <v>N0825_―</v>
      </c>
      <c r="I785" s="7" t="s">
        <v>207</v>
      </c>
    </row>
    <row r="786" spans="4:9">
      <c r="D786" s="10" t="s">
        <v>2455</v>
      </c>
      <c r="E786" s="139" t="s">
        <v>432</v>
      </c>
      <c r="F786" s="197" t="str">
        <f t="shared" si="69"/>
        <v>N0826_―</v>
      </c>
      <c r="I786" s="7" t="s">
        <v>207</v>
      </c>
    </row>
    <row r="787" spans="4:9">
      <c r="D787" s="10" t="s">
        <v>2456</v>
      </c>
      <c r="E787" s="139" t="s">
        <v>432</v>
      </c>
      <c r="F787" s="197" t="str">
        <f t="shared" si="69"/>
        <v>N0827_―</v>
      </c>
      <c r="I787" s="7" t="s">
        <v>207</v>
      </c>
    </row>
    <row r="788" spans="4:9">
      <c r="D788" s="10" t="s">
        <v>2457</v>
      </c>
      <c r="E788" s="139" t="s">
        <v>432</v>
      </c>
      <c r="F788" s="197" t="str">
        <f t="shared" si="69"/>
        <v>N0828_―</v>
      </c>
      <c r="I788" s="7" t="s">
        <v>207</v>
      </c>
    </row>
    <row r="789" spans="4:9">
      <c r="D789" s="10" t="s">
        <v>2458</v>
      </c>
      <c r="E789" s="139" t="s">
        <v>432</v>
      </c>
      <c r="F789" s="197" t="str">
        <f t="shared" si="69"/>
        <v>N0829_―</v>
      </c>
      <c r="I789" s="7" t="s">
        <v>207</v>
      </c>
    </row>
    <row r="790" spans="4:9">
      <c r="D790" s="10" t="s">
        <v>2459</v>
      </c>
      <c r="E790" s="139" t="s">
        <v>432</v>
      </c>
      <c r="F790" s="197" t="str">
        <f t="shared" si="69"/>
        <v>N0830_―</v>
      </c>
      <c r="I790" s="7" t="s">
        <v>207</v>
      </c>
    </row>
    <row r="791" spans="4:9">
      <c r="D791" s="10" t="s">
        <v>2460</v>
      </c>
      <c r="E791" s="139" t="s">
        <v>432</v>
      </c>
      <c r="F791" s="197" t="str">
        <f t="shared" si="69"/>
        <v>N0831_―</v>
      </c>
      <c r="I791" s="7" t="s">
        <v>207</v>
      </c>
    </row>
    <row r="792" spans="4:9">
      <c r="D792" s="10" t="s">
        <v>2461</v>
      </c>
      <c r="E792" s="139" t="s">
        <v>432</v>
      </c>
      <c r="F792" s="197" t="str">
        <f t="shared" si="69"/>
        <v>N0832_―</v>
      </c>
      <c r="I792" s="7" t="s">
        <v>207</v>
      </c>
    </row>
    <row r="793" spans="4:9">
      <c r="D793" s="10" t="s">
        <v>2462</v>
      </c>
      <c r="E793" s="139" t="s">
        <v>432</v>
      </c>
      <c r="F793" s="197" t="str">
        <f t="shared" si="69"/>
        <v>N0833_―</v>
      </c>
      <c r="I793" s="7" t="s">
        <v>207</v>
      </c>
    </row>
    <row r="794" spans="4:9">
      <c r="D794" s="10" t="s">
        <v>2463</v>
      </c>
      <c r="E794" s="139" t="s">
        <v>432</v>
      </c>
      <c r="F794" s="197" t="str">
        <f t="shared" si="69"/>
        <v>N0834_―</v>
      </c>
      <c r="I794" s="7" t="s">
        <v>207</v>
      </c>
    </row>
    <row r="795" spans="4:9">
      <c r="D795" s="10" t="s">
        <v>2464</v>
      </c>
      <c r="E795" s="139" t="s">
        <v>432</v>
      </c>
      <c r="F795" s="197" t="str">
        <f t="shared" si="69"/>
        <v>N0835_―</v>
      </c>
      <c r="I795" s="7" t="s">
        <v>207</v>
      </c>
    </row>
    <row r="796" spans="4:9">
      <c r="D796" s="10" t="s">
        <v>2465</v>
      </c>
      <c r="E796" s="139" t="s">
        <v>432</v>
      </c>
      <c r="F796" s="197" t="str">
        <f t="shared" si="69"/>
        <v>N0836_―</v>
      </c>
      <c r="I796" s="7" t="s">
        <v>207</v>
      </c>
    </row>
    <row r="797" spans="4:9">
      <c r="D797" s="10" t="s">
        <v>2466</v>
      </c>
      <c r="E797" s="139" t="s">
        <v>432</v>
      </c>
      <c r="F797" s="197" t="str">
        <f t="shared" si="69"/>
        <v>N0837_―</v>
      </c>
      <c r="I797" s="7" t="s">
        <v>207</v>
      </c>
    </row>
    <row r="798" spans="4:9">
      <c r="D798" s="10" t="s">
        <v>2467</v>
      </c>
      <c r="E798" s="139" t="s">
        <v>432</v>
      </c>
      <c r="F798" s="197" t="str">
        <f t="shared" si="69"/>
        <v>N0838_―</v>
      </c>
      <c r="I798" s="7" t="s">
        <v>207</v>
      </c>
    </row>
    <row r="799" spans="4:9">
      <c r="D799" s="10" t="s">
        <v>2468</v>
      </c>
      <c r="E799" s="139" t="s">
        <v>432</v>
      </c>
      <c r="F799" s="197" t="str">
        <f t="shared" si="69"/>
        <v>N0839_―</v>
      </c>
      <c r="I799" s="7" t="s">
        <v>207</v>
      </c>
    </row>
    <row r="800" spans="4:9">
      <c r="D800" s="10" t="s">
        <v>2469</v>
      </c>
      <c r="E800" s="139" t="s">
        <v>432</v>
      </c>
      <c r="F800" s="197" t="str">
        <f t="shared" si="69"/>
        <v>N0840_―</v>
      </c>
      <c r="I800" s="7" t="s">
        <v>207</v>
      </c>
    </row>
    <row r="801" spans="4:9">
      <c r="D801" s="10" t="s">
        <v>2470</v>
      </c>
      <c r="E801" s="139" t="s">
        <v>432</v>
      </c>
      <c r="F801" s="197" t="str">
        <f t="shared" si="69"/>
        <v>N0841_―</v>
      </c>
      <c r="I801" s="7" t="s">
        <v>207</v>
      </c>
    </row>
    <row r="802" spans="4:9">
      <c r="D802" s="10" t="s">
        <v>2471</v>
      </c>
      <c r="E802" s="139" t="s">
        <v>432</v>
      </c>
      <c r="F802" s="197" t="str">
        <f t="shared" si="69"/>
        <v>N0842_―</v>
      </c>
      <c r="I802" s="7" t="s">
        <v>207</v>
      </c>
    </row>
    <row r="803" spans="4:9">
      <c r="D803" s="10" t="s">
        <v>2472</v>
      </c>
      <c r="E803" s="139" t="s">
        <v>432</v>
      </c>
      <c r="F803" s="197" t="str">
        <f t="shared" si="69"/>
        <v>N0843_―</v>
      </c>
      <c r="I803" s="7" t="s">
        <v>207</v>
      </c>
    </row>
    <row r="804" spans="4:9">
      <c r="D804" s="10" t="s">
        <v>2473</v>
      </c>
      <c r="E804" s="139" t="s">
        <v>432</v>
      </c>
      <c r="F804" s="197" t="str">
        <f t="shared" si="69"/>
        <v>N0844_―</v>
      </c>
      <c r="I804" s="7" t="s">
        <v>207</v>
      </c>
    </row>
    <row r="805" spans="4:9">
      <c r="D805" s="10" t="s">
        <v>2474</v>
      </c>
      <c r="E805" s="139" t="s">
        <v>432</v>
      </c>
      <c r="F805" s="197" t="str">
        <f t="shared" si="69"/>
        <v>N0845_―</v>
      </c>
      <c r="I805" s="7" t="s">
        <v>207</v>
      </c>
    </row>
    <row r="806" spans="4:9">
      <c r="D806" s="10" t="s">
        <v>2475</v>
      </c>
      <c r="E806" s="139" t="s">
        <v>432</v>
      </c>
      <c r="F806" s="197" t="str">
        <f t="shared" si="69"/>
        <v>N0846_―</v>
      </c>
      <c r="I806" s="7" t="s">
        <v>207</v>
      </c>
    </row>
    <row r="807" spans="4:9">
      <c r="D807" s="10" t="s">
        <v>2476</v>
      </c>
      <c r="E807" s="139" t="s">
        <v>432</v>
      </c>
      <c r="F807" s="197" t="str">
        <f t="shared" si="69"/>
        <v>N0847_―</v>
      </c>
      <c r="I807" s="7" t="s">
        <v>207</v>
      </c>
    </row>
    <row r="808" spans="4:9">
      <c r="D808" s="10" t="s">
        <v>2477</v>
      </c>
      <c r="E808" s="139" t="s">
        <v>432</v>
      </c>
      <c r="F808" s="197" t="str">
        <f t="shared" si="69"/>
        <v>N0848_―</v>
      </c>
      <c r="I808" s="7" t="s">
        <v>207</v>
      </c>
    </row>
    <row r="809" spans="4:9">
      <c r="D809" s="10" t="s">
        <v>2478</v>
      </c>
      <c r="E809" s="139" t="s">
        <v>432</v>
      </c>
      <c r="F809" s="197" t="str">
        <f t="shared" si="69"/>
        <v>N0849_―</v>
      </c>
      <c r="I809" s="7" t="s">
        <v>207</v>
      </c>
    </row>
    <row r="810" spans="4:9">
      <c r="D810" s="10" t="s">
        <v>2479</v>
      </c>
      <c r="E810" s="139" t="s">
        <v>432</v>
      </c>
      <c r="F810" s="197" t="str">
        <f t="shared" si="69"/>
        <v>N0850_―</v>
      </c>
      <c r="I810" s="7" t="s">
        <v>207</v>
      </c>
    </row>
    <row r="811" spans="4:9">
      <c r="D811" s="10" t="s">
        <v>2480</v>
      </c>
      <c r="E811" s="139" t="s">
        <v>432</v>
      </c>
      <c r="F811" s="197" t="str">
        <f t="shared" si="69"/>
        <v>N0851_―</v>
      </c>
      <c r="I811" s="7" t="s">
        <v>207</v>
      </c>
    </row>
    <row r="812" spans="4:9">
      <c r="D812" s="10" t="s">
        <v>2481</v>
      </c>
      <c r="E812" s="139" t="s">
        <v>432</v>
      </c>
      <c r="F812" s="197" t="str">
        <f t="shared" si="69"/>
        <v>N0852_―</v>
      </c>
      <c r="I812" s="7" t="s">
        <v>207</v>
      </c>
    </row>
    <row r="813" spans="4:9">
      <c r="D813" s="10" t="s">
        <v>2482</v>
      </c>
      <c r="E813" s="139" t="s">
        <v>432</v>
      </c>
      <c r="F813" s="197" t="str">
        <f t="shared" si="69"/>
        <v>N0853_―</v>
      </c>
      <c r="I813" s="7" t="s">
        <v>207</v>
      </c>
    </row>
    <row r="814" spans="4:9">
      <c r="D814" s="10" t="s">
        <v>2483</v>
      </c>
      <c r="E814" s="139" t="s">
        <v>432</v>
      </c>
      <c r="F814" s="197" t="str">
        <f t="shared" si="69"/>
        <v>N0854_―</v>
      </c>
      <c r="I814" s="7" t="s">
        <v>207</v>
      </c>
    </row>
    <row r="815" spans="4:9">
      <c r="D815" s="10" t="s">
        <v>2484</v>
      </c>
      <c r="E815" s="139" t="s">
        <v>432</v>
      </c>
      <c r="F815" s="197" t="str">
        <f t="shared" si="69"/>
        <v>N0901_―</v>
      </c>
      <c r="I815" s="7" t="s">
        <v>207</v>
      </c>
    </row>
    <row r="816" spans="4:9">
      <c r="D816" s="10" t="s">
        <v>2485</v>
      </c>
      <c r="E816" s="139" t="s">
        <v>432</v>
      </c>
      <c r="F816" s="197" t="str">
        <f t="shared" si="69"/>
        <v>N0902_―</v>
      </c>
      <c r="I816" s="7" t="s">
        <v>207</v>
      </c>
    </row>
    <row r="817" spans="4:9">
      <c r="D817" s="10" t="s">
        <v>2486</v>
      </c>
      <c r="E817" s="139" t="s">
        <v>432</v>
      </c>
      <c r="F817" s="197" t="str">
        <f t="shared" si="69"/>
        <v>N0903_―</v>
      </c>
      <c r="I817" s="7" t="s">
        <v>207</v>
      </c>
    </row>
    <row r="818" spans="4:9">
      <c r="D818" s="10" t="s">
        <v>2487</v>
      </c>
      <c r="E818" s="139" t="s">
        <v>432</v>
      </c>
      <c r="F818" s="197" t="str">
        <f t="shared" ref="F818:F874" si="70">LEFT(D818,5)&amp;"_"&amp;LEFT(E818,2)</f>
        <v>N1001_―</v>
      </c>
      <c r="I818" s="7" t="s">
        <v>207</v>
      </c>
    </row>
    <row r="819" spans="4:9">
      <c r="D819" s="10" t="s">
        <v>2488</v>
      </c>
      <c r="E819" s="139" t="s">
        <v>432</v>
      </c>
      <c r="F819" s="197" t="str">
        <f t="shared" si="70"/>
        <v>N1002_―</v>
      </c>
      <c r="I819" s="7" t="s">
        <v>207</v>
      </c>
    </row>
    <row r="820" spans="4:9">
      <c r="D820" s="10" t="s">
        <v>2489</v>
      </c>
      <c r="E820" s="139" t="s">
        <v>432</v>
      </c>
      <c r="F820" s="197" t="str">
        <f t="shared" si="70"/>
        <v>N1003_―</v>
      </c>
      <c r="I820" s="7" t="s">
        <v>207</v>
      </c>
    </row>
    <row r="821" spans="4:9">
      <c r="D821" s="10" t="s">
        <v>2490</v>
      </c>
      <c r="E821" s="139" t="s">
        <v>432</v>
      </c>
      <c r="F821" s="197" t="str">
        <f t="shared" si="70"/>
        <v>N1004_―</v>
      </c>
      <c r="I821" s="7" t="s">
        <v>207</v>
      </c>
    </row>
    <row r="822" spans="4:9">
      <c r="D822" s="10" t="s">
        <v>2491</v>
      </c>
      <c r="E822" s="139" t="s">
        <v>432</v>
      </c>
      <c r="F822" s="197" t="str">
        <f t="shared" si="70"/>
        <v>N1005_―</v>
      </c>
      <c r="I822" s="7" t="s">
        <v>207</v>
      </c>
    </row>
    <row r="823" spans="4:9">
      <c r="D823" s="10" t="s">
        <v>2492</v>
      </c>
      <c r="E823" s="139" t="s">
        <v>432</v>
      </c>
      <c r="F823" s="197" t="str">
        <f t="shared" si="70"/>
        <v>N1006_―</v>
      </c>
      <c r="I823" s="7" t="s">
        <v>207</v>
      </c>
    </row>
    <row r="824" spans="4:9">
      <c r="D824" s="10" t="s">
        <v>2493</v>
      </c>
      <c r="E824" s="139" t="s">
        <v>432</v>
      </c>
      <c r="F824" s="197" t="str">
        <f t="shared" si="70"/>
        <v>N1007_―</v>
      </c>
      <c r="I824" s="7" t="s">
        <v>207</v>
      </c>
    </row>
    <row r="825" spans="4:9">
      <c r="D825" s="10" t="s">
        <v>2494</v>
      </c>
      <c r="E825" s="139" t="s">
        <v>432</v>
      </c>
      <c r="F825" s="197" t="str">
        <f t="shared" si="70"/>
        <v>N1008_―</v>
      </c>
      <c r="I825" s="7" t="s">
        <v>207</v>
      </c>
    </row>
    <row r="826" spans="4:9">
      <c r="D826" s="10" t="s">
        <v>2495</v>
      </c>
      <c r="E826" s="139" t="s">
        <v>432</v>
      </c>
      <c r="F826" s="197" t="str">
        <f t="shared" si="70"/>
        <v>N1009_―</v>
      </c>
      <c r="I826" s="7" t="s">
        <v>207</v>
      </c>
    </row>
    <row r="827" spans="4:9">
      <c r="D827" s="10" t="s">
        <v>2496</v>
      </c>
      <c r="E827" s="139" t="s">
        <v>432</v>
      </c>
      <c r="F827" s="197" t="str">
        <f t="shared" si="70"/>
        <v>N1010_―</v>
      </c>
      <c r="I827" s="7" t="s">
        <v>207</v>
      </c>
    </row>
    <row r="828" spans="4:9">
      <c r="D828" s="10" t="s">
        <v>2497</v>
      </c>
      <c r="E828" s="139" t="s">
        <v>432</v>
      </c>
      <c r="F828" s="197" t="str">
        <f t="shared" si="70"/>
        <v>N1011_―</v>
      </c>
      <c r="I828" s="7" t="s">
        <v>207</v>
      </c>
    </row>
    <row r="829" spans="4:9">
      <c r="D829" s="10" t="s">
        <v>2498</v>
      </c>
      <c r="E829" s="139" t="s">
        <v>432</v>
      </c>
      <c r="F829" s="197" t="str">
        <f t="shared" si="70"/>
        <v>N1012_―</v>
      </c>
      <c r="I829" s="7" t="s">
        <v>207</v>
      </c>
    </row>
    <row r="830" spans="4:9">
      <c r="D830" s="10" t="s">
        <v>2499</v>
      </c>
      <c r="E830" s="139" t="s">
        <v>432</v>
      </c>
      <c r="F830" s="197" t="str">
        <f t="shared" si="70"/>
        <v>N1013_―</v>
      </c>
      <c r="I830" s="7" t="s">
        <v>207</v>
      </c>
    </row>
    <row r="831" spans="4:9">
      <c r="D831" s="10" t="s">
        <v>2500</v>
      </c>
      <c r="E831" s="139" t="s">
        <v>432</v>
      </c>
      <c r="F831" s="197" t="str">
        <f t="shared" si="70"/>
        <v>N1014_―</v>
      </c>
      <c r="I831" s="7" t="s">
        <v>207</v>
      </c>
    </row>
    <row r="832" spans="4:9">
      <c r="D832" s="10" t="s">
        <v>2501</v>
      </c>
      <c r="E832" s="139" t="s">
        <v>432</v>
      </c>
      <c r="F832" s="197" t="str">
        <f t="shared" si="70"/>
        <v>N1015_―</v>
      </c>
      <c r="I832" s="7" t="s">
        <v>207</v>
      </c>
    </row>
    <row r="833" spans="4:9">
      <c r="D833" s="10" t="s">
        <v>2502</v>
      </c>
      <c r="E833" s="139" t="s">
        <v>432</v>
      </c>
      <c r="F833" s="197" t="str">
        <f t="shared" si="70"/>
        <v>N1016_―</v>
      </c>
      <c r="I833" s="7" t="s">
        <v>207</v>
      </c>
    </row>
    <row r="834" spans="4:9">
      <c r="D834" s="10" t="s">
        <v>2503</v>
      </c>
      <c r="E834" s="139" t="s">
        <v>432</v>
      </c>
      <c r="F834" s="197" t="str">
        <f t="shared" si="70"/>
        <v>N1017_―</v>
      </c>
      <c r="I834" s="7" t="s">
        <v>207</v>
      </c>
    </row>
    <row r="835" spans="4:9">
      <c r="D835" s="10" t="s">
        <v>2504</v>
      </c>
      <c r="E835" s="139" t="s">
        <v>432</v>
      </c>
      <c r="F835" s="197" t="str">
        <f t="shared" si="70"/>
        <v>N1018_―</v>
      </c>
      <c r="I835" s="7" t="s">
        <v>207</v>
      </c>
    </row>
    <row r="836" spans="4:9">
      <c r="D836" s="10" t="s">
        <v>2505</v>
      </c>
      <c r="E836" s="139" t="s">
        <v>432</v>
      </c>
      <c r="F836" s="197" t="str">
        <f t="shared" si="70"/>
        <v>N1019_―</v>
      </c>
      <c r="I836" s="7" t="s">
        <v>207</v>
      </c>
    </row>
    <row r="837" spans="4:9">
      <c r="D837" s="10" t="s">
        <v>2506</v>
      </c>
      <c r="E837" s="139" t="s">
        <v>432</v>
      </c>
      <c r="F837" s="197" t="str">
        <f t="shared" si="70"/>
        <v>N1020_―</v>
      </c>
      <c r="I837" s="7" t="s">
        <v>207</v>
      </c>
    </row>
    <row r="838" spans="4:9">
      <c r="D838" s="10" t="s">
        <v>2507</v>
      </c>
      <c r="E838" s="139" t="s">
        <v>432</v>
      </c>
      <c r="F838" s="197" t="str">
        <f t="shared" si="70"/>
        <v>N1021_―</v>
      </c>
      <c r="I838" s="7" t="s">
        <v>207</v>
      </c>
    </row>
    <row r="839" spans="4:9">
      <c r="D839" s="10" t="s">
        <v>2508</v>
      </c>
      <c r="E839" s="139" t="s">
        <v>432</v>
      </c>
      <c r="F839" s="197" t="str">
        <f t="shared" si="70"/>
        <v>N1022_―</v>
      </c>
      <c r="I839" s="7" t="s">
        <v>207</v>
      </c>
    </row>
    <row r="840" spans="4:9">
      <c r="D840" s="10" t="s">
        <v>2509</v>
      </c>
      <c r="E840" s="139" t="s">
        <v>432</v>
      </c>
      <c r="F840" s="197" t="str">
        <f t="shared" si="70"/>
        <v>N1023_―</v>
      </c>
      <c r="I840" s="7" t="s">
        <v>207</v>
      </c>
    </row>
    <row r="841" spans="4:9">
      <c r="D841" s="10" t="s">
        <v>2510</v>
      </c>
      <c r="E841" s="139" t="s">
        <v>432</v>
      </c>
      <c r="F841" s="197" t="str">
        <f t="shared" si="70"/>
        <v>N1024_―</v>
      </c>
      <c r="I841" s="7" t="s">
        <v>207</v>
      </c>
    </row>
    <row r="842" spans="4:9">
      <c r="D842" s="10" t="s">
        <v>2511</v>
      </c>
      <c r="E842" s="139" t="s">
        <v>432</v>
      </c>
      <c r="F842" s="197" t="str">
        <f t="shared" si="70"/>
        <v>N1025_―</v>
      </c>
      <c r="I842" s="7" t="s">
        <v>207</v>
      </c>
    </row>
    <row r="843" spans="4:9">
      <c r="D843" s="10" t="s">
        <v>2512</v>
      </c>
      <c r="E843" s="139" t="s">
        <v>432</v>
      </c>
      <c r="F843" s="197" t="str">
        <f t="shared" si="70"/>
        <v>N1026_―</v>
      </c>
      <c r="I843" s="7" t="s">
        <v>207</v>
      </c>
    </row>
    <row r="844" spans="4:9">
      <c r="D844" s="10" t="s">
        <v>2513</v>
      </c>
      <c r="E844" s="139" t="s">
        <v>432</v>
      </c>
      <c r="F844" s="197" t="str">
        <f t="shared" si="70"/>
        <v>N1027_―</v>
      </c>
      <c r="I844" s="7" t="s">
        <v>207</v>
      </c>
    </row>
    <row r="845" spans="4:9">
      <c r="D845" s="10" t="s">
        <v>2514</v>
      </c>
      <c r="E845" s="139" t="s">
        <v>432</v>
      </c>
      <c r="F845" s="197" t="str">
        <f t="shared" si="70"/>
        <v>N1028_―</v>
      </c>
      <c r="I845" s="7" t="s">
        <v>207</v>
      </c>
    </row>
    <row r="846" spans="4:9">
      <c r="D846" s="10" t="s">
        <v>2515</v>
      </c>
      <c r="E846" s="139" t="s">
        <v>432</v>
      </c>
      <c r="F846" s="197" t="str">
        <f t="shared" si="70"/>
        <v>N1029_―</v>
      </c>
      <c r="I846" s="7" t="s">
        <v>207</v>
      </c>
    </row>
    <row r="847" spans="4:9">
      <c r="D847" s="10" t="s">
        <v>2516</v>
      </c>
      <c r="E847" s="139" t="s">
        <v>432</v>
      </c>
      <c r="F847" s="197" t="str">
        <f t="shared" si="70"/>
        <v>N1030_―</v>
      </c>
      <c r="I847" s="7" t="s">
        <v>207</v>
      </c>
    </row>
    <row r="848" spans="4:9">
      <c r="D848" s="10" t="s">
        <v>2517</v>
      </c>
      <c r="E848" s="139" t="s">
        <v>432</v>
      </c>
      <c r="F848" s="197" t="str">
        <f t="shared" si="70"/>
        <v>N1031_―</v>
      </c>
      <c r="I848" s="7" t="s">
        <v>207</v>
      </c>
    </row>
    <row r="849" spans="4:9">
      <c r="D849" s="10" t="s">
        <v>2518</v>
      </c>
      <c r="E849" s="139" t="s">
        <v>432</v>
      </c>
      <c r="F849" s="197" t="str">
        <f t="shared" si="70"/>
        <v>N1032_―</v>
      </c>
      <c r="I849" s="7" t="s">
        <v>207</v>
      </c>
    </row>
    <row r="850" spans="4:9">
      <c r="D850" s="10" t="s">
        <v>2519</v>
      </c>
      <c r="E850" s="139" t="s">
        <v>432</v>
      </c>
      <c r="F850" s="197" t="str">
        <f t="shared" si="70"/>
        <v>N1033_―</v>
      </c>
      <c r="I850" s="7" t="s">
        <v>207</v>
      </c>
    </row>
    <row r="851" spans="4:9">
      <c r="D851" s="10" t="s">
        <v>2520</v>
      </c>
      <c r="E851" s="139" t="s">
        <v>432</v>
      </c>
      <c r="F851" s="197" t="str">
        <f t="shared" si="70"/>
        <v>N1034_―</v>
      </c>
      <c r="I851" s="7" t="s">
        <v>207</v>
      </c>
    </row>
    <row r="852" spans="4:9">
      <c r="D852" s="10" t="s">
        <v>2521</v>
      </c>
      <c r="E852" s="139" t="s">
        <v>432</v>
      </c>
      <c r="F852" s="197" t="str">
        <f t="shared" si="70"/>
        <v>N1035_―</v>
      </c>
      <c r="I852" s="7" t="s">
        <v>207</v>
      </c>
    </row>
    <row r="853" spans="4:9">
      <c r="D853" s="10" t="s">
        <v>2522</v>
      </c>
      <c r="E853" s="139" t="s">
        <v>432</v>
      </c>
      <c r="F853" s="197" t="str">
        <f t="shared" si="70"/>
        <v>N1036_―</v>
      </c>
      <c r="I853" s="7" t="s">
        <v>207</v>
      </c>
    </row>
    <row r="854" spans="4:9">
      <c r="D854" s="10" t="s">
        <v>2523</v>
      </c>
      <c r="E854" s="139" t="s">
        <v>432</v>
      </c>
      <c r="F854" s="197" t="str">
        <f t="shared" si="70"/>
        <v>N1037_―</v>
      </c>
      <c r="I854" s="7" t="s">
        <v>207</v>
      </c>
    </row>
    <row r="855" spans="4:9">
      <c r="D855" s="10" t="s">
        <v>2524</v>
      </c>
      <c r="E855" s="139" t="s">
        <v>432</v>
      </c>
      <c r="F855" s="197" t="str">
        <f t="shared" si="70"/>
        <v>N1038_―</v>
      </c>
      <c r="I855" s="7" t="s">
        <v>207</v>
      </c>
    </row>
    <row r="856" spans="4:9">
      <c r="D856" s="10" t="s">
        <v>2525</v>
      </c>
      <c r="E856" s="139" t="s">
        <v>432</v>
      </c>
      <c r="F856" s="197" t="str">
        <f t="shared" si="70"/>
        <v>N1039_―</v>
      </c>
      <c r="I856" s="7" t="s">
        <v>207</v>
      </c>
    </row>
    <row r="857" spans="4:9">
      <c r="D857" s="10" t="s">
        <v>2526</v>
      </c>
      <c r="E857" s="139" t="s">
        <v>432</v>
      </c>
      <c r="F857" s="197" t="str">
        <f t="shared" si="70"/>
        <v>N1040_―</v>
      </c>
      <c r="I857" s="7" t="s">
        <v>207</v>
      </c>
    </row>
    <row r="858" spans="4:9">
      <c r="D858" s="10" t="s">
        <v>2527</v>
      </c>
      <c r="E858" s="139" t="s">
        <v>432</v>
      </c>
      <c r="F858" s="197" t="str">
        <f t="shared" si="70"/>
        <v>N1041_―</v>
      </c>
      <c r="I858" s="7" t="s">
        <v>207</v>
      </c>
    </row>
    <row r="859" spans="4:9">
      <c r="D859" s="10" t="s">
        <v>2528</v>
      </c>
      <c r="E859" s="139" t="s">
        <v>432</v>
      </c>
      <c r="F859" s="197" t="str">
        <f t="shared" si="70"/>
        <v>N1042_―</v>
      </c>
      <c r="I859" s="7" t="s">
        <v>207</v>
      </c>
    </row>
    <row r="860" spans="4:9">
      <c r="D860" s="10" t="s">
        <v>2529</v>
      </c>
      <c r="E860" s="139" t="s">
        <v>432</v>
      </c>
      <c r="F860" s="197" t="str">
        <f t="shared" si="70"/>
        <v>N1043_―</v>
      </c>
      <c r="I860" s="7" t="s">
        <v>207</v>
      </c>
    </row>
    <row r="861" spans="4:9">
      <c r="D861" s="10" t="s">
        <v>2530</v>
      </c>
      <c r="E861" s="139" t="s">
        <v>432</v>
      </c>
      <c r="F861" s="197" t="str">
        <f t="shared" si="70"/>
        <v>N1044_―</v>
      </c>
      <c r="I861" s="7" t="s">
        <v>207</v>
      </c>
    </row>
    <row r="862" spans="4:9">
      <c r="D862" s="10" t="s">
        <v>2531</v>
      </c>
      <c r="E862" s="139" t="s">
        <v>432</v>
      </c>
      <c r="F862" s="197" t="str">
        <f t="shared" si="70"/>
        <v>N1045_―</v>
      </c>
      <c r="I862" s="7" t="s">
        <v>207</v>
      </c>
    </row>
    <row r="863" spans="4:9">
      <c r="D863" s="10" t="s">
        <v>2532</v>
      </c>
      <c r="E863" s="139" t="s">
        <v>432</v>
      </c>
      <c r="F863" s="197" t="str">
        <f t="shared" si="70"/>
        <v>N1046_―</v>
      </c>
      <c r="I863" s="7" t="s">
        <v>207</v>
      </c>
    </row>
    <row r="864" spans="4:9">
      <c r="D864" s="10" t="s">
        <v>2533</v>
      </c>
      <c r="E864" s="139" t="s">
        <v>432</v>
      </c>
      <c r="F864" s="197" t="str">
        <f t="shared" si="70"/>
        <v>N1047_―</v>
      </c>
      <c r="I864" s="7" t="s">
        <v>207</v>
      </c>
    </row>
    <row r="865" spans="4:9">
      <c r="D865" s="10" t="s">
        <v>2534</v>
      </c>
      <c r="E865" s="139" t="s">
        <v>432</v>
      </c>
      <c r="F865" s="197" t="str">
        <f t="shared" si="70"/>
        <v>N1048_―</v>
      </c>
      <c r="I865" s="7" t="s">
        <v>207</v>
      </c>
    </row>
    <row r="866" spans="4:9">
      <c r="D866" s="10" t="s">
        <v>2535</v>
      </c>
      <c r="E866" s="139" t="s">
        <v>432</v>
      </c>
      <c r="F866" s="197" t="str">
        <f t="shared" si="70"/>
        <v>N1049_―</v>
      </c>
      <c r="I866" s="7" t="s">
        <v>207</v>
      </c>
    </row>
    <row r="867" spans="4:9">
      <c r="D867" s="10" t="s">
        <v>2536</v>
      </c>
      <c r="E867" s="139" t="s">
        <v>432</v>
      </c>
      <c r="F867" s="197" t="str">
        <f t="shared" si="70"/>
        <v>N1050_―</v>
      </c>
      <c r="I867" s="7" t="s">
        <v>207</v>
      </c>
    </row>
    <row r="868" spans="4:9">
      <c r="D868" s="10" t="s">
        <v>2537</v>
      </c>
      <c r="E868" s="139" t="s">
        <v>432</v>
      </c>
      <c r="F868" s="197" t="str">
        <f t="shared" si="70"/>
        <v>N1051_―</v>
      </c>
      <c r="I868" s="7" t="s">
        <v>207</v>
      </c>
    </row>
    <row r="869" spans="4:9">
      <c r="D869" s="10" t="s">
        <v>2538</v>
      </c>
      <c r="E869" s="139" t="s">
        <v>432</v>
      </c>
      <c r="F869" s="197" t="str">
        <f t="shared" si="70"/>
        <v>N1052_―</v>
      </c>
      <c r="I869" s="7" t="s">
        <v>207</v>
      </c>
    </row>
    <row r="870" spans="4:9">
      <c r="D870" s="10" t="s">
        <v>2539</v>
      </c>
      <c r="E870" s="139" t="s">
        <v>432</v>
      </c>
      <c r="F870" s="197" t="str">
        <f t="shared" si="70"/>
        <v>N1053_―</v>
      </c>
      <c r="I870" s="7" t="s">
        <v>207</v>
      </c>
    </row>
    <row r="871" spans="4:9">
      <c r="D871" s="10" t="s">
        <v>2540</v>
      </c>
      <c r="E871" s="139" t="s">
        <v>432</v>
      </c>
      <c r="F871" s="197" t="str">
        <f t="shared" si="70"/>
        <v>N1054_―</v>
      </c>
      <c r="I871" s="7" t="s">
        <v>207</v>
      </c>
    </row>
    <row r="872" spans="4:9">
      <c r="D872" s="10" t="s">
        <v>2541</v>
      </c>
      <c r="E872" s="139" t="s">
        <v>432</v>
      </c>
      <c r="F872" s="197" t="str">
        <f t="shared" si="70"/>
        <v>N1055_―</v>
      </c>
      <c r="I872" s="7" t="s">
        <v>207</v>
      </c>
    </row>
    <row r="873" spans="4:9">
      <c r="D873" s="10" t="s">
        <v>2542</v>
      </c>
      <c r="E873" s="139" t="s">
        <v>432</v>
      </c>
      <c r="F873" s="197" t="str">
        <f t="shared" si="70"/>
        <v>N1056_―</v>
      </c>
      <c r="I873" s="7" t="s">
        <v>207</v>
      </c>
    </row>
    <row r="874" spans="4:9">
      <c r="D874" s="10" t="s">
        <v>2543</v>
      </c>
      <c r="E874" s="139" t="s">
        <v>432</v>
      </c>
      <c r="F874" s="197" t="str">
        <f t="shared" si="70"/>
        <v>N1057_―</v>
      </c>
      <c r="I874" s="7" t="s">
        <v>207</v>
      </c>
    </row>
    <row r="875" spans="4:9">
      <c r="D875" s="10" t="s">
        <v>2544</v>
      </c>
      <c r="E875" s="139" t="s">
        <v>432</v>
      </c>
      <c r="F875" s="197" t="str">
        <f t="shared" ref="F875:F909" si="71">LEFT(D875,5)&amp;"_"&amp;LEFT(E875,2)</f>
        <v>N1058_―</v>
      </c>
      <c r="I875" s="7" t="s">
        <v>207</v>
      </c>
    </row>
    <row r="876" spans="4:9">
      <c r="D876" s="10" t="s">
        <v>2545</v>
      </c>
      <c r="E876" s="139" t="s">
        <v>432</v>
      </c>
      <c r="F876" s="197" t="str">
        <f t="shared" si="71"/>
        <v>N1059_―</v>
      </c>
      <c r="I876" s="7" t="s">
        <v>207</v>
      </c>
    </row>
    <row r="877" spans="4:9">
      <c r="D877" s="10" t="s">
        <v>2546</v>
      </c>
      <c r="E877" s="139" t="s">
        <v>432</v>
      </c>
      <c r="F877" s="197" t="str">
        <f t="shared" si="71"/>
        <v>N1060_―</v>
      </c>
      <c r="I877" s="7" t="s">
        <v>207</v>
      </c>
    </row>
    <row r="878" spans="4:9">
      <c r="D878" s="10" t="s">
        <v>2547</v>
      </c>
      <c r="E878" s="139" t="s">
        <v>432</v>
      </c>
      <c r="F878" s="197" t="str">
        <f t="shared" si="71"/>
        <v>N1061_―</v>
      </c>
      <c r="I878" s="7" t="s">
        <v>207</v>
      </c>
    </row>
    <row r="879" spans="4:9">
      <c r="D879" s="10" t="s">
        <v>2548</v>
      </c>
      <c r="E879" s="139" t="s">
        <v>432</v>
      </c>
      <c r="F879" s="197" t="str">
        <f t="shared" si="71"/>
        <v>N1062_―</v>
      </c>
      <c r="I879" s="7" t="s">
        <v>207</v>
      </c>
    </row>
    <row r="880" spans="4:9">
      <c r="D880" s="10" t="s">
        <v>2549</v>
      </c>
      <c r="E880" s="139" t="s">
        <v>432</v>
      </c>
      <c r="F880" s="197" t="str">
        <f t="shared" si="71"/>
        <v>N1063_―</v>
      </c>
      <c r="I880" s="7" t="s">
        <v>207</v>
      </c>
    </row>
    <row r="881" spans="4:9">
      <c r="D881" s="10" t="s">
        <v>2550</v>
      </c>
      <c r="E881" s="139" t="s">
        <v>432</v>
      </c>
      <c r="F881" s="197" t="str">
        <f t="shared" si="71"/>
        <v>N1064_―</v>
      </c>
      <c r="I881" s="7" t="s">
        <v>207</v>
      </c>
    </row>
    <row r="882" spans="4:9">
      <c r="D882" s="10" t="s">
        <v>2551</v>
      </c>
      <c r="E882" s="139" t="s">
        <v>432</v>
      </c>
      <c r="F882" s="197" t="str">
        <f t="shared" si="71"/>
        <v>N1065_―</v>
      </c>
      <c r="I882" s="7" t="s">
        <v>207</v>
      </c>
    </row>
    <row r="883" spans="4:9">
      <c r="D883" s="10" t="s">
        <v>2552</v>
      </c>
      <c r="E883" s="139" t="s">
        <v>432</v>
      </c>
      <c r="F883" s="197" t="str">
        <f t="shared" si="71"/>
        <v>N1066_―</v>
      </c>
      <c r="I883" s="7" t="s">
        <v>207</v>
      </c>
    </row>
    <row r="884" spans="4:9">
      <c r="D884" s="10" t="s">
        <v>2553</v>
      </c>
      <c r="E884" s="139" t="s">
        <v>432</v>
      </c>
      <c r="F884" s="197" t="str">
        <f t="shared" si="71"/>
        <v>N1067_―</v>
      </c>
      <c r="I884" s="7" t="s">
        <v>207</v>
      </c>
    </row>
    <row r="885" spans="4:9">
      <c r="D885" s="10" t="s">
        <v>2554</v>
      </c>
      <c r="E885" s="139" t="s">
        <v>432</v>
      </c>
      <c r="F885" s="197" t="str">
        <f t="shared" si="71"/>
        <v>N1068_―</v>
      </c>
      <c r="I885" s="7" t="s">
        <v>207</v>
      </c>
    </row>
    <row r="886" spans="4:9">
      <c r="D886" s="10" t="s">
        <v>2555</v>
      </c>
      <c r="E886" s="139" t="s">
        <v>432</v>
      </c>
      <c r="F886" s="197" t="str">
        <f t="shared" si="71"/>
        <v>N1069_―</v>
      </c>
      <c r="I886" s="7" t="s">
        <v>207</v>
      </c>
    </row>
    <row r="887" spans="4:9">
      <c r="D887" s="10" t="s">
        <v>2556</v>
      </c>
      <c r="E887" s="139" t="s">
        <v>432</v>
      </c>
      <c r="F887" s="197" t="str">
        <f t="shared" si="71"/>
        <v>N1070_―</v>
      </c>
      <c r="I887" s="7" t="s">
        <v>207</v>
      </c>
    </row>
    <row r="888" spans="4:9">
      <c r="D888" s="10" t="s">
        <v>2557</v>
      </c>
      <c r="E888" s="139" t="s">
        <v>432</v>
      </c>
      <c r="F888" s="197" t="str">
        <f t="shared" si="71"/>
        <v>N1071_―</v>
      </c>
      <c r="I888" s="7" t="s">
        <v>207</v>
      </c>
    </row>
    <row r="889" spans="4:9">
      <c r="D889" s="10" t="s">
        <v>2558</v>
      </c>
      <c r="E889" s="139" t="s">
        <v>432</v>
      </c>
      <c r="F889" s="197" t="str">
        <f t="shared" si="71"/>
        <v>N1072_―</v>
      </c>
      <c r="I889" s="7" t="s">
        <v>207</v>
      </c>
    </row>
    <row r="890" spans="4:9">
      <c r="D890" s="10" t="s">
        <v>2559</v>
      </c>
      <c r="E890" s="139" t="s">
        <v>432</v>
      </c>
      <c r="F890" s="197" t="str">
        <f t="shared" si="71"/>
        <v>N1073_―</v>
      </c>
      <c r="I890" s="7" t="s">
        <v>207</v>
      </c>
    </row>
    <row r="891" spans="4:9">
      <c r="D891" s="10" t="s">
        <v>2560</v>
      </c>
      <c r="E891" s="139" t="s">
        <v>432</v>
      </c>
      <c r="F891" s="197" t="str">
        <f t="shared" si="71"/>
        <v>N1074_―</v>
      </c>
      <c r="I891" s="7" t="s">
        <v>207</v>
      </c>
    </row>
    <row r="892" spans="4:9">
      <c r="D892" s="10" t="s">
        <v>2561</v>
      </c>
      <c r="E892" s="139" t="s">
        <v>432</v>
      </c>
      <c r="F892" s="197" t="str">
        <f t="shared" si="71"/>
        <v>N1101_―</v>
      </c>
      <c r="I892" s="7" t="s">
        <v>207</v>
      </c>
    </row>
    <row r="893" spans="4:9">
      <c r="D893" s="156" t="s">
        <v>2562</v>
      </c>
      <c r="E893" s="139" t="s">
        <v>432</v>
      </c>
      <c r="F893" s="197" t="str">
        <f t="shared" si="71"/>
        <v>N1201_―</v>
      </c>
      <c r="I893" s="7" t="s">
        <v>207</v>
      </c>
    </row>
    <row r="894" spans="4:9">
      <c r="D894" s="156" t="s">
        <v>2563</v>
      </c>
      <c r="E894" s="139" t="s">
        <v>432</v>
      </c>
      <c r="F894" s="197" t="str">
        <f t="shared" si="71"/>
        <v>N1202_―</v>
      </c>
      <c r="I894" s="7" t="s">
        <v>207</v>
      </c>
    </row>
    <row r="895" spans="4:9">
      <c r="D895" s="156" t="s">
        <v>1943</v>
      </c>
      <c r="E895" s="139" t="s">
        <v>432</v>
      </c>
      <c r="F895" s="197" t="str">
        <f t="shared" si="71"/>
        <v>N1301_―</v>
      </c>
      <c r="I895" s="7" t="s">
        <v>207</v>
      </c>
    </row>
    <row r="896" spans="4:9">
      <c r="D896" s="156" t="s">
        <v>1944</v>
      </c>
      <c r="E896" s="139" t="s">
        <v>432</v>
      </c>
      <c r="F896" s="197" t="str">
        <f t="shared" si="71"/>
        <v>N1302_―</v>
      </c>
      <c r="I896" s="7" t="s">
        <v>207</v>
      </c>
    </row>
    <row r="897" spans="4:9">
      <c r="D897" s="156" t="s">
        <v>2564</v>
      </c>
      <c r="E897" s="139" t="s">
        <v>432</v>
      </c>
      <c r="F897" s="197" t="str">
        <f t="shared" si="71"/>
        <v>N1401_―</v>
      </c>
      <c r="I897" s="7" t="s">
        <v>207</v>
      </c>
    </row>
    <row r="898" spans="4:9">
      <c r="D898" s="156" t="s">
        <v>1947</v>
      </c>
      <c r="E898" s="139" t="s">
        <v>432</v>
      </c>
      <c r="F898" s="197" t="str">
        <f t="shared" si="71"/>
        <v>N1402_―</v>
      </c>
      <c r="I898" s="7" t="s">
        <v>207</v>
      </c>
    </row>
    <row r="899" spans="4:9">
      <c r="D899" s="156" t="s">
        <v>1948</v>
      </c>
      <c r="E899" s="139" t="s">
        <v>432</v>
      </c>
      <c r="F899" s="197" t="str">
        <f t="shared" si="71"/>
        <v>N1403_―</v>
      </c>
      <c r="I899" s="7" t="s">
        <v>207</v>
      </c>
    </row>
    <row r="900" spans="4:9">
      <c r="D900" s="156" t="s">
        <v>1949</v>
      </c>
      <c r="E900" s="139" t="s">
        <v>432</v>
      </c>
      <c r="F900" s="197" t="str">
        <f t="shared" si="71"/>
        <v>N1404_―</v>
      </c>
      <c r="I900" s="7" t="s">
        <v>207</v>
      </c>
    </row>
    <row r="901" spans="4:9">
      <c r="D901" s="156" t="s">
        <v>1950</v>
      </c>
      <c r="E901" s="139" t="s">
        <v>432</v>
      </c>
      <c r="F901" s="197" t="str">
        <f t="shared" si="71"/>
        <v>N1405_―</v>
      </c>
      <c r="I901" s="7" t="s">
        <v>207</v>
      </c>
    </row>
    <row r="902" spans="4:9">
      <c r="D902" s="156" t="s">
        <v>1951</v>
      </c>
      <c r="E902" s="139" t="s">
        <v>432</v>
      </c>
      <c r="F902" s="197" t="str">
        <f t="shared" si="71"/>
        <v>N1406_―</v>
      </c>
      <c r="I902" s="7" t="s">
        <v>207</v>
      </c>
    </row>
    <row r="903" spans="4:9">
      <c r="D903" s="156" t="s">
        <v>1952</v>
      </c>
      <c r="E903" s="139" t="s">
        <v>432</v>
      </c>
      <c r="F903" s="197" t="str">
        <f t="shared" si="71"/>
        <v>N1407_―</v>
      </c>
      <c r="I903" s="7" t="s">
        <v>207</v>
      </c>
    </row>
    <row r="904" spans="4:9">
      <c r="D904" s="156" t="s">
        <v>2565</v>
      </c>
      <c r="E904" s="139" t="s">
        <v>432</v>
      </c>
      <c r="F904" s="197" t="str">
        <f t="shared" si="71"/>
        <v>N1408_―</v>
      </c>
      <c r="I904" s="7" t="s">
        <v>207</v>
      </c>
    </row>
    <row r="905" spans="4:9">
      <c r="D905" s="156" t="s">
        <v>2566</v>
      </c>
      <c r="E905" s="139" t="s">
        <v>432</v>
      </c>
      <c r="F905" s="197" t="str">
        <f t="shared" si="71"/>
        <v>N1409_―</v>
      </c>
      <c r="I905" s="7" t="s">
        <v>207</v>
      </c>
    </row>
    <row r="906" spans="4:9">
      <c r="D906" s="156" t="s">
        <v>1955</v>
      </c>
      <c r="E906" s="139" t="s">
        <v>432</v>
      </c>
      <c r="F906" s="197" t="str">
        <f t="shared" si="71"/>
        <v>N1410_―</v>
      </c>
      <c r="I906" s="7" t="s">
        <v>207</v>
      </c>
    </row>
    <row r="907" spans="4:9">
      <c r="D907" s="156" t="s">
        <v>2567</v>
      </c>
      <c r="E907" s="139" t="s">
        <v>432</v>
      </c>
      <c r="F907" s="197" t="str">
        <f t="shared" si="71"/>
        <v>N1411_―</v>
      </c>
      <c r="I907" s="7" t="s">
        <v>207</v>
      </c>
    </row>
    <row r="908" spans="4:9">
      <c r="D908" s="156" t="s">
        <v>1957</v>
      </c>
      <c r="E908" s="139" t="s">
        <v>432</v>
      </c>
      <c r="F908" s="197" t="str">
        <f t="shared" si="71"/>
        <v>N1412_―</v>
      </c>
      <c r="I908" s="7" t="s">
        <v>207</v>
      </c>
    </row>
    <row r="909" spans="4:9">
      <c r="D909" s="156" t="s">
        <v>1958</v>
      </c>
      <c r="E909" s="139" t="s">
        <v>432</v>
      </c>
      <c r="F909" s="197" t="str">
        <f t="shared" si="71"/>
        <v>N1413_―</v>
      </c>
      <c r="I909" s="7" t="s">
        <v>207</v>
      </c>
    </row>
    <row r="910" spans="4:9">
      <c r="D910" s="156" t="s">
        <v>2568</v>
      </c>
      <c r="E910" s="139" t="s">
        <v>432</v>
      </c>
      <c r="F910" s="197" t="str">
        <f t="shared" ref="F910:F992" si="72">LEFT(D910,5)&amp;"_"&amp;LEFT(E910,2)</f>
        <v>N1414_―</v>
      </c>
      <c r="I910" s="7" t="s">
        <v>207</v>
      </c>
    </row>
    <row r="911" spans="4:9">
      <c r="D911" s="156" t="s">
        <v>2569</v>
      </c>
      <c r="E911" s="139" t="s">
        <v>432</v>
      </c>
      <c r="F911" s="197" t="str">
        <f t="shared" si="72"/>
        <v>N1415_―</v>
      </c>
      <c r="I911" s="7" t="s">
        <v>207</v>
      </c>
    </row>
    <row r="912" spans="4:9">
      <c r="D912" s="156" t="s">
        <v>2570</v>
      </c>
      <c r="E912" s="139" t="s">
        <v>432</v>
      </c>
      <c r="F912" s="197" t="str">
        <f t="shared" si="72"/>
        <v>N1416_―</v>
      </c>
      <c r="I912" s="7" t="s">
        <v>207</v>
      </c>
    </row>
    <row r="913" spans="4:9">
      <c r="D913" s="156" t="s">
        <v>1985</v>
      </c>
      <c r="E913" s="139" t="s">
        <v>432</v>
      </c>
      <c r="F913" s="197" t="str">
        <f t="shared" si="72"/>
        <v>N1501_―</v>
      </c>
      <c r="I913" s="7" t="s">
        <v>207</v>
      </c>
    </row>
    <row r="914" spans="4:9">
      <c r="D914" s="10" t="s">
        <v>1986</v>
      </c>
      <c r="E914" s="139" t="s">
        <v>432</v>
      </c>
      <c r="F914" s="197" t="str">
        <f t="shared" si="72"/>
        <v>N1502_―</v>
      </c>
      <c r="I914" s="7" t="s">
        <v>207</v>
      </c>
    </row>
    <row r="915" spans="4:9">
      <c r="D915" s="10" t="s">
        <v>1987</v>
      </c>
      <c r="E915" s="139" t="s">
        <v>432</v>
      </c>
      <c r="F915" s="197" t="str">
        <f t="shared" si="72"/>
        <v>N1503_―</v>
      </c>
      <c r="I915" s="7" t="s">
        <v>207</v>
      </c>
    </row>
    <row r="916" spans="4:9">
      <c r="D916" s="10" t="s">
        <v>1988</v>
      </c>
      <c r="E916" s="139" t="s">
        <v>432</v>
      </c>
      <c r="F916" s="197" t="str">
        <f t="shared" si="72"/>
        <v>N1504_―</v>
      </c>
      <c r="I916" s="7" t="s">
        <v>207</v>
      </c>
    </row>
    <row r="917" spans="4:9">
      <c r="D917" s="10" t="s">
        <v>1989</v>
      </c>
      <c r="E917" s="139" t="s">
        <v>432</v>
      </c>
      <c r="F917" s="197" t="str">
        <f t="shared" si="72"/>
        <v>N1505_―</v>
      </c>
      <c r="I917" s="7" t="s">
        <v>207</v>
      </c>
    </row>
    <row r="918" spans="4:9">
      <c r="D918" s="10" t="s">
        <v>2571</v>
      </c>
      <c r="E918" s="139" t="s">
        <v>432</v>
      </c>
      <c r="F918" s="197" t="str">
        <f t="shared" si="72"/>
        <v>N1601_―</v>
      </c>
      <c r="I918" s="7" t="s">
        <v>207</v>
      </c>
    </row>
    <row r="919" spans="4:9">
      <c r="D919" s="10" t="s">
        <v>2572</v>
      </c>
      <c r="E919" s="139" t="s">
        <v>432</v>
      </c>
      <c r="F919" s="197" t="str">
        <f t="shared" si="72"/>
        <v>N1602_―</v>
      </c>
      <c r="I919" s="7" t="s">
        <v>207</v>
      </c>
    </row>
    <row r="920" spans="4:9">
      <c r="D920" s="10" t="s">
        <v>2573</v>
      </c>
      <c r="E920" s="139" t="s">
        <v>432</v>
      </c>
      <c r="F920" s="197" t="str">
        <f t="shared" si="72"/>
        <v>N1603_―</v>
      </c>
      <c r="I920" s="7" t="s">
        <v>207</v>
      </c>
    </row>
    <row r="921" spans="4:9">
      <c r="D921" s="10" t="s">
        <v>2574</v>
      </c>
      <c r="E921" s="139" t="s">
        <v>432</v>
      </c>
      <c r="F921" s="197" t="str">
        <f t="shared" si="72"/>
        <v>N1604_―</v>
      </c>
      <c r="I921" s="7" t="s">
        <v>207</v>
      </c>
    </row>
    <row r="922" spans="4:9">
      <c r="D922" s="10" t="s">
        <v>2575</v>
      </c>
      <c r="E922" s="139" t="s">
        <v>432</v>
      </c>
      <c r="F922" s="197" t="str">
        <f t="shared" si="72"/>
        <v>N1605_―</v>
      </c>
      <c r="I922" s="7" t="s">
        <v>207</v>
      </c>
    </row>
    <row r="923" spans="4:9">
      <c r="D923" s="10" t="s">
        <v>2576</v>
      </c>
      <c r="E923" s="139" t="s">
        <v>432</v>
      </c>
      <c r="F923" s="197" t="str">
        <f t="shared" si="72"/>
        <v>N1606_―</v>
      </c>
      <c r="I923" s="7" t="s">
        <v>207</v>
      </c>
    </row>
    <row r="924" spans="4:9">
      <c r="D924" s="10" t="s">
        <v>2577</v>
      </c>
      <c r="E924" s="139" t="s">
        <v>432</v>
      </c>
      <c r="F924" s="197" t="str">
        <f t="shared" si="72"/>
        <v>N1607_―</v>
      </c>
      <c r="I924" s="7" t="s">
        <v>207</v>
      </c>
    </row>
    <row r="925" spans="4:9">
      <c r="D925" s="10" t="s">
        <v>2578</v>
      </c>
      <c r="E925" s="139" t="s">
        <v>432</v>
      </c>
      <c r="F925" s="197" t="str">
        <f t="shared" si="72"/>
        <v>N1608_―</v>
      </c>
      <c r="I925" s="7" t="s">
        <v>207</v>
      </c>
    </row>
    <row r="926" spans="4:9">
      <c r="D926" s="10" t="s">
        <v>2579</v>
      </c>
      <c r="E926" s="139" t="s">
        <v>432</v>
      </c>
      <c r="F926" s="197" t="str">
        <f t="shared" si="72"/>
        <v>N1609_―</v>
      </c>
      <c r="I926" s="7" t="s">
        <v>207</v>
      </c>
    </row>
    <row r="927" spans="4:9">
      <c r="D927" s="10" t="s">
        <v>2580</v>
      </c>
      <c r="E927" s="139" t="s">
        <v>432</v>
      </c>
      <c r="F927" s="197" t="str">
        <f t="shared" si="72"/>
        <v>N1610_―</v>
      </c>
      <c r="I927" s="7" t="s">
        <v>207</v>
      </c>
    </row>
    <row r="928" spans="4:9">
      <c r="D928" s="10" t="s">
        <v>2581</v>
      </c>
      <c r="E928" s="139" t="s">
        <v>432</v>
      </c>
      <c r="F928" s="197" t="str">
        <f t="shared" si="72"/>
        <v>N1611_―</v>
      </c>
      <c r="I928" s="7" t="s">
        <v>207</v>
      </c>
    </row>
    <row r="929" spans="4:9">
      <c r="D929" s="10" t="s">
        <v>2582</v>
      </c>
      <c r="E929" s="139" t="s">
        <v>432</v>
      </c>
      <c r="F929" s="197" t="str">
        <f t="shared" si="72"/>
        <v>N1612_―</v>
      </c>
      <c r="I929" s="7" t="s">
        <v>207</v>
      </c>
    </row>
    <row r="930" spans="4:9">
      <c r="D930" s="10" t="s">
        <v>2583</v>
      </c>
      <c r="E930" s="139" t="s">
        <v>432</v>
      </c>
      <c r="F930" s="197" t="str">
        <f t="shared" si="72"/>
        <v>N1613_―</v>
      </c>
      <c r="I930" s="7" t="s">
        <v>207</v>
      </c>
    </row>
    <row r="931" spans="4:9">
      <c r="D931" s="10" t="s">
        <v>2584</v>
      </c>
      <c r="E931" s="139" t="s">
        <v>432</v>
      </c>
      <c r="F931" s="197" t="str">
        <f t="shared" si="72"/>
        <v>N1614_―</v>
      </c>
      <c r="I931" s="7" t="s">
        <v>207</v>
      </c>
    </row>
    <row r="932" spans="4:9">
      <c r="D932" s="10" t="s">
        <v>2585</v>
      </c>
      <c r="E932" s="139" t="s">
        <v>432</v>
      </c>
      <c r="F932" s="197" t="str">
        <f t="shared" si="72"/>
        <v>N1615_―</v>
      </c>
      <c r="I932" s="7" t="s">
        <v>207</v>
      </c>
    </row>
    <row r="933" spans="4:9">
      <c r="D933" s="10" t="s">
        <v>2586</v>
      </c>
      <c r="E933" s="139" t="s">
        <v>432</v>
      </c>
      <c r="F933" s="197" t="str">
        <f t="shared" si="72"/>
        <v>N1616_―</v>
      </c>
      <c r="I933" s="7" t="s">
        <v>207</v>
      </c>
    </row>
    <row r="934" spans="4:9">
      <c r="D934" s="10" t="s">
        <v>301</v>
      </c>
      <c r="E934" s="139" t="s">
        <v>432</v>
      </c>
      <c r="F934" s="197" t="str">
        <f t="shared" si="72"/>
        <v>H0101_―</v>
      </c>
      <c r="I934" s="7" t="s">
        <v>207</v>
      </c>
    </row>
    <row r="935" spans="4:9">
      <c r="D935" s="10" t="s">
        <v>305</v>
      </c>
      <c r="E935" s="139" t="s">
        <v>432</v>
      </c>
      <c r="F935" s="197" t="str">
        <f t="shared" si="72"/>
        <v>H0201_―</v>
      </c>
      <c r="I935" s="7" t="s">
        <v>207</v>
      </c>
    </row>
    <row r="936" spans="4:9">
      <c r="D936" s="10" t="s">
        <v>2587</v>
      </c>
      <c r="E936" s="139" t="s">
        <v>432</v>
      </c>
      <c r="F936" s="197" t="str">
        <f t="shared" si="72"/>
        <v>H0301_―</v>
      </c>
      <c r="I936" s="7" t="s">
        <v>207</v>
      </c>
    </row>
    <row r="937" spans="4:9">
      <c r="D937" s="10" t="s">
        <v>2588</v>
      </c>
      <c r="E937" s="139" t="s">
        <v>432</v>
      </c>
      <c r="F937" s="197" t="str">
        <f t="shared" si="72"/>
        <v>H0401_―</v>
      </c>
      <c r="I937" s="7" t="s">
        <v>207</v>
      </c>
    </row>
    <row r="938" spans="4:9">
      <c r="D938" s="10" t="s">
        <v>2589</v>
      </c>
      <c r="E938" s="139" t="s">
        <v>432</v>
      </c>
      <c r="F938" s="197" t="str">
        <f t="shared" si="72"/>
        <v>H0402_―</v>
      </c>
      <c r="I938" s="7" t="s">
        <v>207</v>
      </c>
    </row>
    <row r="939" spans="4:9">
      <c r="D939" s="10" t="s">
        <v>2590</v>
      </c>
      <c r="E939" s="139" t="s">
        <v>432</v>
      </c>
      <c r="F939" s="197" t="str">
        <f t="shared" si="72"/>
        <v>H0403_―</v>
      </c>
      <c r="I939" s="7" t="s">
        <v>207</v>
      </c>
    </row>
    <row r="940" spans="4:9">
      <c r="D940" s="10" t="s">
        <v>2591</v>
      </c>
      <c r="E940" s="139" t="s">
        <v>432</v>
      </c>
      <c r="F940" s="197" t="str">
        <f t="shared" si="72"/>
        <v>H0501_―</v>
      </c>
      <c r="I940" s="7" t="s">
        <v>207</v>
      </c>
    </row>
    <row r="941" spans="4:9">
      <c r="D941" s="10" t="s">
        <v>2592</v>
      </c>
      <c r="E941" s="139" t="s">
        <v>432</v>
      </c>
      <c r="F941" s="197" t="str">
        <f t="shared" si="72"/>
        <v>H0502_―</v>
      </c>
      <c r="I941" s="7" t="s">
        <v>207</v>
      </c>
    </row>
    <row r="942" spans="4:9">
      <c r="D942" s="10" t="s">
        <v>2593</v>
      </c>
      <c r="E942" s="139" t="s">
        <v>432</v>
      </c>
      <c r="F942" s="197" t="str">
        <f t="shared" si="72"/>
        <v>H0503_―</v>
      </c>
      <c r="I942" s="7" t="s">
        <v>207</v>
      </c>
    </row>
    <row r="943" spans="4:9">
      <c r="D943" s="10" t="s">
        <v>2594</v>
      </c>
      <c r="E943" s="139" t="s">
        <v>432</v>
      </c>
      <c r="F943" s="197" t="str">
        <f t="shared" si="72"/>
        <v>H0504_―</v>
      </c>
      <c r="I943" s="7" t="s">
        <v>207</v>
      </c>
    </row>
    <row r="944" spans="4:9">
      <c r="D944" s="10" t="s">
        <v>2595</v>
      </c>
      <c r="E944" s="139" t="s">
        <v>432</v>
      </c>
      <c r="F944" s="197" t="str">
        <f t="shared" si="72"/>
        <v>H0601_―</v>
      </c>
      <c r="I944" s="7" t="s">
        <v>207</v>
      </c>
    </row>
    <row r="945" spans="4:9">
      <c r="D945" s="10" t="s">
        <v>2596</v>
      </c>
      <c r="E945" s="139" t="s">
        <v>432</v>
      </c>
      <c r="F945" s="197" t="str">
        <f t="shared" si="72"/>
        <v>H0701_―</v>
      </c>
      <c r="I945" s="7" t="s">
        <v>207</v>
      </c>
    </row>
    <row r="946" spans="4:9">
      <c r="D946" s="10" t="s">
        <v>2597</v>
      </c>
      <c r="E946" s="139" t="s">
        <v>432</v>
      </c>
      <c r="F946" s="197" t="str">
        <f t="shared" si="72"/>
        <v>H0702_―</v>
      </c>
      <c r="I946" s="7" t="s">
        <v>207</v>
      </c>
    </row>
    <row r="947" spans="4:9">
      <c r="D947" s="10" t="s">
        <v>2598</v>
      </c>
      <c r="E947" s="139" t="s">
        <v>432</v>
      </c>
      <c r="F947" s="197" t="str">
        <f t="shared" si="72"/>
        <v>H0801_―</v>
      </c>
      <c r="I947" s="7" t="s">
        <v>207</v>
      </c>
    </row>
    <row r="948" spans="4:9">
      <c r="D948" s="10" t="s">
        <v>2599</v>
      </c>
      <c r="E948" s="139" t="s">
        <v>432</v>
      </c>
      <c r="F948" s="197" t="str">
        <f t="shared" si="72"/>
        <v>H0802_―</v>
      </c>
      <c r="I948" s="7" t="s">
        <v>207</v>
      </c>
    </row>
    <row r="949" spans="4:9">
      <c r="D949" s="10" t="s">
        <v>2600</v>
      </c>
      <c r="E949" s="139" t="s">
        <v>432</v>
      </c>
      <c r="F949" s="197" t="str">
        <f t="shared" si="72"/>
        <v>H0803_―</v>
      </c>
      <c r="I949" s="7" t="s">
        <v>207</v>
      </c>
    </row>
    <row r="950" spans="4:9">
      <c r="D950" s="10" t="s">
        <v>2601</v>
      </c>
      <c r="E950" s="139" t="s">
        <v>432</v>
      </c>
      <c r="F950" s="197" t="str">
        <f t="shared" si="72"/>
        <v>H0804_―</v>
      </c>
      <c r="I950" s="7" t="s">
        <v>207</v>
      </c>
    </row>
    <row r="951" spans="4:9">
      <c r="D951" s="10" t="s">
        <v>2602</v>
      </c>
      <c r="E951" s="139" t="s">
        <v>432</v>
      </c>
      <c r="F951" s="197" t="str">
        <f t="shared" si="72"/>
        <v>H0805_―</v>
      </c>
      <c r="I951" s="7" t="s">
        <v>207</v>
      </c>
    </row>
    <row r="952" spans="4:9">
      <c r="D952" s="10" t="s">
        <v>2080</v>
      </c>
      <c r="E952" s="139" t="s">
        <v>432</v>
      </c>
      <c r="F952" s="197" t="str">
        <f t="shared" si="72"/>
        <v>H0901_―</v>
      </c>
      <c r="I952" s="7" t="s">
        <v>207</v>
      </c>
    </row>
    <row r="953" spans="4:9">
      <c r="D953" s="10" t="s">
        <v>2603</v>
      </c>
      <c r="E953" s="139" t="s">
        <v>432</v>
      </c>
      <c r="F953" s="197" t="str">
        <f t="shared" si="72"/>
        <v>H0902_―</v>
      </c>
      <c r="I953" s="7" t="s">
        <v>207</v>
      </c>
    </row>
    <row r="954" spans="4:9">
      <c r="D954" s="10" t="s">
        <v>308</v>
      </c>
      <c r="E954" s="139" t="s">
        <v>432</v>
      </c>
      <c r="F954" s="197" t="str">
        <f t="shared" si="72"/>
        <v>H1001_―</v>
      </c>
      <c r="I954" s="7" t="s">
        <v>207</v>
      </c>
    </row>
    <row r="955" spans="4:9">
      <c r="D955" s="10" t="s">
        <v>309</v>
      </c>
      <c r="E955" s="139" t="s">
        <v>432</v>
      </c>
      <c r="F955" s="197" t="str">
        <f t="shared" si="72"/>
        <v>H1101_―</v>
      </c>
      <c r="I955" s="7" t="s">
        <v>207</v>
      </c>
    </row>
    <row r="956" spans="4:9">
      <c r="D956" s="10" t="s">
        <v>2604</v>
      </c>
      <c r="E956" s="139" t="s">
        <v>432</v>
      </c>
      <c r="F956" s="197" t="str">
        <f t="shared" si="72"/>
        <v>H1201_―</v>
      </c>
      <c r="I956" s="7" t="s">
        <v>207</v>
      </c>
    </row>
    <row r="957" spans="4:9">
      <c r="D957" s="10" t="s">
        <v>2605</v>
      </c>
      <c r="E957" s="139" t="s">
        <v>432</v>
      </c>
      <c r="F957" s="197" t="str">
        <f t="shared" si="72"/>
        <v>P0101_―</v>
      </c>
      <c r="I957" s="7" t="s">
        <v>207</v>
      </c>
    </row>
    <row r="958" spans="4:9">
      <c r="D958" s="10" t="s">
        <v>2093</v>
      </c>
      <c r="E958" s="139" t="s">
        <v>432</v>
      </c>
      <c r="F958" s="197" t="str">
        <f t="shared" si="72"/>
        <v>P0201_―</v>
      </c>
      <c r="I958" s="7" t="s">
        <v>207</v>
      </c>
    </row>
    <row r="959" spans="4:9">
      <c r="D959" s="10" t="s">
        <v>2606</v>
      </c>
      <c r="E959" s="139" t="s">
        <v>432</v>
      </c>
      <c r="F959" s="197" t="str">
        <f t="shared" si="72"/>
        <v>P0202_―</v>
      </c>
      <c r="I959" s="7" t="s">
        <v>207</v>
      </c>
    </row>
    <row r="960" spans="4:9">
      <c r="D960" s="10" t="s">
        <v>2607</v>
      </c>
      <c r="E960" s="139" t="s">
        <v>432</v>
      </c>
      <c r="F960" s="197" t="str">
        <f t="shared" si="72"/>
        <v>P0203_―</v>
      </c>
      <c r="I960" s="7" t="s">
        <v>207</v>
      </c>
    </row>
    <row r="961" spans="4:9">
      <c r="D961" s="10" t="s">
        <v>2608</v>
      </c>
      <c r="E961" s="139" t="s">
        <v>432</v>
      </c>
      <c r="F961" s="197" t="str">
        <f t="shared" si="72"/>
        <v>P0204_―</v>
      </c>
      <c r="I961" s="7" t="s">
        <v>207</v>
      </c>
    </row>
    <row r="962" spans="4:9">
      <c r="D962" s="10" t="s">
        <v>2609</v>
      </c>
      <c r="E962" s="139" t="s">
        <v>432</v>
      </c>
      <c r="F962" s="197" t="str">
        <f t="shared" si="72"/>
        <v>P0205_―</v>
      </c>
      <c r="I962" s="7" t="s">
        <v>207</v>
      </c>
    </row>
    <row r="963" spans="4:9">
      <c r="D963" s="10" t="s">
        <v>2610</v>
      </c>
      <c r="E963" s="139" t="s">
        <v>432</v>
      </c>
      <c r="F963" s="197" t="str">
        <f t="shared" si="72"/>
        <v>P0206_―</v>
      </c>
      <c r="I963" s="7" t="s">
        <v>207</v>
      </c>
    </row>
    <row r="964" spans="4:9">
      <c r="D964" s="10" t="s">
        <v>2611</v>
      </c>
      <c r="E964" s="139" t="s">
        <v>432</v>
      </c>
      <c r="F964" s="197" t="str">
        <f t="shared" si="72"/>
        <v>P0207_―</v>
      </c>
      <c r="I964" s="7" t="s">
        <v>207</v>
      </c>
    </row>
    <row r="965" spans="4:9">
      <c r="D965" s="10" t="s">
        <v>2612</v>
      </c>
      <c r="E965" s="139" t="s">
        <v>432</v>
      </c>
      <c r="F965" s="197" t="str">
        <f t="shared" si="72"/>
        <v>P0208_―</v>
      </c>
      <c r="I965" s="7" t="s">
        <v>207</v>
      </c>
    </row>
    <row r="966" spans="4:9">
      <c r="D966" s="10" t="s">
        <v>2613</v>
      </c>
      <c r="E966" s="139" t="s">
        <v>432</v>
      </c>
      <c r="F966" s="197" t="str">
        <f t="shared" si="72"/>
        <v>P0209_―</v>
      </c>
      <c r="I966" s="7" t="s">
        <v>207</v>
      </c>
    </row>
    <row r="967" spans="4:9">
      <c r="D967" s="10" t="s">
        <v>2614</v>
      </c>
      <c r="E967" s="139" t="s">
        <v>432</v>
      </c>
      <c r="F967" s="197" t="str">
        <f t="shared" si="72"/>
        <v>P0210_―</v>
      </c>
      <c r="I967" s="7" t="s">
        <v>207</v>
      </c>
    </row>
    <row r="968" spans="4:9">
      <c r="D968" s="10" t="s">
        <v>2615</v>
      </c>
      <c r="E968" s="139" t="s">
        <v>432</v>
      </c>
      <c r="F968" s="197" t="str">
        <f t="shared" si="72"/>
        <v>P0211_―</v>
      </c>
      <c r="I968" s="7" t="s">
        <v>207</v>
      </c>
    </row>
    <row r="969" spans="4:9">
      <c r="D969" s="10" t="s">
        <v>2616</v>
      </c>
      <c r="E969" s="139" t="s">
        <v>432</v>
      </c>
      <c r="F969" s="197" t="str">
        <f t="shared" si="72"/>
        <v>P0212_―</v>
      </c>
      <c r="I969" s="7" t="s">
        <v>207</v>
      </c>
    </row>
    <row r="970" spans="4:9">
      <c r="D970" s="10" t="s">
        <v>2617</v>
      </c>
      <c r="E970" s="139" t="s">
        <v>432</v>
      </c>
      <c r="F970" s="197" t="str">
        <f t="shared" si="72"/>
        <v>P0213_―</v>
      </c>
      <c r="I970" s="7" t="s">
        <v>207</v>
      </c>
    </row>
    <row r="971" spans="4:9">
      <c r="D971" s="10" t="s">
        <v>2618</v>
      </c>
      <c r="E971" s="139" t="s">
        <v>432</v>
      </c>
      <c r="F971" s="197" t="str">
        <f t="shared" si="72"/>
        <v>P0214_―</v>
      </c>
      <c r="I971" s="7" t="s">
        <v>207</v>
      </c>
    </row>
    <row r="972" spans="4:9">
      <c r="D972" s="10" t="s">
        <v>2619</v>
      </c>
      <c r="E972" s="139" t="s">
        <v>432</v>
      </c>
      <c r="F972" s="197" t="str">
        <f t="shared" si="72"/>
        <v>P0215_―</v>
      </c>
      <c r="I972" s="7" t="s">
        <v>207</v>
      </c>
    </row>
    <row r="973" spans="4:9">
      <c r="D973" s="10" t="s">
        <v>2136</v>
      </c>
      <c r="E973" s="139" t="s">
        <v>432</v>
      </c>
      <c r="F973" s="197" t="str">
        <f t="shared" si="72"/>
        <v>P0301_―</v>
      </c>
      <c r="I973" s="7" t="s">
        <v>207</v>
      </c>
    </row>
    <row r="974" spans="4:9">
      <c r="D974" s="10" t="s">
        <v>317</v>
      </c>
      <c r="E974" s="139" t="s">
        <v>432</v>
      </c>
      <c r="F974" s="197" t="str">
        <f t="shared" si="72"/>
        <v>P0401_―</v>
      </c>
      <c r="I974" s="7" t="s">
        <v>207</v>
      </c>
    </row>
    <row r="975" spans="4:9">
      <c r="D975" s="10" t="s">
        <v>2620</v>
      </c>
      <c r="E975" s="139" t="s">
        <v>432</v>
      </c>
      <c r="F975" s="197" t="str">
        <f t="shared" si="72"/>
        <v>P0501_―</v>
      </c>
      <c r="I975" s="7" t="s">
        <v>207</v>
      </c>
    </row>
    <row r="976" spans="4:9">
      <c r="D976" s="10" t="s">
        <v>320</v>
      </c>
      <c r="E976" s="139" t="s">
        <v>432</v>
      </c>
      <c r="F976" s="197" t="str">
        <f t="shared" si="72"/>
        <v>S0101_―</v>
      </c>
      <c r="I976" s="7" t="s">
        <v>207</v>
      </c>
    </row>
    <row r="977" spans="4:9">
      <c r="D977" s="10" t="s">
        <v>322</v>
      </c>
      <c r="E977" s="139" t="s">
        <v>432</v>
      </c>
      <c r="F977" s="197" t="str">
        <f t="shared" si="72"/>
        <v>S0201_―</v>
      </c>
      <c r="I977" s="7" t="s">
        <v>207</v>
      </c>
    </row>
    <row r="978" spans="4:9">
      <c r="D978" s="10" t="s">
        <v>2146</v>
      </c>
      <c r="E978" s="139" t="s">
        <v>432</v>
      </c>
      <c r="F978" s="197" t="str">
        <f t="shared" si="72"/>
        <v>S0301_―</v>
      </c>
      <c r="I978" s="7" t="s">
        <v>207</v>
      </c>
    </row>
    <row r="979" spans="4:9">
      <c r="D979" s="10" t="s">
        <v>2621</v>
      </c>
      <c r="E979" s="139" t="s">
        <v>432</v>
      </c>
      <c r="F979" s="197" t="str">
        <f t="shared" si="72"/>
        <v>S0302_―</v>
      </c>
      <c r="I979" s="7" t="s">
        <v>207</v>
      </c>
    </row>
    <row r="980" spans="4:9">
      <c r="D980" s="10" t="s">
        <v>323</v>
      </c>
      <c r="E980" s="139" t="s">
        <v>432</v>
      </c>
      <c r="F980" s="197" t="str">
        <f t="shared" si="72"/>
        <v>S0401_―</v>
      </c>
      <c r="I980" s="7" t="s">
        <v>207</v>
      </c>
    </row>
    <row r="981" spans="4:9">
      <c r="D981" s="10" t="s">
        <v>324</v>
      </c>
      <c r="E981" s="139" t="s">
        <v>432</v>
      </c>
      <c r="F981" s="197" t="str">
        <f t="shared" si="72"/>
        <v>S0501_―</v>
      </c>
      <c r="I981" s="7" t="s">
        <v>207</v>
      </c>
    </row>
    <row r="982" spans="4:9">
      <c r="D982" s="10" t="s">
        <v>326</v>
      </c>
      <c r="E982" s="139" t="s">
        <v>432</v>
      </c>
      <c r="F982" s="197" t="str">
        <f t="shared" si="72"/>
        <v>S0601_―</v>
      </c>
      <c r="I982" s="7" t="s">
        <v>207</v>
      </c>
    </row>
    <row r="983" spans="4:9">
      <c r="D983" s="165" t="s">
        <v>2622</v>
      </c>
      <c r="E983" s="139" t="s">
        <v>432</v>
      </c>
      <c r="F983" s="197" t="str">
        <f t="shared" si="72"/>
        <v>S0701_―</v>
      </c>
      <c r="I983" s="7" t="s">
        <v>207</v>
      </c>
    </row>
    <row r="984" spans="4:9">
      <c r="D984" s="165" t="s">
        <v>2623</v>
      </c>
      <c r="E984" s="139" t="s">
        <v>432</v>
      </c>
      <c r="F984" s="197" t="str">
        <f t="shared" si="72"/>
        <v>S0801_―</v>
      </c>
      <c r="I984" s="7" t="s">
        <v>207</v>
      </c>
    </row>
    <row r="985" spans="4:9">
      <c r="D985" s="165" t="s">
        <v>2624</v>
      </c>
      <c r="E985" s="139" t="s">
        <v>432</v>
      </c>
      <c r="F985" s="197" t="str">
        <f t="shared" si="72"/>
        <v>S0802_―</v>
      </c>
      <c r="I985" s="7" t="s">
        <v>207</v>
      </c>
    </row>
    <row r="986" spans="4:9">
      <c r="D986" s="165" t="s">
        <v>2625</v>
      </c>
      <c r="E986" s="139" t="s">
        <v>432</v>
      </c>
      <c r="F986" s="197" t="str">
        <f t="shared" si="72"/>
        <v>S0803_―</v>
      </c>
      <c r="I986" s="7" t="s">
        <v>207</v>
      </c>
    </row>
    <row r="987" spans="4:9">
      <c r="D987" s="165" t="s">
        <v>2626</v>
      </c>
      <c r="E987" s="139" t="s">
        <v>432</v>
      </c>
      <c r="F987" s="197" t="str">
        <f t="shared" si="72"/>
        <v>S0804_―</v>
      </c>
      <c r="I987" s="7" t="s">
        <v>207</v>
      </c>
    </row>
    <row r="988" spans="4:9">
      <c r="D988" s="165" t="s">
        <v>2627</v>
      </c>
      <c r="E988" s="139" t="s">
        <v>432</v>
      </c>
      <c r="F988" s="197" t="str">
        <f t="shared" si="72"/>
        <v>T0101_―</v>
      </c>
      <c r="I988" s="7" t="s">
        <v>207</v>
      </c>
    </row>
    <row r="989" spans="4:9">
      <c r="D989" s="165" t="s">
        <v>2628</v>
      </c>
      <c r="E989" s="139" t="s">
        <v>432</v>
      </c>
      <c r="F989" s="197" t="str">
        <f t="shared" si="72"/>
        <v>T0201_―</v>
      </c>
      <c r="I989" s="7" t="s">
        <v>207</v>
      </c>
    </row>
    <row r="990" spans="4:9">
      <c r="D990" s="165" t="s">
        <v>2629</v>
      </c>
      <c r="E990" s="139" t="s">
        <v>432</v>
      </c>
      <c r="F990" s="197" t="str">
        <f t="shared" si="72"/>
        <v>T0202_―</v>
      </c>
      <c r="I990" s="7" t="s">
        <v>207</v>
      </c>
    </row>
    <row r="991" spans="4:9">
      <c r="D991" s="165" t="s">
        <v>2630</v>
      </c>
      <c r="E991" s="139" t="s">
        <v>432</v>
      </c>
      <c r="F991" s="197" t="str">
        <f t="shared" si="72"/>
        <v>T0203_―</v>
      </c>
      <c r="I991" s="7" t="s">
        <v>207</v>
      </c>
    </row>
    <row r="992" spans="4:9">
      <c r="D992" s="16" t="s">
        <v>2631</v>
      </c>
      <c r="E992" s="139" t="s">
        <v>432</v>
      </c>
      <c r="F992" s="197" t="str">
        <f t="shared" si="72"/>
        <v>T0204_―</v>
      </c>
      <c r="I992" s="7" t="s">
        <v>207</v>
      </c>
    </row>
  </sheetData>
  <sheetProtection selectLockedCells="1" selectUnlockedCells="1"/>
  <phoneticPr fontId="22"/>
  <pageMargins left="0.23622047244094491" right="0.23622047244094491" top="0.74803149606299213" bottom="0.74803149606299213" header="0.31496062992125984" footer="0.31496062992125984"/>
  <pageSetup paperSize="9" scale="87" orientation="portrait" verticalDpi="0" r:id="rId1"/>
  <headerFooter>
    <oddHeader>&amp;A</oddHead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186A8-0D27-43DC-B9F3-3CBBF845BC2C}">
  <dimension ref="A1:X183"/>
  <sheetViews>
    <sheetView showGridLines="0" view="pageBreakPreview" zoomScale="60" zoomScaleNormal="40" workbookViewId="0">
      <selection activeCell="J7" sqref="J7"/>
    </sheetView>
  </sheetViews>
  <sheetFormatPr defaultColWidth="9" defaultRowHeight="23.5"/>
  <cols>
    <col min="1" max="1" width="7" style="205" customWidth="1"/>
    <col min="2" max="2" width="7.08984375" style="205" customWidth="1"/>
    <col min="3" max="4" width="9.08984375" style="205" customWidth="1"/>
    <col min="5" max="5" width="17.6328125" style="205" customWidth="1"/>
    <col min="6" max="7" width="28.453125" style="205" customWidth="1"/>
    <col min="8" max="8" width="8.453125" style="205" customWidth="1"/>
    <col min="9" max="9" width="8.08984375" style="205" customWidth="1"/>
    <col min="10" max="10" width="16.90625" style="205" customWidth="1"/>
    <col min="11" max="11" width="6.90625" style="205" customWidth="1"/>
    <col min="12" max="12" width="16.453125" style="205" customWidth="1"/>
    <col min="13" max="13" width="15.90625" style="205" customWidth="1"/>
    <col min="14" max="14" width="6.90625" style="205" customWidth="1"/>
    <col min="15" max="15" width="14.08984375" style="205" customWidth="1"/>
    <col min="16" max="16" width="26.6328125" style="205" customWidth="1"/>
    <col min="17" max="17" width="15.36328125" style="205" customWidth="1"/>
    <col min="18" max="18" width="21" style="205" customWidth="1"/>
    <col min="19" max="19" width="35" style="206" customWidth="1"/>
    <col min="20" max="20" width="42.453125" style="206" bestFit="1" customWidth="1"/>
    <col min="21" max="22" width="9.6328125" style="205" hidden="1" customWidth="1"/>
    <col min="23" max="23" width="199.36328125" style="324" bestFit="1" customWidth="1"/>
    <col min="24" max="16384" width="9" style="205"/>
  </cols>
  <sheetData>
    <row r="1" spans="1:24" ht="25.5" customHeight="1">
      <c r="A1" s="223" t="s">
        <v>222</v>
      </c>
    </row>
    <row r="2" spans="1:24" ht="19.5" customHeight="1">
      <c r="A2" s="947" t="s">
        <v>2285</v>
      </c>
      <c r="B2" s="947"/>
      <c r="C2" s="947"/>
      <c r="D2" s="947"/>
      <c r="E2" s="947"/>
      <c r="F2" s="947"/>
      <c r="G2" s="947"/>
      <c r="H2" s="947"/>
      <c r="I2" s="947"/>
      <c r="J2" s="947"/>
      <c r="K2" s="947"/>
      <c r="L2" s="947"/>
      <c r="M2" s="947"/>
      <c r="N2" s="947"/>
      <c r="O2" s="947"/>
      <c r="P2" s="947"/>
      <c r="Q2" s="947"/>
      <c r="R2" s="7"/>
      <c r="S2" s="95"/>
      <c r="T2" s="95"/>
    </row>
    <row r="3" spans="1:24" ht="19.5" customHeight="1" thickBot="1">
      <c r="A3" s="948"/>
      <c r="B3" s="948"/>
      <c r="C3" s="948"/>
      <c r="D3" s="948"/>
      <c r="E3" s="948"/>
      <c r="F3" s="948"/>
      <c r="G3" s="948"/>
      <c r="H3" s="948"/>
      <c r="I3" s="948"/>
      <c r="J3" s="948"/>
      <c r="K3" s="948"/>
      <c r="L3" s="948"/>
      <c r="M3" s="948"/>
      <c r="N3" s="948"/>
      <c r="O3" s="948"/>
      <c r="P3" s="948"/>
      <c r="Q3" s="948"/>
      <c r="R3" s="7"/>
      <c r="S3" s="95"/>
      <c r="T3" s="95"/>
    </row>
    <row r="4" spans="1:24" ht="37.5" customHeight="1">
      <c r="A4" s="483"/>
      <c r="B4" s="949" t="s">
        <v>396</v>
      </c>
      <c r="C4" s="950"/>
      <c r="D4" s="950"/>
      <c r="E4" s="950"/>
      <c r="F4" s="950"/>
      <c r="G4" s="951"/>
      <c r="H4" s="949" t="s">
        <v>557</v>
      </c>
      <c r="I4" s="958"/>
      <c r="J4" s="959" t="s">
        <v>31</v>
      </c>
      <c r="K4" s="960"/>
      <c r="L4" s="481" t="s">
        <v>402</v>
      </c>
      <c r="M4" s="961" t="s">
        <v>397</v>
      </c>
      <c r="N4" s="962"/>
      <c r="O4" s="481" t="s">
        <v>402</v>
      </c>
      <c r="P4" s="949" t="s">
        <v>8</v>
      </c>
      <c r="Q4" s="950"/>
      <c r="R4" s="958"/>
      <c r="S4" s="932" t="s">
        <v>658</v>
      </c>
      <c r="T4" s="933"/>
    </row>
    <row r="5" spans="1:24" ht="42" customHeight="1">
      <c r="A5" s="484"/>
      <c r="B5" s="952"/>
      <c r="C5" s="953"/>
      <c r="D5" s="953"/>
      <c r="E5" s="953"/>
      <c r="F5" s="953"/>
      <c r="G5" s="954"/>
      <c r="H5" s="922" t="s">
        <v>10</v>
      </c>
      <c r="I5" s="923"/>
      <c r="J5" s="924" t="s">
        <v>11</v>
      </c>
      <c r="K5" s="925"/>
      <c r="L5" s="178" t="s">
        <v>403</v>
      </c>
      <c r="M5" s="924" t="s">
        <v>13</v>
      </c>
      <c r="N5" s="925"/>
      <c r="O5" s="178" t="s">
        <v>404</v>
      </c>
      <c r="P5" s="926" t="s">
        <v>405</v>
      </c>
      <c r="Q5" s="927"/>
      <c r="R5" s="923"/>
      <c r="S5" s="928" t="s">
        <v>406</v>
      </c>
      <c r="T5" s="929"/>
    </row>
    <row r="6" spans="1:24" ht="27.75" customHeight="1" thickBot="1">
      <c r="A6" s="485"/>
      <c r="B6" s="955"/>
      <c r="C6" s="956"/>
      <c r="D6" s="956"/>
      <c r="E6" s="956"/>
      <c r="F6" s="956"/>
      <c r="G6" s="957"/>
      <c r="H6" s="480"/>
      <c r="I6" s="179" t="s">
        <v>4</v>
      </c>
      <c r="J6" s="180" t="s">
        <v>433</v>
      </c>
      <c r="K6" s="181" t="s">
        <v>15</v>
      </c>
      <c r="L6" s="479" t="s">
        <v>407</v>
      </c>
      <c r="M6" s="182" t="s">
        <v>433</v>
      </c>
      <c r="N6" s="181" t="s">
        <v>15</v>
      </c>
      <c r="O6" s="479" t="s">
        <v>407</v>
      </c>
      <c r="P6" s="963"/>
      <c r="Q6" s="964"/>
      <c r="R6" s="179" t="s">
        <v>4</v>
      </c>
      <c r="S6" s="976" t="s">
        <v>408</v>
      </c>
      <c r="T6" s="977"/>
    </row>
    <row r="7" spans="1:24" ht="39" customHeight="1">
      <c r="A7" s="996" t="s">
        <v>214</v>
      </c>
      <c r="B7" s="965" t="s">
        <v>908</v>
      </c>
      <c r="C7" s="966"/>
      <c r="D7" s="965" t="s">
        <v>965</v>
      </c>
      <c r="E7" s="1011" t="s">
        <v>988</v>
      </c>
      <c r="F7" s="1012"/>
      <c r="G7" s="1013"/>
      <c r="H7" s="546">
        <v>38.299999999999997</v>
      </c>
      <c r="I7" s="437" t="s">
        <v>409</v>
      </c>
      <c r="J7" s="486"/>
      <c r="K7" s="437" t="s">
        <v>69</v>
      </c>
      <c r="L7" s="438">
        <f>H7*J7</f>
        <v>0</v>
      </c>
      <c r="M7" s="486"/>
      <c r="N7" s="437" t="s">
        <v>69</v>
      </c>
      <c r="O7" s="438">
        <f>H7*M7</f>
        <v>0</v>
      </c>
      <c r="P7" s="971">
        <v>1.9E-2</v>
      </c>
      <c r="Q7" s="972"/>
      <c r="R7" s="439" t="s">
        <v>23</v>
      </c>
      <c r="S7" s="979" t="str">
        <f>IF(J7="","",ROUND(((L7*P7)-(O7*P7))*44/12,4))</f>
        <v/>
      </c>
      <c r="T7" s="980"/>
      <c r="U7" s="206" t="str">
        <f t="shared" ref="U7:U59" si="0">S7</f>
        <v/>
      </c>
      <c r="V7" s="206" t="str">
        <f t="shared" ref="V7:V59" si="1">S7</f>
        <v/>
      </c>
      <c r="W7" s="325" t="s">
        <v>340</v>
      </c>
      <c r="X7" s="427"/>
    </row>
    <row r="8" spans="1:24" ht="39" customHeight="1">
      <c r="A8" s="997"/>
      <c r="B8" s="934"/>
      <c r="C8" s="935"/>
      <c r="D8" s="934"/>
      <c r="E8" s="898" t="s">
        <v>434</v>
      </c>
      <c r="F8" s="899"/>
      <c r="G8" s="900"/>
      <c r="H8" s="183">
        <v>34.799999999999997</v>
      </c>
      <c r="I8" s="17" t="s">
        <v>409</v>
      </c>
      <c r="J8" s="544"/>
      <c r="K8" s="17" t="s">
        <v>69</v>
      </c>
      <c r="L8" s="542">
        <f t="shared" ref="L8:L60" si="2">H8*J8</f>
        <v>0</v>
      </c>
      <c r="M8" s="544"/>
      <c r="N8" s="17" t="s">
        <v>69</v>
      </c>
      <c r="O8" s="542">
        <f t="shared" ref="O8:O77" si="3">H8*M8</f>
        <v>0</v>
      </c>
      <c r="P8" s="903">
        <v>1.83E-2</v>
      </c>
      <c r="Q8" s="904"/>
      <c r="R8" s="378" t="s">
        <v>23</v>
      </c>
      <c r="S8" s="741" t="str">
        <f t="shared" ref="S8" si="4">IF(J8="","",ROUND(((L8*P8)-(O8*P8))*44/12,4))</f>
        <v/>
      </c>
      <c r="T8" s="742"/>
      <c r="U8" s="206" t="str">
        <f t="shared" si="0"/>
        <v/>
      </c>
      <c r="V8" s="206" t="str">
        <f t="shared" si="1"/>
        <v/>
      </c>
      <c r="W8" s="326" t="s">
        <v>341</v>
      </c>
    </row>
    <row r="9" spans="1:24" ht="39" customHeight="1">
      <c r="A9" s="997"/>
      <c r="B9" s="934"/>
      <c r="C9" s="935"/>
      <c r="D9" s="934"/>
      <c r="E9" s="898" t="s">
        <v>435</v>
      </c>
      <c r="F9" s="899"/>
      <c r="G9" s="900"/>
      <c r="H9" s="183">
        <v>33.4</v>
      </c>
      <c r="I9" s="17" t="s">
        <v>409</v>
      </c>
      <c r="J9" s="544"/>
      <c r="K9" s="17" t="s">
        <v>69</v>
      </c>
      <c r="L9" s="542">
        <f t="shared" si="2"/>
        <v>0</v>
      </c>
      <c r="M9" s="544"/>
      <c r="N9" s="17" t="s">
        <v>69</v>
      </c>
      <c r="O9" s="542">
        <f t="shared" si="3"/>
        <v>0</v>
      </c>
      <c r="P9" s="903">
        <v>1.8700000000000001E-2</v>
      </c>
      <c r="Q9" s="904"/>
      <c r="R9" s="379" t="s">
        <v>410</v>
      </c>
      <c r="S9" s="741" t="str">
        <f t="shared" ref="S9:S44" si="5">IF(J9="","",ROUND(((L9*P9)-(O9*P9))*44/12,4))</f>
        <v/>
      </c>
      <c r="T9" s="742"/>
      <c r="U9" s="206" t="str">
        <f t="shared" si="0"/>
        <v/>
      </c>
      <c r="V9" s="206" t="str">
        <f t="shared" si="1"/>
        <v/>
      </c>
      <c r="W9" s="326"/>
    </row>
    <row r="10" spans="1:24" ht="39" customHeight="1">
      <c r="A10" s="997"/>
      <c r="B10" s="934"/>
      <c r="C10" s="935"/>
      <c r="D10" s="934"/>
      <c r="E10" s="898" t="s">
        <v>66</v>
      </c>
      <c r="F10" s="899"/>
      <c r="G10" s="900"/>
      <c r="H10" s="183">
        <v>33.299999999999997</v>
      </c>
      <c r="I10" s="17" t="s">
        <v>409</v>
      </c>
      <c r="J10" s="544"/>
      <c r="K10" s="17" t="s">
        <v>69</v>
      </c>
      <c r="L10" s="542">
        <f t="shared" si="2"/>
        <v>0</v>
      </c>
      <c r="M10" s="544"/>
      <c r="N10" s="17" t="s">
        <v>69</v>
      </c>
      <c r="O10" s="542">
        <f t="shared" si="3"/>
        <v>0</v>
      </c>
      <c r="P10" s="903">
        <v>1.8599999999999998E-2</v>
      </c>
      <c r="Q10" s="904"/>
      <c r="R10" s="379" t="s">
        <v>410</v>
      </c>
      <c r="S10" s="741" t="str">
        <f t="shared" si="5"/>
        <v/>
      </c>
      <c r="T10" s="742"/>
      <c r="U10" s="206" t="str">
        <f t="shared" si="0"/>
        <v/>
      </c>
      <c r="V10" s="206" t="str">
        <f t="shared" si="1"/>
        <v/>
      </c>
      <c r="W10" s="326"/>
    </row>
    <row r="11" spans="1:24" ht="39" customHeight="1">
      <c r="A11" s="997"/>
      <c r="B11" s="934"/>
      <c r="C11" s="935"/>
      <c r="D11" s="934"/>
      <c r="E11" s="898" t="s">
        <v>841</v>
      </c>
      <c r="F11" s="899"/>
      <c r="G11" s="900"/>
      <c r="H11" s="183">
        <v>36.299999999999997</v>
      </c>
      <c r="I11" s="17" t="s">
        <v>409</v>
      </c>
      <c r="J11" s="544"/>
      <c r="K11" s="17" t="s">
        <v>69</v>
      </c>
      <c r="L11" s="542">
        <f t="shared" si="2"/>
        <v>0</v>
      </c>
      <c r="M11" s="544"/>
      <c r="N11" s="17" t="s">
        <v>840</v>
      </c>
      <c r="O11" s="542">
        <f t="shared" si="3"/>
        <v>0</v>
      </c>
      <c r="P11" s="903">
        <v>1.8599999999999998E-2</v>
      </c>
      <c r="Q11" s="904"/>
      <c r="R11" s="379" t="s">
        <v>23</v>
      </c>
      <c r="S11" s="741" t="str">
        <f t="shared" si="5"/>
        <v/>
      </c>
      <c r="T11" s="742"/>
      <c r="U11" s="206" t="str">
        <f t="shared" si="0"/>
        <v/>
      </c>
      <c r="V11" s="206" t="str">
        <f t="shared" si="1"/>
        <v/>
      </c>
      <c r="W11" s="326"/>
    </row>
    <row r="12" spans="1:24" ht="39" customHeight="1">
      <c r="A12" s="997"/>
      <c r="B12" s="934"/>
      <c r="C12" s="935"/>
      <c r="D12" s="934"/>
      <c r="E12" s="898" t="s">
        <v>436</v>
      </c>
      <c r="F12" s="899"/>
      <c r="G12" s="900"/>
      <c r="H12" s="183">
        <v>36.5</v>
      </c>
      <c r="I12" s="17" t="s">
        <v>409</v>
      </c>
      <c r="J12" s="544"/>
      <c r="K12" s="17" t="s">
        <v>69</v>
      </c>
      <c r="L12" s="542">
        <f>H12*J12</f>
        <v>0</v>
      </c>
      <c r="M12" s="544"/>
      <c r="N12" s="17" t="s">
        <v>69</v>
      </c>
      <c r="O12" s="542">
        <f t="shared" si="3"/>
        <v>0</v>
      </c>
      <c r="P12" s="905">
        <v>1.8700000000000001E-2</v>
      </c>
      <c r="Q12" s="906"/>
      <c r="R12" s="379" t="s">
        <v>410</v>
      </c>
      <c r="S12" s="741" t="str">
        <f t="shared" si="5"/>
        <v/>
      </c>
      <c r="T12" s="742"/>
      <c r="U12" s="206" t="str">
        <f t="shared" si="0"/>
        <v/>
      </c>
      <c r="V12" s="206" t="str">
        <f t="shared" si="1"/>
        <v/>
      </c>
      <c r="W12" s="326"/>
    </row>
    <row r="13" spans="1:24" ht="39" customHeight="1">
      <c r="A13" s="997"/>
      <c r="B13" s="934"/>
      <c r="C13" s="935"/>
      <c r="D13" s="934"/>
      <c r="E13" s="898" t="s">
        <v>437</v>
      </c>
      <c r="F13" s="899"/>
      <c r="G13" s="900"/>
      <c r="H13" s="547">
        <v>38</v>
      </c>
      <c r="I13" s="17" t="s">
        <v>409</v>
      </c>
      <c r="J13" s="544"/>
      <c r="K13" s="17" t="s">
        <v>69</v>
      </c>
      <c r="L13" s="542">
        <f t="shared" si="2"/>
        <v>0</v>
      </c>
      <c r="M13" s="544"/>
      <c r="N13" s="17" t="s">
        <v>69</v>
      </c>
      <c r="O13" s="542">
        <f t="shared" si="3"/>
        <v>0</v>
      </c>
      <c r="P13" s="903">
        <v>1.8800000000000001E-2</v>
      </c>
      <c r="Q13" s="904"/>
      <c r="R13" s="379" t="s">
        <v>410</v>
      </c>
      <c r="S13" s="741" t="str">
        <f t="shared" si="5"/>
        <v/>
      </c>
      <c r="T13" s="742"/>
      <c r="U13" s="206" t="str">
        <f t="shared" si="0"/>
        <v/>
      </c>
      <c r="V13" s="206" t="str">
        <f t="shared" si="1"/>
        <v/>
      </c>
      <c r="W13" s="326"/>
    </row>
    <row r="14" spans="1:24" ht="39" customHeight="1">
      <c r="A14" s="997"/>
      <c r="B14" s="934"/>
      <c r="C14" s="935"/>
      <c r="D14" s="934"/>
      <c r="E14" s="898" t="s">
        <v>438</v>
      </c>
      <c r="F14" s="899"/>
      <c r="G14" s="900"/>
      <c r="H14" s="183">
        <v>38.9</v>
      </c>
      <c r="I14" s="17" t="s">
        <v>409</v>
      </c>
      <c r="J14" s="544"/>
      <c r="K14" s="17" t="s">
        <v>69</v>
      </c>
      <c r="L14" s="542">
        <f t="shared" si="2"/>
        <v>0</v>
      </c>
      <c r="M14" s="544"/>
      <c r="N14" s="17" t="s">
        <v>69</v>
      </c>
      <c r="O14" s="542">
        <f t="shared" si="3"/>
        <v>0</v>
      </c>
      <c r="P14" s="903">
        <v>1.9300000000000001E-2</v>
      </c>
      <c r="Q14" s="904"/>
      <c r="R14" s="379" t="s">
        <v>410</v>
      </c>
      <c r="S14" s="741" t="str">
        <f t="shared" si="5"/>
        <v/>
      </c>
      <c r="T14" s="742"/>
      <c r="U14" s="206" t="str">
        <f t="shared" si="0"/>
        <v/>
      </c>
      <c r="V14" s="206" t="str">
        <f t="shared" si="1"/>
        <v/>
      </c>
      <c r="W14" s="326"/>
    </row>
    <row r="15" spans="1:24" ht="39" customHeight="1">
      <c r="A15" s="997"/>
      <c r="B15" s="934"/>
      <c r="C15" s="935"/>
      <c r="D15" s="934"/>
      <c r="E15" s="898" t="s">
        <v>439</v>
      </c>
      <c r="F15" s="899"/>
      <c r="G15" s="900"/>
      <c r="H15" s="183">
        <v>41.8</v>
      </c>
      <c r="I15" s="17" t="s">
        <v>409</v>
      </c>
      <c r="J15" s="544"/>
      <c r="K15" s="17" t="s">
        <v>69</v>
      </c>
      <c r="L15" s="542">
        <f t="shared" si="2"/>
        <v>0</v>
      </c>
      <c r="M15" s="544"/>
      <c r="N15" s="17" t="s">
        <v>69</v>
      </c>
      <c r="O15" s="542">
        <f t="shared" si="3"/>
        <v>0</v>
      </c>
      <c r="P15" s="903">
        <v>2.0199999999999999E-2</v>
      </c>
      <c r="Q15" s="904"/>
      <c r="R15" s="379" t="s">
        <v>410</v>
      </c>
      <c r="S15" s="741" t="str">
        <f t="shared" si="5"/>
        <v/>
      </c>
      <c r="T15" s="742"/>
      <c r="U15" s="206" t="str">
        <f t="shared" si="0"/>
        <v/>
      </c>
      <c r="V15" s="206" t="str">
        <f t="shared" si="1"/>
        <v/>
      </c>
      <c r="W15" s="326"/>
    </row>
    <row r="16" spans="1:24" ht="39" customHeight="1">
      <c r="A16" s="997"/>
      <c r="B16" s="934"/>
      <c r="C16" s="935"/>
      <c r="D16" s="934"/>
      <c r="E16" s="898" t="s">
        <v>440</v>
      </c>
      <c r="F16" s="899"/>
      <c r="G16" s="900"/>
      <c r="H16" s="547">
        <v>40</v>
      </c>
      <c r="I16" s="17" t="s">
        <v>411</v>
      </c>
      <c r="J16" s="544"/>
      <c r="K16" s="17" t="s">
        <v>68</v>
      </c>
      <c r="L16" s="542">
        <f t="shared" si="2"/>
        <v>0</v>
      </c>
      <c r="M16" s="544"/>
      <c r="N16" s="17" t="s">
        <v>68</v>
      </c>
      <c r="O16" s="542">
        <f t="shared" si="3"/>
        <v>0</v>
      </c>
      <c r="P16" s="903">
        <v>2.0400000000000001E-2</v>
      </c>
      <c r="Q16" s="904"/>
      <c r="R16" s="379" t="s">
        <v>410</v>
      </c>
      <c r="S16" s="741" t="str">
        <f t="shared" si="5"/>
        <v/>
      </c>
      <c r="T16" s="742"/>
      <c r="U16" s="206" t="str">
        <f t="shared" si="0"/>
        <v/>
      </c>
      <c r="V16" s="206" t="str">
        <f t="shared" si="1"/>
        <v/>
      </c>
      <c r="W16" s="326"/>
    </row>
    <row r="17" spans="1:23" ht="39" customHeight="1">
      <c r="A17" s="997"/>
      <c r="B17" s="934"/>
      <c r="C17" s="935"/>
      <c r="D17" s="934"/>
      <c r="E17" s="898" t="s">
        <v>1009</v>
      </c>
      <c r="F17" s="899"/>
      <c r="G17" s="900"/>
      <c r="H17" s="183">
        <v>34.1</v>
      </c>
      <c r="I17" s="17" t="s">
        <v>411</v>
      </c>
      <c r="J17" s="544"/>
      <c r="K17" s="17" t="s">
        <v>68</v>
      </c>
      <c r="L17" s="542">
        <f t="shared" si="2"/>
        <v>0</v>
      </c>
      <c r="M17" s="544"/>
      <c r="N17" s="17" t="s">
        <v>68</v>
      </c>
      <c r="O17" s="542">
        <f t="shared" si="3"/>
        <v>0</v>
      </c>
      <c r="P17" s="903">
        <v>2.4500000000000001E-2</v>
      </c>
      <c r="Q17" s="904"/>
      <c r="R17" s="379" t="s">
        <v>410</v>
      </c>
      <c r="S17" s="741" t="str">
        <f t="shared" si="5"/>
        <v/>
      </c>
      <c r="T17" s="742"/>
      <c r="U17" s="206" t="str">
        <f t="shared" si="0"/>
        <v/>
      </c>
      <c r="V17" s="206" t="str">
        <f t="shared" si="1"/>
        <v/>
      </c>
      <c r="W17" s="326"/>
    </row>
    <row r="18" spans="1:23" ht="39" customHeight="1">
      <c r="A18" s="997"/>
      <c r="B18" s="934"/>
      <c r="C18" s="935"/>
      <c r="D18" s="934"/>
      <c r="E18" s="975" t="s">
        <v>442</v>
      </c>
      <c r="F18" s="898" t="s">
        <v>414</v>
      </c>
      <c r="G18" s="900"/>
      <c r="H18" s="183">
        <v>50.1</v>
      </c>
      <c r="I18" s="17" t="s">
        <v>411</v>
      </c>
      <c r="J18" s="544"/>
      <c r="K18" s="17" t="s">
        <v>68</v>
      </c>
      <c r="L18" s="542">
        <f t="shared" si="2"/>
        <v>0</v>
      </c>
      <c r="M18" s="544"/>
      <c r="N18" s="17" t="s">
        <v>68</v>
      </c>
      <c r="O18" s="542">
        <f t="shared" si="3"/>
        <v>0</v>
      </c>
      <c r="P18" s="903">
        <v>1.6299999999999999E-2</v>
      </c>
      <c r="Q18" s="904"/>
      <c r="R18" s="379" t="s">
        <v>410</v>
      </c>
      <c r="S18" s="741" t="str">
        <f t="shared" si="5"/>
        <v/>
      </c>
      <c r="T18" s="742"/>
      <c r="U18" s="206" t="str">
        <f t="shared" si="0"/>
        <v/>
      </c>
      <c r="V18" s="206" t="str">
        <f t="shared" si="1"/>
        <v/>
      </c>
      <c r="W18" s="326"/>
    </row>
    <row r="19" spans="1:23" ht="39" customHeight="1">
      <c r="A19" s="997"/>
      <c r="B19" s="934"/>
      <c r="C19" s="935"/>
      <c r="D19" s="934"/>
      <c r="E19" s="974"/>
      <c r="F19" s="898" t="s">
        <v>443</v>
      </c>
      <c r="G19" s="900"/>
      <c r="H19" s="183">
        <v>46.1</v>
      </c>
      <c r="I19" s="17" t="s">
        <v>990</v>
      </c>
      <c r="J19" s="544"/>
      <c r="K19" s="17" t="s">
        <v>993</v>
      </c>
      <c r="L19" s="542">
        <f t="shared" si="2"/>
        <v>0</v>
      </c>
      <c r="M19" s="544"/>
      <c r="N19" s="17" t="s">
        <v>993</v>
      </c>
      <c r="O19" s="542">
        <f t="shared" si="3"/>
        <v>0</v>
      </c>
      <c r="P19" s="903">
        <v>1.44E-2</v>
      </c>
      <c r="Q19" s="904"/>
      <c r="R19" s="379" t="s">
        <v>410</v>
      </c>
      <c r="S19" s="741" t="str">
        <f t="shared" si="5"/>
        <v/>
      </c>
      <c r="T19" s="742"/>
      <c r="U19" s="206" t="str">
        <f t="shared" si="0"/>
        <v/>
      </c>
      <c r="V19" s="206" t="str">
        <f t="shared" si="1"/>
        <v/>
      </c>
      <c r="W19" s="326"/>
    </row>
    <row r="20" spans="1:23" ht="39" customHeight="1">
      <c r="A20" s="997"/>
      <c r="B20" s="934"/>
      <c r="C20" s="935"/>
      <c r="D20" s="934"/>
      <c r="E20" s="973" t="s">
        <v>989</v>
      </c>
      <c r="F20" s="898" t="s">
        <v>412</v>
      </c>
      <c r="G20" s="900"/>
      <c r="H20" s="183">
        <v>54.7</v>
      </c>
      <c r="I20" s="17" t="s">
        <v>411</v>
      </c>
      <c r="J20" s="544"/>
      <c r="K20" s="17" t="s">
        <v>68</v>
      </c>
      <c r="L20" s="542">
        <f t="shared" si="2"/>
        <v>0</v>
      </c>
      <c r="M20" s="544"/>
      <c r="N20" s="17" t="s">
        <v>68</v>
      </c>
      <c r="O20" s="542">
        <f>H20*M20</f>
        <v>0</v>
      </c>
      <c r="P20" s="903">
        <v>1.3899999999999999E-2</v>
      </c>
      <c r="Q20" s="904"/>
      <c r="R20" s="379" t="s">
        <v>410</v>
      </c>
      <c r="S20" s="741" t="str">
        <f t="shared" si="5"/>
        <v/>
      </c>
      <c r="T20" s="742"/>
      <c r="U20" s="206" t="str">
        <f t="shared" si="0"/>
        <v/>
      </c>
      <c r="V20" s="206" t="str">
        <f t="shared" si="1"/>
        <v/>
      </c>
      <c r="W20" s="326"/>
    </row>
    <row r="21" spans="1:23" ht="39" customHeight="1">
      <c r="A21" s="997"/>
      <c r="B21" s="934"/>
      <c r="C21" s="935"/>
      <c r="D21" s="934"/>
      <c r="E21" s="974"/>
      <c r="F21" s="898" t="s">
        <v>444</v>
      </c>
      <c r="G21" s="900"/>
      <c r="H21" s="183">
        <v>38.4</v>
      </c>
      <c r="I21" s="17" t="s">
        <v>990</v>
      </c>
      <c r="J21" s="544"/>
      <c r="K21" s="17" t="s">
        <v>993</v>
      </c>
      <c r="L21" s="542">
        <f t="shared" si="2"/>
        <v>0</v>
      </c>
      <c r="M21" s="544"/>
      <c r="N21" s="17" t="s">
        <v>993</v>
      </c>
      <c r="O21" s="542">
        <f t="shared" si="3"/>
        <v>0</v>
      </c>
      <c r="P21" s="903">
        <v>1.3899999999999999E-2</v>
      </c>
      <c r="Q21" s="904"/>
      <c r="R21" s="379" t="s">
        <v>410</v>
      </c>
      <c r="S21" s="741" t="str">
        <f t="shared" si="5"/>
        <v/>
      </c>
      <c r="T21" s="742"/>
      <c r="U21" s="206" t="str">
        <f t="shared" si="0"/>
        <v/>
      </c>
      <c r="V21" s="206" t="str">
        <f t="shared" si="1"/>
        <v/>
      </c>
      <c r="W21" s="326"/>
    </row>
    <row r="22" spans="1:23" ht="39" customHeight="1">
      <c r="A22" s="997"/>
      <c r="B22" s="934"/>
      <c r="C22" s="935"/>
      <c r="D22" s="934"/>
      <c r="E22" s="981" t="s">
        <v>445</v>
      </c>
      <c r="F22" s="898" t="s">
        <v>1010</v>
      </c>
      <c r="G22" s="900"/>
      <c r="H22" s="183">
        <v>28.7</v>
      </c>
      <c r="I22" s="17" t="s">
        <v>411</v>
      </c>
      <c r="J22" s="544"/>
      <c r="K22" s="17" t="s">
        <v>68</v>
      </c>
      <c r="L22" s="542">
        <f t="shared" si="2"/>
        <v>0</v>
      </c>
      <c r="M22" s="544"/>
      <c r="N22" s="17" t="s">
        <v>68</v>
      </c>
      <c r="O22" s="542">
        <f t="shared" si="3"/>
        <v>0</v>
      </c>
      <c r="P22" s="903">
        <v>2.46E-2</v>
      </c>
      <c r="Q22" s="904"/>
      <c r="R22" s="379" t="s">
        <v>410</v>
      </c>
      <c r="S22" s="741" t="str">
        <f t="shared" si="5"/>
        <v/>
      </c>
      <c r="T22" s="742"/>
      <c r="U22" s="206" t="str">
        <f t="shared" si="0"/>
        <v/>
      </c>
      <c r="V22" s="206" t="str">
        <f t="shared" si="1"/>
        <v/>
      </c>
      <c r="W22" s="326"/>
    </row>
    <row r="23" spans="1:23" ht="39" customHeight="1">
      <c r="A23" s="997"/>
      <c r="B23" s="934"/>
      <c r="C23" s="935"/>
      <c r="D23" s="934"/>
      <c r="E23" s="982"/>
      <c r="F23" s="898" t="s">
        <v>1011</v>
      </c>
      <c r="G23" s="900"/>
      <c r="H23" s="183">
        <v>28.9</v>
      </c>
      <c r="I23" s="17" t="s">
        <v>411</v>
      </c>
      <c r="J23" s="544"/>
      <c r="K23" s="17" t="s">
        <v>68</v>
      </c>
      <c r="L23" s="542">
        <f t="shared" si="2"/>
        <v>0</v>
      </c>
      <c r="M23" s="544"/>
      <c r="N23" s="17" t="s">
        <v>68</v>
      </c>
      <c r="O23" s="542">
        <f t="shared" si="3"/>
        <v>0</v>
      </c>
      <c r="P23" s="903">
        <v>2.4500000000000001E-2</v>
      </c>
      <c r="Q23" s="904"/>
      <c r="R23" s="379" t="s">
        <v>410</v>
      </c>
      <c r="S23" s="741" t="str">
        <f t="shared" si="5"/>
        <v/>
      </c>
      <c r="T23" s="742"/>
      <c r="U23" s="206" t="str">
        <f t="shared" si="0"/>
        <v/>
      </c>
      <c r="V23" s="206" t="str">
        <f t="shared" si="1"/>
        <v/>
      </c>
      <c r="W23" s="326"/>
    </row>
    <row r="24" spans="1:23" ht="39" customHeight="1">
      <c r="A24" s="997"/>
      <c r="B24" s="934"/>
      <c r="C24" s="935"/>
      <c r="D24" s="934"/>
      <c r="E24" s="982"/>
      <c r="F24" s="898" t="s">
        <v>1012</v>
      </c>
      <c r="G24" s="900"/>
      <c r="H24" s="183">
        <v>28.3</v>
      </c>
      <c r="I24" s="17" t="s">
        <v>411</v>
      </c>
      <c r="J24" s="544"/>
      <c r="K24" s="17" t="s">
        <v>68</v>
      </c>
      <c r="L24" s="542">
        <f t="shared" si="2"/>
        <v>0</v>
      </c>
      <c r="M24" s="544"/>
      <c r="N24" s="17" t="s">
        <v>68</v>
      </c>
      <c r="O24" s="542">
        <f t="shared" si="3"/>
        <v>0</v>
      </c>
      <c r="P24" s="903">
        <v>2.5100000000000001E-2</v>
      </c>
      <c r="Q24" s="904"/>
      <c r="R24" s="379" t="s">
        <v>410</v>
      </c>
      <c r="S24" s="741" t="str">
        <f t="shared" si="5"/>
        <v/>
      </c>
      <c r="T24" s="742"/>
      <c r="U24" s="206" t="str">
        <f t="shared" si="0"/>
        <v/>
      </c>
      <c r="V24" s="206" t="str">
        <f t="shared" si="1"/>
        <v/>
      </c>
      <c r="W24" s="326"/>
    </row>
    <row r="25" spans="1:23" ht="39" customHeight="1">
      <c r="A25" s="997"/>
      <c r="B25" s="934"/>
      <c r="C25" s="935"/>
      <c r="D25" s="934"/>
      <c r="E25" s="982"/>
      <c r="F25" s="898" t="s">
        <v>1013</v>
      </c>
      <c r="G25" s="900"/>
      <c r="H25" s="183">
        <v>26.1</v>
      </c>
      <c r="I25" s="17" t="s">
        <v>411</v>
      </c>
      <c r="J25" s="544"/>
      <c r="K25" s="17" t="s">
        <v>68</v>
      </c>
      <c r="L25" s="542">
        <f t="shared" si="2"/>
        <v>0</v>
      </c>
      <c r="M25" s="544"/>
      <c r="N25" s="17" t="s">
        <v>68</v>
      </c>
      <c r="O25" s="542">
        <f t="shared" si="3"/>
        <v>0</v>
      </c>
      <c r="P25" s="903">
        <v>2.4299999999999999E-2</v>
      </c>
      <c r="Q25" s="904"/>
      <c r="R25" s="379" t="s">
        <v>410</v>
      </c>
      <c r="S25" s="741" t="str">
        <f t="shared" si="5"/>
        <v/>
      </c>
      <c r="T25" s="742"/>
      <c r="U25" s="206" t="str">
        <f t="shared" si="0"/>
        <v/>
      </c>
      <c r="V25" s="206" t="str">
        <f t="shared" si="1"/>
        <v/>
      </c>
      <c r="W25" s="326"/>
    </row>
    <row r="26" spans="1:23" ht="39" customHeight="1">
      <c r="A26" s="997"/>
      <c r="B26" s="934"/>
      <c r="C26" s="935"/>
      <c r="D26" s="934"/>
      <c r="E26" s="982"/>
      <c r="F26" s="898" t="s">
        <v>1014</v>
      </c>
      <c r="G26" s="900"/>
      <c r="H26" s="183">
        <v>24.2</v>
      </c>
      <c r="I26" s="17" t="s">
        <v>411</v>
      </c>
      <c r="J26" s="544"/>
      <c r="K26" s="17" t="s">
        <v>68</v>
      </c>
      <c r="L26" s="542">
        <f t="shared" si="2"/>
        <v>0</v>
      </c>
      <c r="M26" s="544"/>
      <c r="N26" s="17" t="s">
        <v>68</v>
      </c>
      <c r="O26" s="542">
        <f t="shared" si="3"/>
        <v>0</v>
      </c>
      <c r="P26" s="903">
        <v>2.4199999999999999E-2</v>
      </c>
      <c r="Q26" s="904"/>
      <c r="R26" s="379" t="s">
        <v>410</v>
      </c>
      <c r="S26" s="741" t="str">
        <f t="shared" si="5"/>
        <v/>
      </c>
      <c r="T26" s="742"/>
      <c r="U26" s="206" t="str">
        <f t="shared" si="0"/>
        <v/>
      </c>
      <c r="V26" s="206" t="str">
        <f t="shared" si="1"/>
        <v/>
      </c>
      <c r="W26" s="326"/>
    </row>
    <row r="27" spans="1:23" ht="39" customHeight="1">
      <c r="A27" s="997"/>
      <c r="B27" s="934"/>
      <c r="C27" s="935"/>
      <c r="D27" s="934"/>
      <c r="E27" s="983"/>
      <c r="F27" s="898" t="s">
        <v>1015</v>
      </c>
      <c r="G27" s="900"/>
      <c r="H27" s="183">
        <v>27.8</v>
      </c>
      <c r="I27" s="17" t="s">
        <v>411</v>
      </c>
      <c r="J27" s="544"/>
      <c r="K27" s="17" t="s">
        <v>68</v>
      </c>
      <c r="L27" s="542">
        <f t="shared" si="2"/>
        <v>0</v>
      </c>
      <c r="M27" s="544"/>
      <c r="N27" s="17" t="s">
        <v>68</v>
      </c>
      <c r="O27" s="542">
        <f t="shared" si="3"/>
        <v>0</v>
      </c>
      <c r="P27" s="903">
        <v>2.5899999999999999E-2</v>
      </c>
      <c r="Q27" s="904"/>
      <c r="R27" s="379" t="s">
        <v>410</v>
      </c>
      <c r="S27" s="741" t="str">
        <f t="shared" si="5"/>
        <v/>
      </c>
      <c r="T27" s="742"/>
      <c r="U27" s="206" t="str">
        <f t="shared" si="0"/>
        <v/>
      </c>
      <c r="V27" s="206" t="str">
        <f t="shared" si="1"/>
        <v/>
      </c>
      <c r="W27" s="326"/>
    </row>
    <row r="28" spans="1:23" ht="39" customHeight="1">
      <c r="A28" s="997"/>
      <c r="B28" s="934"/>
      <c r="C28" s="935"/>
      <c r="D28" s="934"/>
      <c r="E28" s="898" t="s">
        <v>446</v>
      </c>
      <c r="F28" s="899"/>
      <c r="G28" s="900"/>
      <c r="H28" s="547">
        <v>29</v>
      </c>
      <c r="I28" s="17" t="s">
        <v>411</v>
      </c>
      <c r="J28" s="544"/>
      <c r="K28" s="476" t="s">
        <v>68</v>
      </c>
      <c r="L28" s="542">
        <f t="shared" si="2"/>
        <v>0</v>
      </c>
      <c r="M28" s="544"/>
      <c r="N28" s="17" t="s">
        <v>68</v>
      </c>
      <c r="O28" s="542">
        <f t="shared" si="3"/>
        <v>0</v>
      </c>
      <c r="P28" s="903">
        <v>2.9899999999999999E-2</v>
      </c>
      <c r="Q28" s="904"/>
      <c r="R28" s="379" t="s">
        <v>410</v>
      </c>
      <c r="S28" s="741" t="str">
        <f t="shared" si="5"/>
        <v/>
      </c>
      <c r="T28" s="742"/>
      <c r="U28" s="206" t="str">
        <f t="shared" si="0"/>
        <v/>
      </c>
      <c r="V28" s="206" t="str">
        <f t="shared" si="1"/>
        <v/>
      </c>
      <c r="W28" s="326"/>
    </row>
    <row r="29" spans="1:23" ht="39" customHeight="1">
      <c r="A29" s="997"/>
      <c r="B29" s="934"/>
      <c r="C29" s="935"/>
      <c r="D29" s="934"/>
      <c r="E29" s="898" t="s">
        <v>415</v>
      </c>
      <c r="F29" s="899"/>
      <c r="G29" s="900"/>
      <c r="H29" s="183">
        <v>37.299999999999997</v>
      </c>
      <c r="I29" s="17" t="s">
        <v>411</v>
      </c>
      <c r="J29" s="544"/>
      <c r="K29" s="476" t="s">
        <v>68</v>
      </c>
      <c r="L29" s="542">
        <f t="shared" si="2"/>
        <v>0</v>
      </c>
      <c r="M29" s="544"/>
      <c r="N29" s="17" t="s">
        <v>68</v>
      </c>
      <c r="O29" s="542">
        <f t="shared" si="3"/>
        <v>0</v>
      </c>
      <c r="P29" s="903">
        <v>2.0899999999999998E-2</v>
      </c>
      <c r="Q29" s="904"/>
      <c r="R29" s="379" t="s">
        <v>410</v>
      </c>
      <c r="S29" s="741" t="str">
        <f t="shared" si="5"/>
        <v/>
      </c>
      <c r="T29" s="742"/>
      <c r="U29" s="206" t="str">
        <f t="shared" si="0"/>
        <v/>
      </c>
      <c r="V29" s="206" t="str">
        <f t="shared" si="1"/>
        <v/>
      </c>
      <c r="W29" s="326"/>
    </row>
    <row r="30" spans="1:23" ht="39" customHeight="1">
      <c r="A30" s="997"/>
      <c r="B30" s="934"/>
      <c r="C30" s="935"/>
      <c r="D30" s="934"/>
      <c r="E30" s="898" t="s">
        <v>447</v>
      </c>
      <c r="F30" s="899"/>
      <c r="G30" s="900"/>
      <c r="H30" s="183">
        <v>18.399999999999999</v>
      </c>
      <c r="I30" s="17" t="s">
        <v>992</v>
      </c>
      <c r="J30" s="544"/>
      <c r="K30" s="476" t="s">
        <v>993</v>
      </c>
      <c r="L30" s="542">
        <f t="shared" si="2"/>
        <v>0</v>
      </c>
      <c r="M30" s="544"/>
      <c r="N30" s="17" t="s">
        <v>993</v>
      </c>
      <c r="O30" s="542">
        <f t="shared" si="3"/>
        <v>0</v>
      </c>
      <c r="P30" s="903">
        <v>1.09E-2</v>
      </c>
      <c r="Q30" s="904"/>
      <c r="R30" s="379" t="s">
        <v>410</v>
      </c>
      <c r="S30" s="741" t="str">
        <f t="shared" si="5"/>
        <v/>
      </c>
      <c r="T30" s="742"/>
      <c r="U30" s="206" t="str">
        <f t="shared" si="0"/>
        <v/>
      </c>
      <c r="V30" s="206" t="str">
        <f t="shared" si="1"/>
        <v/>
      </c>
      <c r="W30" s="326"/>
    </row>
    <row r="31" spans="1:23" ht="39" customHeight="1">
      <c r="A31" s="997"/>
      <c r="B31" s="934"/>
      <c r="C31" s="935"/>
      <c r="D31" s="934"/>
      <c r="E31" s="898" t="s">
        <v>448</v>
      </c>
      <c r="F31" s="899"/>
      <c r="G31" s="900"/>
      <c r="H31" s="183">
        <v>3.23</v>
      </c>
      <c r="I31" s="17" t="s">
        <v>990</v>
      </c>
      <c r="J31" s="544"/>
      <c r="K31" s="476" t="s">
        <v>993</v>
      </c>
      <c r="L31" s="542">
        <f t="shared" si="2"/>
        <v>0</v>
      </c>
      <c r="M31" s="544"/>
      <c r="N31" s="17" t="s">
        <v>993</v>
      </c>
      <c r="O31" s="542">
        <f t="shared" si="3"/>
        <v>0</v>
      </c>
      <c r="P31" s="903">
        <v>2.64E-2</v>
      </c>
      <c r="Q31" s="904"/>
      <c r="R31" s="379" t="s">
        <v>410</v>
      </c>
      <c r="S31" s="741" t="str">
        <f t="shared" si="5"/>
        <v/>
      </c>
      <c r="T31" s="742"/>
      <c r="U31" s="206" t="str">
        <f t="shared" si="0"/>
        <v/>
      </c>
      <c r="V31" s="206" t="str">
        <f t="shared" si="1"/>
        <v/>
      </c>
      <c r="W31" s="326"/>
    </row>
    <row r="32" spans="1:23" ht="39" customHeight="1">
      <c r="A32" s="997"/>
      <c r="B32" s="934"/>
      <c r="C32" s="935"/>
      <c r="D32" s="934"/>
      <c r="E32" s="898" t="s">
        <v>907</v>
      </c>
      <c r="F32" s="899"/>
      <c r="G32" s="900"/>
      <c r="H32" s="183">
        <v>3.45</v>
      </c>
      <c r="I32" s="17" t="s">
        <v>990</v>
      </c>
      <c r="J32" s="544"/>
      <c r="K32" s="476" t="s">
        <v>993</v>
      </c>
      <c r="L32" s="542">
        <f t="shared" si="2"/>
        <v>0</v>
      </c>
      <c r="M32" s="544"/>
      <c r="N32" s="17" t="s">
        <v>993</v>
      </c>
      <c r="O32" s="542">
        <f t="shared" si="3"/>
        <v>0</v>
      </c>
      <c r="P32" s="903">
        <v>2.64E-2</v>
      </c>
      <c r="Q32" s="904"/>
      <c r="R32" s="379" t="s">
        <v>410</v>
      </c>
      <c r="S32" s="741" t="str">
        <f t="shared" si="5"/>
        <v/>
      </c>
      <c r="T32" s="742"/>
      <c r="U32" s="206" t="str">
        <f t="shared" si="0"/>
        <v/>
      </c>
      <c r="V32" s="206" t="str">
        <f t="shared" si="1"/>
        <v/>
      </c>
      <c r="W32" s="326"/>
    </row>
    <row r="33" spans="1:23" ht="39" customHeight="1">
      <c r="A33" s="997"/>
      <c r="B33" s="934"/>
      <c r="C33" s="935"/>
      <c r="D33" s="934"/>
      <c r="E33" s="898" t="s">
        <v>449</v>
      </c>
      <c r="F33" s="899"/>
      <c r="G33" s="900"/>
      <c r="H33" s="183">
        <v>7.53</v>
      </c>
      <c r="I33" s="17" t="s">
        <v>990</v>
      </c>
      <c r="J33" s="544"/>
      <c r="K33" s="476" t="s">
        <v>993</v>
      </c>
      <c r="L33" s="542">
        <f t="shared" si="2"/>
        <v>0</v>
      </c>
      <c r="M33" s="544"/>
      <c r="N33" s="17" t="s">
        <v>993</v>
      </c>
      <c r="O33" s="542">
        <f t="shared" si="3"/>
        <v>0</v>
      </c>
      <c r="P33" s="905">
        <v>4.2000000000000003E-2</v>
      </c>
      <c r="Q33" s="906"/>
      <c r="R33" s="379" t="s">
        <v>410</v>
      </c>
      <c r="S33" s="741" t="str">
        <f t="shared" si="5"/>
        <v/>
      </c>
      <c r="T33" s="742"/>
      <c r="U33" s="206" t="str">
        <f t="shared" si="0"/>
        <v/>
      </c>
      <c r="V33" s="206" t="str">
        <f t="shared" si="1"/>
        <v/>
      </c>
      <c r="W33" s="326"/>
    </row>
    <row r="34" spans="1:23" ht="39" customHeight="1">
      <c r="A34" s="997"/>
      <c r="B34" s="934"/>
      <c r="C34" s="935"/>
      <c r="D34" s="934"/>
      <c r="E34" s="898" t="s">
        <v>895</v>
      </c>
      <c r="F34" s="899"/>
      <c r="G34" s="900"/>
      <c r="H34" s="183">
        <v>13.6</v>
      </c>
      <c r="I34" s="17" t="s">
        <v>1</v>
      </c>
      <c r="J34" s="544"/>
      <c r="K34" s="476" t="s">
        <v>68</v>
      </c>
      <c r="L34" s="542">
        <f t="shared" si="2"/>
        <v>0</v>
      </c>
      <c r="M34" s="544"/>
      <c r="N34" s="476" t="s">
        <v>68</v>
      </c>
      <c r="O34" s="542">
        <f t="shared" si="3"/>
        <v>0</v>
      </c>
      <c r="P34" s="905">
        <v>0</v>
      </c>
      <c r="Q34" s="906"/>
      <c r="R34" s="379" t="s">
        <v>410</v>
      </c>
      <c r="S34" s="741" t="str">
        <f t="shared" si="5"/>
        <v/>
      </c>
      <c r="T34" s="742"/>
      <c r="U34" s="206" t="str">
        <f t="shared" si="0"/>
        <v/>
      </c>
      <c r="V34" s="206" t="str">
        <f t="shared" si="1"/>
        <v/>
      </c>
      <c r="W34" s="326"/>
    </row>
    <row r="35" spans="1:23" ht="39" customHeight="1">
      <c r="A35" s="997"/>
      <c r="B35" s="934"/>
      <c r="C35" s="935"/>
      <c r="D35" s="934"/>
      <c r="E35" s="898" t="s">
        <v>896</v>
      </c>
      <c r="F35" s="899"/>
      <c r="G35" s="900"/>
      <c r="H35" s="183">
        <v>13.2</v>
      </c>
      <c r="I35" s="17" t="s">
        <v>1</v>
      </c>
      <c r="J35" s="544"/>
      <c r="K35" s="476" t="s">
        <v>68</v>
      </c>
      <c r="L35" s="542">
        <f t="shared" si="2"/>
        <v>0</v>
      </c>
      <c r="M35" s="544"/>
      <c r="N35" s="476" t="s">
        <v>68</v>
      </c>
      <c r="O35" s="542">
        <f t="shared" si="3"/>
        <v>0</v>
      </c>
      <c r="P35" s="905">
        <v>0</v>
      </c>
      <c r="Q35" s="906"/>
      <c r="R35" s="379" t="s">
        <v>410</v>
      </c>
      <c r="S35" s="741" t="str">
        <f t="shared" si="5"/>
        <v/>
      </c>
      <c r="T35" s="742"/>
      <c r="U35" s="206" t="str">
        <f t="shared" si="0"/>
        <v/>
      </c>
      <c r="V35" s="206" t="str">
        <f t="shared" si="1"/>
        <v/>
      </c>
      <c r="W35" s="326"/>
    </row>
    <row r="36" spans="1:23" ht="39" customHeight="1">
      <c r="A36" s="997"/>
      <c r="B36" s="934"/>
      <c r="C36" s="935"/>
      <c r="D36" s="934"/>
      <c r="E36" s="898" t="s">
        <v>897</v>
      </c>
      <c r="F36" s="899"/>
      <c r="G36" s="900"/>
      <c r="H36" s="183">
        <v>17.100000000000001</v>
      </c>
      <c r="I36" s="17" t="s">
        <v>1</v>
      </c>
      <c r="J36" s="544"/>
      <c r="K36" s="476" t="s">
        <v>68</v>
      </c>
      <c r="L36" s="542">
        <f t="shared" si="2"/>
        <v>0</v>
      </c>
      <c r="M36" s="544"/>
      <c r="N36" s="476" t="s">
        <v>68</v>
      </c>
      <c r="O36" s="542">
        <f t="shared" si="3"/>
        <v>0</v>
      </c>
      <c r="P36" s="905">
        <v>0</v>
      </c>
      <c r="Q36" s="906"/>
      <c r="R36" s="379" t="s">
        <v>410</v>
      </c>
      <c r="S36" s="741" t="str">
        <f t="shared" si="5"/>
        <v/>
      </c>
      <c r="T36" s="742"/>
      <c r="U36" s="206" t="str">
        <f t="shared" si="0"/>
        <v/>
      </c>
      <c r="V36" s="206" t="str">
        <f t="shared" si="1"/>
        <v/>
      </c>
      <c r="W36" s="326"/>
    </row>
    <row r="37" spans="1:23" ht="39" customHeight="1">
      <c r="A37" s="997"/>
      <c r="B37" s="934"/>
      <c r="C37" s="935"/>
      <c r="D37" s="934"/>
      <c r="E37" s="898" t="s">
        <v>898</v>
      </c>
      <c r="F37" s="899"/>
      <c r="G37" s="900"/>
      <c r="H37" s="183">
        <v>23.4</v>
      </c>
      <c r="I37" s="17" t="s">
        <v>905</v>
      </c>
      <c r="J37" s="544"/>
      <c r="K37" s="476" t="s">
        <v>840</v>
      </c>
      <c r="L37" s="542">
        <f t="shared" si="2"/>
        <v>0</v>
      </c>
      <c r="M37" s="544"/>
      <c r="N37" s="476" t="s">
        <v>840</v>
      </c>
      <c r="O37" s="542">
        <f t="shared" si="3"/>
        <v>0</v>
      </c>
      <c r="P37" s="905">
        <v>0</v>
      </c>
      <c r="Q37" s="906"/>
      <c r="R37" s="379" t="s">
        <v>410</v>
      </c>
      <c r="S37" s="741" t="str">
        <f t="shared" si="5"/>
        <v/>
      </c>
      <c r="T37" s="742"/>
      <c r="U37" s="206" t="str">
        <f t="shared" si="0"/>
        <v/>
      </c>
      <c r="V37" s="206" t="str">
        <f t="shared" si="1"/>
        <v/>
      </c>
      <c r="W37" s="326"/>
    </row>
    <row r="38" spans="1:23" ht="39" customHeight="1">
      <c r="A38" s="997"/>
      <c r="B38" s="934"/>
      <c r="C38" s="935"/>
      <c r="D38" s="934"/>
      <c r="E38" s="898" t="s">
        <v>899</v>
      </c>
      <c r="F38" s="899"/>
      <c r="G38" s="900"/>
      <c r="H38" s="183">
        <v>35.6</v>
      </c>
      <c r="I38" s="17" t="s">
        <v>905</v>
      </c>
      <c r="J38" s="544"/>
      <c r="K38" s="476" t="s">
        <v>840</v>
      </c>
      <c r="L38" s="542">
        <f t="shared" si="2"/>
        <v>0</v>
      </c>
      <c r="M38" s="544"/>
      <c r="N38" s="476" t="s">
        <v>840</v>
      </c>
      <c r="O38" s="542">
        <f t="shared" si="3"/>
        <v>0</v>
      </c>
      <c r="P38" s="905">
        <v>0</v>
      </c>
      <c r="Q38" s="906"/>
      <c r="R38" s="379" t="s">
        <v>410</v>
      </c>
      <c r="S38" s="741" t="str">
        <f t="shared" si="5"/>
        <v/>
      </c>
      <c r="T38" s="742"/>
      <c r="U38" s="206" t="str">
        <f t="shared" si="0"/>
        <v/>
      </c>
      <c r="V38" s="206" t="str">
        <f t="shared" si="1"/>
        <v/>
      </c>
      <c r="W38" s="326"/>
    </row>
    <row r="39" spans="1:23" ht="39" customHeight="1">
      <c r="A39" s="997"/>
      <c r="B39" s="934"/>
      <c r="C39" s="935"/>
      <c r="D39" s="934"/>
      <c r="E39" s="898" t="s">
        <v>900</v>
      </c>
      <c r="F39" s="899"/>
      <c r="G39" s="900"/>
      <c r="H39" s="183">
        <v>21.2</v>
      </c>
      <c r="I39" s="17" t="s">
        <v>991</v>
      </c>
      <c r="J39" s="544"/>
      <c r="K39" s="476" t="s">
        <v>993</v>
      </c>
      <c r="L39" s="542">
        <f t="shared" si="2"/>
        <v>0</v>
      </c>
      <c r="M39" s="544"/>
      <c r="N39" s="476" t="s">
        <v>993</v>
      </c>
      <c r="O39" s="542">
        <f t="shared" si="3"/>
        <v>0</v>
      </c>
      <c r="P39" s="905">
        <v>0</v>
      </c>
      <c r="Q39" s="906"/>
      <c r="R39" s="379" t="s">
        <v>410</v>
      </c>
      <c r="S39" s="741" t="str">
        <f t="shared" si="5"/>
        <v/>
      </c>
      <c r="T39" s="742"/>
      <c r="U39" s="206" t="str">
        <f t="shared" si="0"/>
        <v/>
      </c>
      <c r="V39" s="206" t="str">
        <f t="shared" si="1"/>
        <v/>
      </c>
      <c r="W39" s="326"/>
    </row>
    <row r="40" spans="1:23" ht="39" customHeight="1">
      <c r="A40" s="997"/>
      <c r="B40" s="934"/>
      <c r="C40" s="935"/>
      <c r="D40" s="934"/>
      <c r="E40" s="995" t="s">
        <v>901</v>
      </c>
      <c r="F40" s="899"/>
      <c r="G40" s="900"/>
      <c r="H40" s="183">
        <v>13.2</v>
      </c>
      <c r="I40" s="17" t="s">
        <v>1</v>
      </c>
      <c r="J40" s="544"/>
      <c r="K40" s="476" t="s">
        <v>552</v>
      </c>
      <c r="L40" s="542">
        <f t="shared" si="2"/>
        <v>0</v>
      </c>
      <c r="M40" s="544"/>
      <c r="N40" s="476" t="s">
        <v>552</v>
      </c>
      <c r="O40" s="542">
        <f t="shared" si="3"/>
        <v>0</v>
      </c>
      <c r="P40" s="905">
        <v>0</v>
      </c>
      <c r="Q40" s="906"/>
      <c r="R40" s="379" t="s">
        <v>410</v>
      </c>
      <c r="S40" s="741" t="str">
        <f t="shared" si="5"/>
        <v/>
      </c>
      <c r="T40" s="742"/>
      <c r="U40" s="206" t="str">
        <f t="shared" si="0"/>
        <v/>
      </c>
      <c r="V40" s="206" t="str">
        <f t="shared" si="1"/>
        <v/>
      </c>
      <c r="W40" s="326"/>
    </row>
    <row r="41" spans="1:23" ht="39" customHeight="1">
      <c r="A41" s="997"/>
      <c r="B41" s="934"/>
      <c r="C41" s="935"/>
      <c r="D41" s="934"/>
      <c r="E41" s="898" t="s">
        <v>906</v>
      </c>
      <c r="F41" s="899"/>
      <c r="G41" s="900"/>
      <c r="H41" s="548">
        <v>21.2</v>
      </c>
      <c r="I41" s="17" t="s">
        <v>990</v>
      </c>
      <c r="J41" s="544"/>
      <c r="K41" s="476" t="s">
        <v>993</v>
      </c>
      <c r="L41" s="542">
        <f t="shared" si="2"/>
        <v>0</v>
      </c>
      <c r="M41" s="544"/>
      <c r="N41" s="476" t="s">
        <v>993</v>
      </c>
      <c r="O41" s="542">
        <f t="shared" si="3"/>
        <v>0</v>
      </c>
      <c r="P41" s="915"/>
      <c r="Q41" s="916"/>
      <c r="R41" s="379" t="s">
        <v>410</v>
      </c>
      <c r="S41" s="741" t="str">
        <f t="shared" si="5"/>
        <v/>
      </c>
      <c r="T41" s="742"/>
      <c r="U41" s="206" t="str">
        <f t="shared" si="0"/>
        <v/>
      </c>
      <c r="V41" s="206" t="str">
        <f t="shared" si="1"/>
        <v/>
      </c>
      <c r="W41" s="326"/>
    </row>
    <row r="42" spans="1:23" ht="39" customHeight="1">
      <c r="A42" s="997"/>
      <c r="B42" s="934"/>
      <c r="C42" s="935"/>
      <c r="D42" s="934"/>
      <c r="E42" s="898" t="s">
        <v>904</v>
      </c>
      <c r="F42" s="899"/>
      <c r="G42" s="900"/>
      <c r="H42" s="548">
        <v>17.100000000000001</v>
      </c>
      <c r="I42" s="17" t="s">
        <v>1</v>
      </c>
      <c r="J42" s="544"/>
      <c r="K42" s="476" t="s">
        <v>68</v>
      </c>
      <c r="L42" s="542">
        <f t="shared" si="2"/>
        <v>0</v>
      </c>
      <c r="M42" s="544"/>
      <c r="N42" s="476" t="s">
        <v>68</v>
      </c>
      <c r="O42" s="542">
        <f t="shared" si="3"/>
        <v>0</v>
      </c>
      <c r="P42" s="915"/>
      <c r="Q42" s="916"/>
      <c r="R42" s="379" t="s">
        <v>410</v>
      </c>
      <c r="S42" s="741" t="str">
        <f t="shared" si="5"/>
        <v/>
      </c>
      <c r="T42" s="742"/>
      <c r="U42" s="206" t="str">
        <f t="shared" si="0"/>
        <v/>
      </c>
      <c r="V42" s="206" t="str">
        <f t="shared" si="1"/>
        <v/>
      </c>
      <c r="W42" s="326"/>
    </row>
    <row r="43" spans="1:23" ht="39" customHeight="1">
      <c r="A43" s="997"/>
      <c r="B43" s="934"/>
      <c r="C43" s="935"/>
      <c r="D43" s="934"/>
      <c r="E43" s="898" t="s">
        <v>902</v>
      </c>
      <c r="F43" s="899"/>
      <c r="G43" s="900"/>
      <c r="H43" s="549">
        <v>142</v>
      </c>
      <c r="I43" s="17" t="s">
        <v>1</v>
      </c>
      <c r="J43" s="544"/>
      <c r="K43" s="476" t="s">
        <v>68</v>
      </c>
      <c r="L43" s="542">
        <f t="shared" si="2"/>
        <v>0</v>
      </c>
      <c r="M43" s="544"/>
      <c r="N43" s="476" t="s">
        <v>68</v>
      </c>
      <c r="O43" s="542">
        <f t="shared" si="3"/>
        <v>0</v>
      </c>
      <c r="P43" s="905">
        <v>0</v>
      </c>
      <c r="Q43" s="906"/>
      <c r="R43" s="379" t="s">
        <v>410</v>
      </c>
      <c r="S43" s="741" t="str">
        <f t="shared" si="5"/>
        <v/>
      </c>
      <c r="T43" s="742"/>
      <c r="U43" s="206" t="str">
        <f t="shared" si="0"/>
        <v/>
      </c>
      <c r="V43" s="206" t="str">
        <f t="shared" si="1"/>
        <v/>
      </c>
      <c r="W43" s="326"/>
    </row>
    <row r="44" spans="1:23" ht="39" customHeight="1">
      <c r="A44" s="997"/>
      <c r="B44" s="934"/>
      <c r="C44" s="935"/>
      <c r="D44" s="934"/>
      <c r="E44" s="898" t="s">
        <v>903</v>
      </c>
      <c r="F44" s="899"/>
      <c r="G44" s="900"/>
      <c r="H44" s="548">
        <v>22.5</v>
      </c>
      <c r="I44" s="17" t="s">
        <v>1</v>
      </c>
      <c r="J44" s="490"/>
      <c r="K44" s="17" t="s">
        <v>68</v>
      </c>
      <c r="L44" s="440">
        <f t="shared" si="2"/>
        <v>0</v>
      </c>
      <c r="M44" s="490"/>
      <c r="N44" s="17" t="s">
        <v>68</v>
      </c>
      <c r="O44" s="440">
        <f t="shared" si="3"/>
        <v>0</v>
      </c>
      <c r="P44" s="905">
        <v>0</v>
      </c>
      <c r="Q44" s="906"/>
      <c r="R44" s="379" t="s">
        <v>410</v>
      </c>
      <c r="S44" s="741" t="str">
        <f t="shared" si="5"/>
        <v/>
      </c>
      <c r="T44" s="742"/>
      <c r="U44" s="206" t="str">
        <f t="shared" si="0"/>
        <v/>
      </c>
      <c r="V44" s="206" t="str">
        <f t="shared" si="1"/>
        <v/>
      </c>
      <c r="W44" s="326"/>
    </row>
    <row r="45" spans="1:23" ht="39.75" customHeight="1">
      <c r="A45" s="997"/>
      <c r="B45" s="934"/>
      <c r="C45" s="935"/>
      <c r="D45" s="934"/>
      <c r="E45" s="709" t="s">
        <v>985</v>
      </c>
      <c r="F45" s="709" t="s">
        <v>986</v>
      </c>
      <c r="G45" s="711"/>
      <c r="H45" s="969"/>
      <c r="I45" s="705" t="s">
        <v>990</v>
      </c>
      <c r="J45" s="703"/>
      <c r="K45" s="705" t="s">
        <v>993</v>
      </c>
      <c r="L45" s="701">
        <f>H45*J45</f>
        <v>0</v>
      </c>
      <c r="M45" s="703"/>
      <c r="N45" s="705" t="s">
        <v>993</v>
      </c>
      <c r="O45" s="701">
        <f>H45*M45</f>
        <v>0</v>
      </c>
      <c r="P45" s="382" t="s">
        <v>778</v>
      </c>
      <c r="Q45" s="387"/>
      <c r="R45" s="379" t="s">
        <v>2646</v>
      </c>
      <c r="S45" s="390" t="str">
        <f>IF(J45="","",ROUND((J45*Q45)-(M45*Q45),4))</f>
        <v/>
      </c>
      <c r="T45" s="454"/>
      <c r="U45" s="206" t="str">
        <f t="shared" si="0"/>
        <v/>
      </c>
      <c r="V45" s="206">
        <f>T45</f>
        <v>0</v>
      </c>
      <c r="W45" s="326"/>
    </row>
    <row r="46" spans="1:23" ht="39.75" customHeight="1">
      <c r="A46" s="997"/>
      <c r="B46" s="934"/>
      <c r="C46" s="935"/>
      <c r="D46" s="934"/>
      <c r="E46" s="715"/>
      <c r="F46" s="710"/>
      <c r="G46" s="712"/>
      <c r="H46" s="970"/>
      <c r="I46" s="706"/>
      <c r="J46" s="704"/>
      <c r="K46" s="706"/>
      <c r="L46" s="702"/>
      <c r="M46" s="704"/>
      <c r="N46" s="706"/>
      <c r="O46" s="702"/>
      <c r="P46" s="382" t="s">
        <v>391</v>
      </c>
      <c r="Q46" s="387"/>
      <c r="R46" s="379" t="s">
        <v>2646</v>
      </c>
      <c r="S46" s="455"/>
      <c r="T46" s="391" t="str">
        <f>IF(J45="","",ROUND((J45*Q46)-(M45*Q46),4))</f>
        <v/>
      </c>
      <c r="U46" s="206">
        <f t="shared" si="0"/>
        <v>0</v>
      </c>
      <c r="V46" s="206" t="str">
        <f>T46</f>
        <v/>
      </c>
      <c r="W46" s="326"/>
    </row>
    <row r="47" spans="1:23" ht="39.75" customHeight="1">
      <c r="A47" s="997"/>
      <c r="B47" s="934"/>
      <c r="C47" s="935"/>
      <c r="D47" s="934"/>
      <c r="E47" s="715"/>
      <c r="F47" s="709" t="s">
        <v>986</v>
      </c>
      <c r="G47" s="711"/>
      <c r="H47" s="713"/>
      <c r="I47" s="707" t="s">
        <v>990</v>
      </c>
      <c r="J47" s="703"/>
      <c r="K47" s="705" t="s">
        <v>993</v>
      </c>
      <c r="L47" s="701">
        <f>H47*J47</f>
        <v>0</v>
      </c>
      <c r="M47" s="703"/>
      <c r="N47" s="705" t="s">
        <v>993</v>
      </c>
      <c r="O47" s="701">
        <f>H47*M47</f>
        <v>0</v>
      </c>
      <c r="P47" s="382" t="s">
        <v>778</v>
      </c>
      <c r="Q47" s="387"/>
      <c r="R47" s="379" t="s">
        <v>2646</v>
      </c>
      <c r="S47" s="390" t="str">
        <f>IF(J47="","",ROUND((J47*Q47)-(M47*Q47),4))</f>
        <v/>
      </c>
      <c r="T47" s="454"/>
      <c r="U47" s="206" t="str">
        <f t="shared" si="0"/>
        <v/>
      </c>
      <c r="V47" s="206">
        <f>T47</f>
        <v>0</v>
      </c>
      <c r="W47" s="326"/>
    </row>
    <row r="48" spans="1:23" ht="39.75" customHeight="1">
      <c r="A48" s="997"/>
      <c r="B48" s="934"/>
      <c r="C48" s="935"/>
      <c r="D48" s="934"/>
      <c r="E48" s="710"/>
      <c r="F48" s="710"/>
      <c r="G48" s="712"/>
      <c r="H48" s="714"/>
      <c r="I48" s="708"/>
      <c r="J48" s="704"/>
      <c r="K48" s="706"/>
      <c r="L48" s="702"/>
      <c r="M48" s="704"/>
      <c r="N48" s="706"/>
      <c r="O48" s="702"/>
      <c r="P48" s="382" t="s">
        <v>391</v>
      </c>
      <c r="Q48" s="387"/>
      <c r="R48" s="379" t="s">
        <v>2646</v>
      </c>
      <c r="S48" s="455"/>
      <c r="T48" s="391" t="str">
        <f>IF(J47="","",ROUND((J47*Q48)-(M47*Q48),4))</f>
        <v/>
      </c>
      <c r="U48" s="206">
        <f t="shared" si="0"/>
        <v>0</v>
      </c>
      <c r="V48" s="206" t="str">
        <f>T48</f>
        <v/>
      </c>
      <c r="W48" s="326"/>
    </row>
    <row r="49" spans="1:23" ht="39.75" hidden="1" customHeight="1">
      <c r="A49" s="997"/>
      <c r="B49" s="934"/>
      <c r="C49" s="935"/>
      <c r="D49" s="934"/>
      <c r="E49" s="709" t="s">
        <v>985</v>
      </c>
      <c r="F49" s="709" t="s">
        <v>986</v>
      </c>
      <c r="G49" s="711"/>
      <c r="H49" s="713"/>
      <c r="I49" s="707" t="s">
        <v>991</v>
      </c>
      <c r="J49" s="703"/>
      <c r="K49" s="705" t="s">
        <v>993</v>
      </c>
      <c r="L49" s="701">
        <f t="shared" ref="L49" si="6">H49*J49</f>
        <v>0</v>
      </c>
      <c r="M49" s="703"/>
      <c r="N49" s="705" t="s">
        <v>993</v>
      </c>
      <c r="O49" s="701">
        <f t="shared" ref="O49" si="7">H49*M49</f>
        <v>0</v>
      </c>
      <c r="P49" s="382" t="s">
        <v>778</v>
      </c>
      <c r="Q49" s="632"/>
      <c r="R49" s="379" t="s">
        <v>838</v>
      </c>
      <c r="S49" s="390" t="str">
        <f>IF(J49="","",ROUND((L49*Q49)-(O49*Q49),4))</f>
        <v/>
      </c>
      <c r="T49" s="634"/>
      <c r="U49" s="206" t="str">
        <f t="shared" si="0"/>
        <v/>
      </c>
      <c r="V49" s="206">
        <f t="shared" ref="V49:V54" si="8">T49</f>
        <v>0</v>
      </c>
      <c r="W49" s="326"/>
    </row>
    <row r="50" spans="1:23" ht="39.75" hidden="1" customHeight="1">
      <c r="A50" s="997"/>
      <c r="B50" s="934"/>
      <c r="C50" s="935"/>
      <c r="D50" s="934"/>
      <c r="E50" s="715"/>
      <c r="F50" s="710"/>
      <c r="G50" s="712"/>
      <c r="H50" s="714"/>
      <c r="I50" s="708"/>
      <c r="J50" s="704"/>
      <c r="K50" s="706"/>
      <c r="L50" s="702"/>
      <c r="M50" s="704"/>
      <c r="N50" s="706"/>
      <c r="O50" s="702"/>
      <c r="P50" s="382" t="s">
        <v>391</v>
      </c>
      <c r="Q50" s="632"/>
      <c r="R50" s="379" t="s">
        <v>838</v>
      </c>
      <c r="S50" s="633"/>
      <c r="T50" s="391" t="str">
        <f>IF(J49="","",ROUND((L49*Q50)-(O49*Q50),4))</f>
        <v/>
      </c>
      <c r="U50" s="206">
        <f t="shared" si="0"/>
        <v>0</v>
      </c>
      <c r="V50" s="206" t="str">
        <f t="shared" si="8"/>
        <v/>
      </c>
      <c r="W50" s="326"/>
    </row>
    <row r="51" spans="1:23" ht="39.75" hidden="1" customHeight="1">
      <c r="A51" s="997"/>
      <c r="B51" s="934"/>
      <c r="C51" s="935"/>
      <c r="D51" s="934"/>
      <c r="E51" s="715"/>
      <c r="F51" s="709" t="s">
        <v>986</v>
      </c>
      <c r="G51" s="711"/>
      <c r="H51" s="713"/>
      <c r="I51" s="707" t="s">
        <v>991</v>
      </c>
      <c r="J51" s="703"/>
      <c r="K51" s="705" t="s">
        <v>993</v>
      </c>
      <c r="L51" s="701">
        <f t="shared" ref="L51" si="9">H51*J51</f>
        <v>0</v>
      </c>
      <c r="M51" s="703"/>
      <c r="N51" s="705" t="s">
        <v>993</v>
      </c>
      <c r="O51" s="701">
        <f t="shared" ref="O51" si="10">H51*M51</f>
        <v>0</v>
      </c>
      <c r="P51" s="382" t="s">
        <v>778</v>
      </c>
      <c r="Q51" s="632"/>
      <c r="R51" s="379" t="s">
        <v>838</v>
      </c>
      <c r="S51" s="390" t="str">
        <f>IF(J51="","",ROUND((L51*Q51)-(O51*Q51),4))</f>
        <v/>
      </c>
      <c r="T51" s="634"/>
      <c r="U51" s="206" t="str">
        <f t="shared" si="0"/>
        <v/>
      </c>
      <c r="V51" s="206">
        <f t="shared" si="8"/>
        <v>0</v>
      </c>
      <c r="W51" s="326"/>
    </row>
    <row r="52" spans="1:23" ht="39.75" hidden="1" customHeight="1">
      <c r="A52" s="997"/>
      <c r="B52" s="934"/>
      <c r="C52" s="935"/>
      <c r="D52" s="934"/>
      <c r="E52" s="715"/>
      <c r="F52" s="710"/>
      <c r="G52" s="712"/>
      <c r="H52" s="714"/>
      <c r="I52" s="708"/>
      <c r="J52" s="704"/>
      <c r="K52" s="706"/>
      <c r="L52" s="702"/>
      <c r="M52" s="704"/>
      <c r="N52" s="706"/>
      <c r="O52" s="702"/>
      <c r="P52" s="382" t="s">
        <v>391</v>
      </c>
      <c r="Q52" s="632"/>
      <c r="R52" s="379" t="s">
        <v>838</v>
      </c>
      <c r="S52" s="633"/>
      <c r="T52" s="391" t="str">
        <f>IF(J51="","",ROUND((L51*Q52)-(O51*Q52),4))</f>
        <v/>
      </c>
      <c r="U52" s="206">
        <f t="shared" si="0"/>
        <v>0</v>
      </c>
      <c r="V52" s="206" t="str">
        <f t="shared" si="8"/>
        <v/>
      </c>
      <c r="W52" s="326"/>
    </row>
    <row r="53" spans="1:23" ht="39.75" hidden="1" customHeight="1">
      <c r="A53" s="997"/>
      <c r="B53" s="934"/>
      <c r="C53" s="935"/>
      <c r="D53" s="934"/>
      <c r="E53" s="715"/>
      <c r="F53" s="709" t="s">
        <v>986</v>
      </c>
      <c r="G53" s="711"/>
      <c r="H53" s="713"/>
      <c r="I53" s="707" t="s">
        <v>991</v>
      </c>
      <c r="J53" s="703"/>
      <c r="K53" s="705" t="s">
        <v>993</v>
      </c>
      <c r="L53" s="701">
        <f t="shared" ref="L53" si="11">H53*J53</f>
        <v>0</v>
      </c>
      <c r="M53" s="703"/>
      <c r="N53" s="705" t="s">
        <v>993</v>
      </c>
      <c r="O53" s="701">
        <f t="shared" ref="O53" si="12">H53*M53</f>
        <v>0</v>
      </c>
      <c r="P53" s="382" t="s">
        <v>778</v>
      </c>
      <c r="Q53" s="632"/>
      <c r="R53" s="379" t="s">
        <v>838</v>
      </c>
      <c r="S53" s="390" t="str">
        <f>IF(J53="","",ROUND((L53*Q53)-(O53*Q53),4))</f>
        <v/>
      </c>
      <c r="T53" s="634"/>
      <c r="U53" s="206" t="str">
        <f t="shared" si="0"/>
        <v/>
      </c>
      <c r="V53" s="206">
        <f t="shared" si="8"/>
        <v>0</v>
      </c>
      <c r="W53" s="326"/>
    </row>
    <row r="54" spans="1:23" ht="39.75" hidden="1" customHeight="1">
      <c r="A54" s="997"/>
      <c r="B54" s="934"/>
      <c r="C54" s="935"/>
      <c r="D54" s="934"/>
      <c r="E54" s="710"/>
      <c r="F54" s="710"/>
      <c r="G54" s="712"/>
      <c r="H54" s="714"/>
      <c r="I54" s="708"/>
      <c r="J54" s="704"/>
      <c r="K54" s="706"/>
      <c r="L54" s="702"/>
      <c r="M54" s="704"/>
      <c r="N54" s="706"/>
      <c r="O54" s="702"/>
      <c r="P54" s="382" t="s">
        <v>391</v>
      </c>
      <c r="Q54" s="632"/>
      <c r="R54" s="379" t="s">
        <v>838</v>
      </c>
      <c r="S54" s="633"/>
      <c r="T54" s="391" t="str">
        <f>IF(J53="","",ROUND((L53*Q54)-(O53*Q54),4))</f>
        <v/>
      </c>
      <c r="U54" s="206">
        <f t="shared" si="0"/>
        <v>0</v>
      </c>
      <c r="V54" s="206" t="str">
        <f t="shared" si="8"/>
        <v/>
      </c>
      <c r="W54" s="326"/>
    </row>
    <row r="55" spans="1:23" ht="39" customHeight="1">
      <c r="A55" s="997"/>
      <c r="B55" s="934"/>
      <c r="C55" s="935"/>
      <c r="D55" s="934"/>
      <c r="E55" s="978" t="s">
        <v>692</v>
      </c>
      <c r="F55" s="521"/>
      <c r="G55" s="543"/>
      <c r="H55" s="522"/>
      <c r="I55" s="523"/>
      <c r="J55" s="544"/>
      <c r="K55" s="523"/>
      <c r="L55" s="542">
        <f t="shared" si="2"/>
        <v>0</v>
      </c>
      <c r="M55" s="541"/>
      <c r="N55" s="523"/>
      <c r="O55" s="542">
        <f t="shared" si="3"/>
        <v>0</v>
      </c>
      <c r="P55" s="915"/>
      <c r="Q55" s="916"/>
      <c r="R55" s="378" t="s">
        <v>410</v>
      </c>
      <c r="S55" s="741" t="str">
        <f>IF(J55="","",ROUND(((L55*P55)-(O55*P55))*44/12,4))</f>
        <v/>
      </c>
      <c r="T55" s="742"/>
      <c r="U55" s="206" t="str">
        <f t="shared" si="0"/>
        <v/>
      </c>
      <c r="V55" s="206" t="str">
        <f t="shared" si="1"/>
        <v/>
      </c>
      <c r="W55" s="326" t="s">
        <v>342</v>
      </c>
    </row>
    <row r="56" spans="1:23" ht="39" customHeight="1">
      <c r="A56" s="997"/>
      <c r="B56" s="934"/>
      <c r="C56" s="935"/>
      <c r="D56" s="934"/>
      <c r="E56" s="978"/>
      <c r="F56" s="487"/>
      <c r="G56" s="488"/>
      <c r="H56" s="252"/>
      <c r="I56" s="44"/>
      <c r="J56" s="544"/>
      <c r="K56" s="44"/>
      <c r="L56" s="542">
        <f t="shared" si="2"/>
        <v>0</v>
      </c>
      <c r="M56" s="489"/>
      <c r="N56" s="44"/>
      <c r="O56" s="542">
        <f t="shared" si="3"/>
        <v>0</v>
      </c>
      <c r="P56" s="901"/>
      <c r="Q56" s="902"/>
      <c r="R56" s="378" t="s">
        <v>410</v>
      </c>
      <c r="S56" s="741" t="str">
        <f t="shared" ref="S56:S60" si="13">IF(J56="","",ROUND(((L56*P56)-(O56*P56))*44/12,4))</f>
        <v/>
      </c>
      <c r="T56" s="742"/>
      <c r="U56" s="206" t="str">
        <f t="shared" si="0"/>
        <v/>
      </c>
      <c r="V56" s="206" t="str">
        <f t="shared" si="1"/>
        <v/>
      </c>
      <c r="W56" s="326"/>
    </row>
    <row r="57" spans="1:23" ht="39" customHeight="1">
      <c r="A57" s="997"/>
      <c r="B57" s="934"/>
      <c r="C57" s="935"/>
      <c r="D57" s="934"/>
      <c r="E57" s="978"/>
      <c r="F57" s="487"/>
      <c r="G57" s="488"/>
      <c r="H57" s="252"/>
      <c r="I57" s="44"/>
      <c r="J57" s="544"/>
      <c r="K57" s="44"/>
      <c r="L57" s="542">
        <f t="shared" si="2"/>
        <v>0</v>
      </c>
      <c r="M57" s="489"/>
      <c r="N57" s="44"/>
      <c r="O57" s="542">
        <f t="shared" si="3"/>
        <v>0</v>
      </c>
      <c r="P57" s="901"/>
      <c r="Q57" s="902"/>
      <c r="R57" s="378" t="s">
        <v>410</v>
      </c>
      <c r="S57" s="741" t="str">
        <f>IF(J57="","",ROUND(((L57*P57)-(O57*P57))*44/12,4))</f>
        <v/>
      </c>
      <c r="T57" s="742"/>
      <c r="U57" s="206" t="str">
        <f t="shared" si="0"/>
        <v/>
      </c>
      <c r="V57" s="206" t="str">
        <f t="shared" si="1"/>
        <v/>
      </c>
      <c r="W57" s="326"/>
    </row>
    <row r="58" spans="1:23" ht="39" customHeight="1">
      <c r="A58" s="997"/>
      <c r="B58" s="934"/>
      <c r="C58" s="935"/>
      <c r="D58" s="934"/>
      <c r="E58" s="978"/>
      <c r="F58" s="487"/>
      <c r="G58" s="488"/>
      <c r="H58" s="252"/>
      <c r="I58" s="44"/>
      <c r="J58" s="544"/>
      <c r="K58" s="44"/>
      <c r="L58" s="542">
        <f t="shared" si="2"/>
        <v>0</v>
      </c>
      <c r="M58" s="489"/>
      <c r="N58" s="44"/>
      <c r="O58" s="542">
        <f t="shared" si="3"/>
        <v>0</v>
      </c>
      <c r="P58" s="901"/>
      <c r="Q58" s="902"/>
      <c r="R58" s="378" t="s">
        <v>410</v>
      </c>
      <c r="S58" s="741" t="str">
        <f>IF(J58="","",ROUND(((L58*P58)-(O58*P58))*44/12,4))</f>
        <v/>
      </c>
      <c r="T58" s="742"/>
      <c r="U58" s="206" t="str">
        <f t="shared" si="0"/>
        <v/>
      </c>
      <c r="V58" s="206" t="str">
        <f t="shared" si="1"/>
        <v/>
      </c>
      <c r="W58" s="326"/>
    </row>
    <row r="59" spans="1:23" ht="39" customHeight="1">
      <c r="A59" s="997"/>
      <c r="B59" s="934"/>
      <c r="C59" s="935"/>
      <c r="D59" s="934"/>
      <c r="E59" s="978"/>
      <c r="F59" s="487"/>
      <c r="G59" s="488"/>
      <c r="H59" s="252"/>
      <c r="I59" s="44"/>
      <c r="J59" s="544"/>
      <c r="K59" s="44"/>
      <c r="L59" s="542">
        <f t="shared" si="2"/>
        <v>0</v>
      </c>
      <c r="M59" s="489"/>
      <c r="N59" s="44"/>
      <c r="O59" s="542">
        <f t="shared" si="3"/>
        <v>0</v>
      </c>
      <c r="P59" s="901"/>
      <c r="Q59" s="902"/>
      <c r="R59" s="379" t="s">
        <v>410</v>
      </c>
      <c r="S59" s="741" t="str">
        <f t="shared" si="13"/>
        <v/>
      </c>
      <c r="T59" s="742"/>
      <c r="U59" s="206" t="str">
        <f t="shared" si="0"/>
        <v/>
      </c>
      <c r="V59" s="206" t="str">
        <f t="shared" si="1"/>
        <v/>
      </c>
      <c r="W59" s="327" t="s">
        <v>220</v>
      </c>
    </row>
    <row r="60" spans="1:23" ht="39" customHeight="1" thickBot="1">
      <c r="A60" s="997"/>
      <c r="B60" s="934"/>
      <c r="C60" s="935"/>
      <c r="D60" s="934"/>
      <c r="E60" s="978"/>
      <c r="F60" s="487"/>
      <c r="G60" s="488"/>
      <c r="H60" s="105"/>
      <c r="I60" s="44"/>
      <c r="J60" s="544"/>
      <c r="K60" s="44"/>
      <c r="L60" s="542">
        <f t="shared" si="2"/>
        <v>0</v>
      </c>
      <c r="M60" s="489"/>
      <c r="N60" s="44"/>
      <c r="O60" s="542">
        <f t="shared" si="3"/>
        <v>0</v>
      </c>
      <c r="P60" s="901"/>
      <c r="Q60" s="902"/>
      <c r="R60" s="379" t="s">
        <v>410</v>
      </c>
      <c r="S60" s="741" t="str">
        <f t="shared" si="13"/>
        <v/>
      </c>
      <c r="T60" s="742"/>
      <c r="U60" s="206" t="str">
        <f t="shared" ref="U60" si="14">S60</f>
        <v/>
      </c>
      <c r="V60" s="206" t="str">
        <f>S60</f>
        <v/>
      </c>
      <c r="W60" s="326"/>
    </row>
    <row r="61" spans="1:23" ht="48.75" customHeight="1" thickTop="1" thickBot="1">
      <c r="A61" s="997"/>
      <c r="B61" s="934"/>
      <c r="C61" s="935"/>
      <c r="D61" s="967"/>
      <c r="E61" s="919" t="s">
        <v>417</v>
      </c>
      <c r="F61" s="920"/>
      <c r="G61" s="921"/>
      <c r="H61" s="938"/>
      <c r="I61" s="939"/>
      <c r="J61" s="940"/>
      <c r="K61" s="941"/>
      <c r="L61" s="394">
        <f>SUM(L7:L60)</f>
        <v>0</v>
      </c>
      <c r="M61" s="941"/>
      <c r="N61" s="941"/>
      <c r="O61" s="184">
        <f>SUM(O7:O60)</f>
        <v>0</v>
      </c>
      <c r="P61" s="751"/>
      <c r="Q61" s="752"/>
      <c r="R61" s="753"/>
      <c r="S61" s="482" t="str">
        <f>IF(U61=0,"",U61)</f>
        <v/>
      </c>
      <c r="T61" s="482" t="str">
        <f>IF(V61=0,"",V61)</f>
        <v/>
      </c>
      <c r="U61" s="205">
        <f>SUM(U5:U60)</f>
        <v>0</v>
      </c>
      <c r="V61" s="205">
        <f>SUM(V5:V60)</f>
        <v>0</v>
      </c>
      <c r="W61" s="326"/>
    </row>
    <row r="62" spans="1:23" ht="39" customHeight="1" thickTop="1">
      <c r="A62" s="997"/>
      <c r="B62" s="934"/>
      <c r="C62" s="935"/>
      <c r="D62" s="968" t="s">
        <v>964</v>
      </c>
      <c r="E62" s="898" t="s">
        <v>849</v>
      </c>
      <c r="F62" s="899"/>
      <c r="G62" s="900"/>
      <c r="H62" s="548">
        <v>18</v>
      </c>
      <c r="I62" s="17" t="s">
        <v>411</v>
      </c>
      <c r="J62" s="544"/>
      <c r="K62" s="476" t="s">
        <v>68</v>
      </c>
      <c r="L62" s="542">
        <f t="shared" ref="L62:L69" si="15">H62*J62</f>
        <v>0</v>
      </c>
      <c r="M62" s="544"/>
      <c r="N62" s="17" t="s">
        <v>68</v>
      </c>
      <c r="O62" s="542">
        <f t="shared" ref="O62:O69" si="16">H62*M62</f>
        <v>0</v>
      </c>
      <c r="P62" s="905">
        <v>1.6199999999999999E-2</v>
      </c>
      <c r="Q62" s="906"/>
      <c r="R62" s="379" t="s">
        <v>410</v>
      </c>
      <c r="S62" s="917" t="str">
        <f>IF(J62="","",ROUND(((L62*P62)-(O62*P62))*44/12,4))</f>
        <v/>
      </c>
      <c r="T62" s="918"/>
      <c r="U62" s="206" t="str">
        <f>S62</f>
        <v/>
      </c>
      <c r="W62" s="326"/>
    </row>
    <row r="63" spans="1:23" ht="39" customHeight="1">
      <c r="A63" s="997"/>
      <c r="B63" s="934"/>
      <c r="C63" s="935"/>
      <c r="D63" s="934"/>
      <c r="E63" s="898" t="s">
        <v>848</v>
      </c>
      <c r="F63" s="899"/>
      <c r="G63" s="900"/>
      <c r="H63" s="550">
        <v>26.9</v>
      </c>
      <c r="I63" s="17" t="s">
        <v>411</v>
      </c>
      <c r="J63" s="544"/>
      <c r="K63" s="476" t="s">
        <v>68</v>
      </c>
      <c r="L63" s="542">
        <f t="shared" si="15"/>
        <v>0</v>
      </c>
      <c r="M63" s="544"/>
      <c r="N63" s="17" t="s">
        <v>68</v>
      </c>
      <c r="O63" s="542">
        <f t="shared" si="16"/>
        <v>0</v>
      </c>
      <c r="P63" s="903">
        <v>1.66E-2</v>
      </c>
      <c r="Q63" s="904"/>
      <c r="R63" s="379" t="s">
        <v>410</v>
      </c>
      <c r="S63" s="917" t="str">
        <f t="shared" ref="S63:S66" si="17">IF(J63="","",ROUND(((L63*P63)-(O63*P63))*44/12,4))</f>
        <v/>
      </c>
      <c r="T63" s="918"/>
      <c r="U63" s="206" t="str">
        <f t="shared" ref="U63:U69" si="18">S63</f>
        <v/>
      </c>
      <c r="W63" s="326"/>
    </row>
    <row r="64" spans="1:23" ht="39" customHeight="1">
      <c r="A64" s="997"/>
      <c r="B64" s="934"/>
      <c r="C64" s="935"/>
      <c r="D64" s="934"/>
      <c r="E64" s="898" t="s">
        <v>842</v>
      </c>
      <c r="F64" s="899"/>
      <c r="G64" s="900"/>
      <c r="H64" s="550">
        <v>33.200000000000003</v>
      </c>
      <c r="I64" s="17" t="s">
        <v>411</v>
      </c>
      <c r="J64" s="544"/>
      <c r="K64" s="476" t="s">
        <v>68</v>
      </c>
      <c r="L64" s="542">
        <f t="shared" si="15"/>
        <v>0</v>
      </c>
      <c r="M64" s="544"/>
      <c r="N64" s="476" t="s">
        <v>68</v>
      </c>
      <c r="O64" s="542">
        <f t="shared" si="16"/>
        <v>0</v>
      </c>
      <c r="P64" s="903">
        <v>1.35E-2</v>
      </c>
      <c r="Q64" s="904"/>
      <c r="R64" s="379" t="s">
        <v>410</v>
      </c>
      <c r="S64" s="917" t="str">
        <f t="shared" si="17"/>
        <v/>
      </c>
      <c r="T64" s="918"/>
      <c r="U64" s="206" t="str">
        <f t="shared" si="18"/>
        <v/>
      </c>
      <c r="W64" s="326"/>
    </row>
    <row r="65" spans="1:23" ht="39" customHeight="1">
      <c r="A65" s="997"/>
      <c r="B65" s="934"/>
      <c r="C65" s="935"/>
      <c r="D65" s="934"/>
      <c r="E65" s="898" t="s">
        <v>843</v>
      </c>
      <c r="F65" s="899"/>
      <c r="G65" s="900"/>
      <c r="H65" s="550">
        <v>29.3</v>
      </c>
      <c r="I65" s="17" t="s">
        <v>411</v>
      </c>
      <c r="J65" s="544"/>
      <c r="K65" s="476" t="s">
        <v>68</v>
      </c>
      <c r="L65" s="542">
        <f t="shared" si="15"/>
        <v>0</v>
      </c>
      <c r="M65" s="544"/>
      <c r="N65" s="476" t="s">
        <v>68</v>
      </c>
      <c r="O65" s="542">
        <f t="shared" si="16"/>
        <v>0</v>
      </c>
      <c r="P65" s="903">
        <v>2.5700000000000001E-2</v>
      </c>
      <c r="Q65" s="904"/>
      <c r="R65" s="379" t="s">
        <v>410</v>
      </c>
      <c r="S65" s="917" t="str">
        <f t="shared" si="17"/>
        <v/>
      </c>
      <c r="T65" s="918"/>
      <c r="U65" s="206" t="str">
        <f t="shared" si="18"/>
        <v/>
      </c>
      <c r="W65" s="326"/>
    </row>
    <row r="66" spans="1:23" ht="39" customHeight="1">
      <c r="A66" s="997"/>
      <c r="B66" s="934"/>
      <c r="C66" s="935"/>
      <c r="D66" s="934"/>
      <c r="E66" s="898" t="s">
        <v>844</v>
      </c>
      <c r="F66" s="899"/>
      <c r="G66" s="900"/>
      <c r="H66" s="550">
        <v>29.3</v>
      </c>
      <c r="I66" s="17" t="s">
        <v>411</v>
      </c>
      <c r="J66" s="544"/>
      <c r="K66" s="476" t="s">
        <v>68</v>
      </c>
      <c r="L66" s="542">
        <f t="shared" si="15"/>
        <v>0</v>
      </c>
      <c r="M66" s="544"/>
      <c r="N66" s="476" t="s">
        <v>68</v>
      </c>
      <c r="O66" s="542">
        <f t="shared" si="16"/>
        <v>0</v>
      </c>
      <c r="P66" s="903">
        <v>2.3900000000000001E-2</v>
      </c>
      <c r="Q66" s="904"/>
      <c r="R66" s="379" t="s">
        <v>410</v>
      </c>
      <c r="S66" s="917" t="str">
        <f t="shared" si="17"/>
        <v/>
      </c>
      <c r="T66" s="918"/>
      <c r="U66" s="206" t="str">
        <f t="shared" si="18"/>
        <v/>
      </c>
      <c r="W66" s="326"/>
    </row>
    <row r="67" spans="1:23" ht="39" customHeight="1">
      <c r="A67" s="997"/>
      <c r="B67" s="934"/>
      <c r="C67" s="935"/>
      <c r="D67" s="934"/>
      <c r="E67" s="898" t="s">
        <v>963</v>
      </c>
      <c r="F67" s="899"/>
      <c r="G67" s="900"/>
      <c r="H67" s="550">
        <v>40.200000000000003</v>
      </c>
      <c r="I67" s="17" t="s">
        <v>409</v>
      </c>
      <c r="J67" s="544"/>
      <c r="K67" s="476" t="s">
        <v>69</v>
      </c>
      <c r="L67" s="542">
        <f t="shared" si="15"/>
        <v>0</v>
      </c>
      <c r="M67" s="544"/>
      <c r="N67" s="476" t="s">
        <v>69</v>
      </c>
      <c r="O67" s="542">
        <f>H67*M67</f>
        <v>0</v>
      </c>
      <c r="P67" s="903">
        <v>1.7899999999999999E-2</v>
      </c>
      <c r="Q67" s="904"/>
      <c r="R67" s="379" t="s">
        <v>410</v>
      </c>
      <c r="S67" s="917" t="str">
        <f>IF(J67="","",ROUND(((L67*P67)-(O67*P67))*44/12,4))</f>
        <v/>
      </c>
      <c r="T67" s="918"/>
      <c r="U67" s="206" t="str">
        <f t="shared" si="18"/>
        <v/>
      </c>
      <c r="W67" s="326"/>
    </row>
    <row r="68" spans="1:23" ht="43" customHeight="1">
      <c r="A68" s="997"/>
      <c r="B68" s="934"/>
      <c r="C68" s="935"/>
      <c r="D68" s="934"/>
      <c r="E68" s="1005" t="s">
        <v>692</v>
      </c>
      <c r="F68" s="487"/>
      <c r="G68" s="488"/>
      <c r="H68" s="252"/>
      <c r="I68" s="44"/>
      <c r="J68" s="544"/>
      <c r="K68" s="44"/>
      <c r="L68" s="542">
        <f t="shared" si="15"/>
        <v>0</v>
      </c>
      <c r="M68" s="489"/>
      <c r="N68" s="44"/>
      <c r="O68" s="542">
        <f t="shared" si="16"/>
        <v>0</v>
      </c>
      <c r="P68" s="901"/>
      <c r="Q68" s="902"/>
      <c r="R68" s="379" t="s">
        <v>410</v>
      </c>
      <c r="S68" s="741" t="str">
        <f>IF(J68="","",ROUND(((L68*P68)-(O68*P68))*44/12,4))</f>
        <v/>
      </c>
      <c r="T68" s="742"/>
      <c r="U68" s="206" t="str">
        <f t="shared" si="18"/>
        <v/>
      </c>
      <c r="W68" s="326" t="s">
        <v>342</v>
      </c>
    </row>
    <row r="69" spans="1:23" ht="43" customHeight="1" thickBot="1">
      <c r="A69" s="997"/>
      <c r="B69" s="934"/>
      <c r="C69" s="935"/>
      <c r="D69" s="934"/>
      <c r="E69" s="978"/>
      <c r="F69" s="487"/>
      <c r="G69" s="488"/>
      <c r="H69" s="252"/>
      <c r="I69" s="44"/>
      <c r="J69" s="544"/>
      <c r="K69" s="44"/>
      <c r="L69" s="542">
        <f t="shared" si="15"/>
        <v>0</v>
      </c>
      <c r="M69" s="489"/>
      <c r="N69" s="44"/>
      <c r="O69" s="542">
        <f t="shared" si="16"/>
        <v>0</v>
      </c>
      <c r="P69" s="913"/>
      <c r="Q69" s="914"/>
      <c r="R69" s="379" t="s">
        <v>410</v>
      </c>
      <c r="S69" s="741" t="str">
        <f>IF(J69="","",ROUND(((L69*P69)-(O69*P69))*44/12,4))</f>
        <v/>
      </c>
      <c r="T69" s="742"/>
      <c r="U69" s="206" t="str">
        <f t="shared" si="18"/>
        <v/>
      </c>
      <c r="W69" s="326"/>
    </row>
    <row r="70" spans="1:23" ht="48.75" customHeight="1" thickTop="1" thickBot="1">
      <c r="A70" s="998"/>
      <c r="B70" s="936"/>
      <c r="C70" s="937"/>
      <c r="D70" s="936"/>
      <c r="E70" s="919" t="s">
        <v>417</v>
      </c>
      <c r="F70" s="920"/>
      <c r="G70" s="921"/>
      <c r="H70" s="938"/>
      <c r="I70" s="939"/>
      <c r="J70" s="940"/>
      <c r="K70" s="941"/>
      <c r="L70" s="394">
        <f>SUM(L62:L69)</f>
        <v>0</v>
      </c>
      <c r="M70" s="941"/>
      <c r="N70" s="941"/>
      <c r="O70" s="184">
        <f>SUM(O62:O69)</f>
        <v>0</v>
      </c>
      <c r="P70" s="751"/>
      <c r="Q70" s="752"/>
      <c r="R70" s="753"/>
      <c r="S70" s="930" t="str">
        <f>IF(SUM(S62:T69)=0,"",SUM(S62:T69))</f>
        <v/>
      </c>
      <c r="T70" s="931"/>
      <c r="U70" s="206">
        <f>SUM(U62:U69)</f>
        <v>0</v>
      </c>
      <c r="W70" s="326"/>
    </row>
    <row r="71" spans="1:23" ht="51" customHeight="1" thickTop="1">
      <c r="A71" s="999" t="s">
        <v>987</v>
      </c>
      <c r="B71" s="1002"/>
      <c r="C71" s="1003"/>
      <c r="D71" s="1003"/>
      <c r="E71" s="1003"/>
      <c r="F71" s="1003"/>
      <c r="G71" s="1004"/>
      <c r="H71" s="986" t="s">
        <v>10</v>
      </c>
      <c r="I71" s="987"/>
      <c r="J71" s="988" t="s">
        <v>11</v>
      </c>
      <c r="K71" s="989"/>
      <c r="L71" s="525" t="s">
        <v>403</v>
      </c>
      <c r="M71" s="984"/>
      <c r="N71" s="985"/>
      <c r="O71" s="526"/>
      <c r="P71" s="992" t="s">
        <v>405</v>
      </c>
      <c r="Q71" s="993"/>
      <c r="R71" s="994"/>
      <c r="S71" s="527" t="s">
        <v>777</v>
      </c>
      <c r="T71" s="528" t="s">
        <v>37</v>
      </c>
      <c r="W71" s="326"/>
    </row>
    <row r="72" spans="1:23" ht="39" customHeight="1">
      <c r="A72" s="1000"/>
      <c r="B72" s="934" t="s">
        <v>909</v>
      </c>
      <c r="C72" s="935"/>
      <c r="D72" s="935"/>
      <c r="E72" s="898" t="s">
        <v>450</v>
      </c>
      <c r="F72" s="899"/>
      <c r="G72" s="900"/>
      <c r="H72" s="551">
        <v>1.17</v>
      </c>
      <c r="I72" s="540" t="s">
        <v>416</v>
      </c>
      <c r="J72" s="544"/>
      <c r="K72" s="540" t="s">
        <v>407</v>
      </c>
      <c r="L72" s="542">
        <f>H72*J72</f>
        <v>0</v>
      </c>
      <c r="M72" s="544"/>
      <c r="N72" s="540" t="s">
        <v>407</v>
      </c>
      <c r="O72" s="542">
        <f t="shared" si="3"/>
        <v>0</v>
      </c>
      <c r="P72" s="901">
        <v>6.54E-2</v>
      </c>
      <c r="Q72" s="902"/>
      <c r="R72" s="524" t="s">
        <v>838</v>
      </c>
      <c r="S72" s="741" t="str">
        <f>IF(J72="","",ROUND(J72*P72-M72*P72,4))</f>
        <v/>
      </c>
      <c r="T72" s="742"/>
      <c r="U72" s="206" t="str">
        <f>S72</f>
        <v/>
      </c>
      <c r="V72" s="206" t="str">
        <f>S72</f>
        <v/>
      </c>
      <c r="W72" s="326"/>
    </row>
    <row r="73" spans="1:23" ht="39" customHeight="1">
      <c r="A73" s="1000"/>
      <c r="B73" s="934"/>
      <c r="C73" s="935"/>
      <c r="D73" s="935"/>
      <c r="E73" s="907" t="s">
        <v>451</v>
      </c>
      <c r="F73" s="908"/>
      <c r="G73" s="909"/>
      <c r="H73" s="722">
        <v>1.19</v>
      </c>
      <c r="I73" s="705" t="s">
        <v>416</v>
      </c>
      <c r="J73" s="703"/>
      <c r="K73" s="705" t="s">
        <v>407</v>
      </c>
      <c r="L73" s="701">
        <f>H73*J73</f>
        <v>0</v>
      </c>
      <c r="M73" s="703"/>
      <c r="N73" s="705" t="s">
        <v>407</v>
      </c>
      <c r="O73" s="701">
        <f>H73*M73</f>
        <v>0</v>
      </c>
      <c r="P73" s="382" t="s">
        <v>778</v>
      </c>
      <c r="Q73" s="387"/>
      <c r="R73" s="379" t="s">
        <v>838</v>
      </c>
      <c r="S73" s="390" t="str">
        <f>IF(J73="","",ROUND((J73*Q73)-(M73*Q73),4))</f>
        <v/>
      </c>
      <c r="T73" s="454"/>
      <c r="U73" s="206" t="str">
        <f t="shared" ref="U73:U87" si="19">S73</f>
        <v/>
      </c>
      <c r="V73" s="206">
        <f t="shared" ref="V73:V78" si="20">T73</f>
        <v>0</v>
      </c>
      <c r="W73" s="326"/>
    </row>
    <row r="74" spans="1:23" ht="39" customHeight="1">
      <c r="A74" s="1000"/>
      <c r="B74" s="934"/>
      <c r="C74" s="935"/>
      <c r="D74" s="935"/>
      <c r="E74" s="910"/>
      <c r="F74" s="911"/>
      <c r="G74" s="912"/>
      <c r="H74" s="723"/>
      <c r="I74" s="706"/>
      <c r="J74" s="704"/>
      <c r="K74" s="706"/>
      <c r="L74" s="702"/>
      <c r="M74" s="704"/>
      <c r="N74" s="706"/>
      <c r="O74" s="702"/>
      <c r="P74" s="382" t="s">
        <v>391</v>
      </c>
      <c r="Q74" s="387"/>
      <c r="R74" s="379" t="s">
        <v>838</v>
      </c>
      <c r="S74" s="455"/>
      <c r="T74" s="391" t="str">
        <f>IF(J73="","",ROUND((J73*Q74)-(M73*Q74),4))</f>
        <v/>
      </c>
      <c r="U74" s="206">
        <f t="shared" si="19"/>
        <v>0</v>
      </c>
      <c r="V74" s="206" t="str">
        <f t="shared" si="20"/>
        <v/>
      </c>
      <c r="W74" s="326"/>
    </row>
    <row r="75" spans="1:23" ht="39" customHeight="1">
      <c r="A75" s="1000"/>
      <c r="B75" s="934"/>
      <c r="C75" s="935"/>
      <c r="D75" s="935"/>
      <c r="E75" s="907" t="s">
        <v>452</v>
      </c>
      <c r="F75" s="908"/>
      <c r="G75" s="909"/>
      <c r="H75" s="722">
        <v>1.19</v>
      </c>
      <c r="I75" s="705" t="s">
        <v>416</v>
      </c>
      <c r="J75" s="703"/>
      <c r="K75" s="705" t="s">
        <v>407</v>
      </c>
      <c r="L75" s="701">
        <f>H75*J75</f>
        <v>0</v>
      </c>
      <c r="M75" s="703"/>
      <c r="N75" s="705" t="s">
        <v>407</v>
      </c>
      <c r="O75" s="701">
        <f t="shared" si="3"/>
        <v>0</v>
      </c>
      <c r="P75" s="382" t="s">
        <v>778</v>
      </c>
      <c r="Q75" s="387"/>
      <c r="R75" s="379" t="s">
        <v>838</v>
      </c>
      <c r="S75" s="390" t="str">
        <f>IF(J75="","",ROUND((J75*Q75)-(M75*Q75),4))</f>
        <v/>
      </c>
      <c r="T75" s="454"/>
      <c r="U75" s="206" t="str">
        <f t="shared" si="19"/>
        <v/>
      </c>
      <c r="V75" s="206">
        <f t="shared" si="20"/>
        <v>0</v>
      </c>
      <c r="W75" s="326"/>
    </row>
    <row r="76" spans="1:23" ht="39" customHeight="1">
      <c r="A76" s="1000"/>
      <c r="B76" s="934"/>
      <c r="C76" s="935"/>
      <c r="D76" s="935"/>
      <c r="E76" s="910"/>
      <c r="F76" s="911"/>
      <c r="G76" s="912"/>
      <c r="H76" s="723"/>
      <c r="I76" s="706"/>
      <c r="J76" s="704"/>
      <c r="K76" s="706"/>
      <c r="L76" s="702"/>
      <c r="M76" s="704"/>
      <c r="N76" s="706"/>
      <c r="O76" s="702"/>
      <c r="P76" s="382" t="s">
        <v>391</v>
      </c>
      <c r="Q76" s="387"/>
      <c r="R76" s="379" t="s">
        <v>838</v>
      </c>
      <c r="S76" s="455"/>
      <c r="T76" s="391" t="str">
        <f>IF(J75="","",ROUND((J75*Q76)-(M75*Q76),4))</f>
        <v/>
      </c>
      <c r="U76" s="206">
        <f t="shared" si="19"/>
        <v>0</v>
      </c>
      <c r="V76" s="206" t="str">
        <f t="shared" si="20"/>
        <v/>
      </c>
      <c r="W76" s="326"/>
    </row>
    <row r="77" spans="1:23" ht="39" customHeight="1">
      <c r="A77" s="1000"/>
      <c r="B77" s="934"/>
      <c r="C77" s="935"/>
      <c r="D77" s="935"/>
      <c r="E77" s="907" t="s">
        <v>453</v>
      </c>
      <c r="F77" s="908"/>
      <c r="G77" s="909"/>
      <c r="H77" s="722">
        <v>1.19</v>
      </c>
      <c r="I77" s="705" t="s">
        <v>416</v>
      </c>
      <c r="J77" s="703"/>
      <c r="K77" s="705" t="s">
        <v>407</v>
      </c>
      <c r="L77" s="701">
        <f>H77*J77</f>
        <v>0</v>
      </c>
      <c r="M77" s="703"/>
      <c r="N77" s="705" t="s">
        <v>407</v>
      </c>
      <c r="O77" s="701">
        <f t="shared" si="3"/>
        <v>0</v>
      </c>
      <c r="P77" s="382" t="s">
        <v>778</v>
      </c>
      <c r="Q77" s="387"/>
      <c r="R77" s="379" t="s">
        <v>838</v>
      </c>
      <c r="S77" s="390" t="str">
        <f>IF(J77="","",ROUND((J77*Q77)-(M77*Q77),4))</f>
        <v/>
      </c>
      <c r="T77" s="454"/>
      <c r="U77" s="206" t="str">
        <f t="shared" si="19"/>
        <v/>
      </c>
      <c r="V77" s="206">
        <f t="shared" si="20"/>
        <v>0</v>
      </c>
      <c r="W77" s="326"/>
    </row>
    <row r="78" spans="1:23" ht="39" customHeight="1">
      <c r="A78" s="1000"/>
      <c r="B78" s="934"/>
      <c r="C78" s="935"/>
      <c r="D78" s="935"/>
      <c r="E78" s="910"/>
      <c r="F78" s="911"/>
      <c r="G78" s="912"/>
      <c r="H78" s="723"/>
      <c r="I78" s="706"/>
      <c r="J78" s="704"/>
      <c r="K78" s="706"/>
      <c r="L78" s="702"/>
      <c r="M78" s="704"/>
      <c r="N78" s="706"/>
      <c r="O78" s="702"/>
      <c r="P78" s="382" t="s">
        <v>391</v>
      </c>
      <c r="Q78" s="387"/>
      <c r="R78" s="379" t="s">
        <v>838</v>
      </c>
      <c r="S78" s="455"/>
      <c r="T78" s="391" t="str">
        <f>IF(J77="","",ROUND((J77*Q78)-(M77*Q78),4))</f>
        <v/>
      </c>
      <c r="U78" s="206">
        <f t="shared" si="19"/>
        <v>0</v>
      </c>
      <c r="V78" s="206" t="str">
        <f t="shared" si="20"/>
        <v/>
      </c>
      <c r="W78" s="326"/>
    </row>
    <row r="79" spans="1:23" ht="39" customHeight="1">
      <c r="A79" s="1000"/>
      <c r="B79" s="934"/>
      <c r="C79" s="935"/>
      <c r="D79" s="935"/>
      <c r="E79" s="898" t="s">
        <v>884</v>
      </c>
      <c r="F79" s="899"/>
      <c r="G79" s="900"/>
      <c r="H79" s="252"/>
      <c r="I79" s="17" t="s">
        <v>416</v>
      </c>
      <c r="J79" s="544"/>
      <c r="K79" s="17" t="s">
        <v>407</v>
      </c>
      <c r="L79" s="542">
        <f>H79*J79</f>
        <v>0</v>
      </c>
      <c r="M79" s="544"/>
      <c r="N79" s="17" t="s">
        <v>407</v>
      </c>
      <c r="O79" s="542">
        <f t="shared" ref="O79:O87" si="21">H79*M79</f>
        <v>0</v>
      </c>
      <c r="P79" s="901"/>
      <c r="Q79" s="902"/>
      <c r="R79" s="379" t="s">
        <v>838</v>
      </c>
      <c r="S79" s="741" t="str">
        <f>IF(J79="","",ROUND(J79*P79-M79*P79,4))</f>
        <v/>
      </c>
      <c r="T79" s="742"/>
      <c r="U79" s="206" t="str">
        <f t="shared" si="19"/>
        <v/>
      </c>
      <c r="V79" s="206" t="str">
        <f t="shared" ref="V79:V87" si="22">S79</f>
        <v/>
      </c>
      <c r="W79" s="326"/>
    </row>
    <row r="80" spans="1:23" ht="39" customHeight="1">
      <c r="A80" s="1000"/>
      <c r="B80" s="934"/>
      <c r="C80" s="935"/>
      <c r="D80" s="935"/>
      <c r="E80" s="898" t="s">
        <v>911</v>
      </c>
      <c r="F80" s="899"/>
      <c r="G80" s="900"/>
      <c r="H80" s="252"/>
      <c r="I80" s="17" t="s">
        <v>416</v>
      </c>
      <c r="J80" s="544"/>
      <c r="K80" s="17" t="s">
        <v>407</v>
      </c>
      <c r="L80" s="542">
        <f t="shared" ref="L80:L87" si="23">H80*J80</f>
        <v>0</v>
      </c>
      <c r="M80" s="544"/>
      <c r="N80" s="17" t="s">
        <v>407</v>
      </c>
      <c r="O80" s="542">
        <f t="shared" si="21"/>
        <v>0</v>
      </c>
      <c r="P80" s="901"/>
      <c r="Q80" s="902"/>
      <c r="R80" s="379" t="s">
        <v>838</v>
      </c>
      <c r="S80" s="741" t="str">
        <f t="shared" ref="S80:S85" si="24">IF(J80="","",ROUND(J80*P80-M80*P80,4))</f>
        <v/>
      </c>
      <c r="T80" s="742"/>
      <c r="U80" s="206" t="str">
        <f t="shared" si="19"/>
        <v/>
      </c>
      <c r="V80" s="206" t="str">
        <f t="shared" si="22"/>
        <v/>
      </c>
      <c r="W80" s="326"/>
    </row>
    <row r="81" spans="1:23" ht="39" customHeight="1">
      <c r="A81" s="1000"/>
      <c r="B81" s="934"/>
      <c r="C81" s="935"/>
      <c r="D81" s="935"/>
      <c r="E81" s="898" t="s">
        <v>912</v>
      </c>
      <c r="F81" s="899"/>
      <c r="G81" s="900"/>
      <c r="H81" s="252"/>
      <c r="I81" s="17" t="s">
        <v>416</v>
      </c>
      <c r="J81" s="544"/>
      <c r="K81" s="17" t="s">
        <v>407</v>
      </c>
      <c r="L81" s="542">
        <f t="shared" si="23"/>
        <v>0</v>
      </c>
      <c r="M81" s="544"/>
      <c r="N81" s="17" t="s">
        <v>407</v>
      </c>
      <c r="O81" s="542">
        <f t="shared" si="21"/>
        <v>0</v>
      </c>
      <c r="P81" s="901"/>
      <c r="Q81" s="902"/>
      <c r="R81" s="379" t="s">
        <v>838</v>
      </c>
      <c r="S81" s="741" t="str">
        <f t="shared" si="24"/>
        <v/>
      </c>
      <c r="T81" s="742"/>
      <c r="U81" s="206" t="str">
        <f t="shared" si="19"/>
        <v/>
      </c>
      <c r="V81" s="206" t="str">
        <f t="shared" si="22"/>
        <v/>
      </c>
      <c r="W81" s="326"/>
    </row>
    <row r="82" spans="1:23" ht="39" customHeight="1">
      <c r="A82" s="1000"/>
      <c r="B82" s="934"/>
      <c r="C82" s="935"/>
      <c r="D82" s="935"/>
      <c r="E82" s="898" t="s">
        <v>960</v>
      </c>
      <c r="F82" s="899"/>
      <c r="G82" s="900"/>
      <c r="H82" s="252"/>
      <c r="I82" s="17" t="s">
        <v>416</v>
      </c>
      <c r="J82" s="544"/>
      <c r="K82" s="17" t="s">
        <v>407</v>
      </c>
      <c r="L82" s="542">
        <f t="shared" si="23"/>
        <v>0</v>
      </c>
      <c r="M82" s="544"/>
      <c r="N82" s="17" t="s">
        <v>407</v>
      </c>
      <c r="O82" s="542">
        <f t="shared" si="21"/>
        <v>0</v>
      </c>
      <c r="P82" s="901"/>
      <c r="Q82" s="902"/>
      <c r="R82" s="379" t="s">
        <v>838</v>
      </c>
      <c r="S82" s="741" t="str">
        <f t="shared" si="24"/>
        <v/>
      </c>
      <c r="T82" s="742"/>
      <c r="U82" s="206" t="str">
        <f t="shared" si="19"/>
        <v/>
      </c>
      <c r="V82" s="206" t="str">
        <f t="shared" si="22"/>
        <v/>
      </c>
      <c r="W82" s="326"/>
    </row>
    <row r="83" spans="1:23" ht="39" customHeight="1">
      <c r="A83" s="1000"/>
      <c r="B83" s="934"/>
      <c r="C83" s="935"/>
      <c r="D83" s="935"/>
      <c r="E83" s="1005" t="s">
        <v>910</v>
      </c>
      <c r="F83" s="487"/>
      <c r="G83" s="488"/>
      <c r="H83" s="252"/>
      <c r="I83" s="44"/>
      <c r="J83" s="544"/>
      <c r="K83" s="44"/>
      <c r="L83" s="542">
        <f t="shared" si="23"/>
        <v>0</v>
      </c>
      <c r="M83" s="489"/>
      <c r="N83" s="44"/>
      <c r="O83" s="542">
        <f t="shared" si="21"/>
        <v>0</v>
      </c>
      <c r="P83" s="901"/>
      <c r="Q83" s="902"/>
      <c r="R83" s="379" t="s">
        <v>2292</v>
      </c>
      <c r="S83" s="741" t="str">
        <f t="shared" si="24"/>
        <v/>
      </c>
      <c r="T83" s="742"/>
      <c r="U83" s="206" t="str">
        <f t="shared" si="19"/>
        <v/>
      </c>
      <c r="V83" s="206" t="str">
        <f t="shared" si="22"/>
        <v/>
      </c>
      <c r="W83" s="326" t="s">
        <v>342</v>
      </c>
    </row>
    <row r="84" spans="1:23" ht="39" customHeight="1">
      <c r="A84" s="1000"/>
      <c r="B84" s="934"/>
      <c r="C84" s="935"/>
      <c r="D84" s="935"/>
      <c r="E84" s="978"/>
      <c r="F84" s="487"/>
      <c r="G84" s="488"/>
      <c r="H84" s="252"/>
      <c r="I84" s="44"/>
      <c r="J84" s="544"/>
      <c r="K84" s="44"/>
      <c r="L84" s="542">
        <f t="shared" si="23"/>
        <v>0</v>
      </c>
      <c r="M84" s="489"/>
      <c r="N84" s="44"/>
      <c r="O84" s="542">
        <f t="shared" si="21"/>
        <v>0</v>
      </c>
      <c r="P84" s="901"/>
      <c r="Q84" s="902"/>
      <c r="R84" s="379" t="s">
        <v>2292</v>
      </c>
      <c r="S84" s="741" t="str">
        <f t="shared" si="24"/>
        <v/>
      </c>
      <c r="T84" s="742"/>
      <c r="U84" s="206" t="str">
        <f t="shared" si="19"/>
        <v/>
      </c>
      <c r="V84" s="206" t="str">
        <f t="shared" si="22"/>
        <v/>
      </c>
      <c r="W84" s="326"/>
    </row>
    <row r="85" spans="1:23" ht="39" customHeight="1">
      <c r="A85" s="1000"/>
      <c r="B85" s="934"/>
      <c r="C85" s="935"/>
      <c r="D85" s="935"/>
      <c r="E85" s="978"/>
      <c r="F85" s="487"/>
      <c r="G85" s="488"/>
      <c r="H85" s="252"/>
      <c r="I85" s="44"/>
      <c r="J85" s="544"/>
      <c r="K85" s="44"/>
      <c r="L85" s="542">
        <f t="shared" si="23"/>
        <v>0</v>
      </c>
      <c r="M85" s="489"/>
      <c r="N85" s="44"/>
      <c r="O85" s="542">
        <f t="shared" si="21"/>
        <v>0</v>
      </c>
      <c r="P85" s="901"/>
      <c r="Q85" s="902"/>
      <c r="R85" s="379" t="s">
        <v>2292</v>
      </c>
      <c r="S85" s="741" t="str">
        <f t="shared" si="24"/>
        <v/>
      </c>
      <c r="T85" s="742"/>
      <c r="U85" s="206" t="str">
        <f t="shared" si="19"/>
        <v/>
      </c>
      <c r="V85" s="206" t="str">
        <f t="shared" si="22"/>
        <v/>
      </c>
      <c r="W85" s="326"/>
    </row>
    <row r="86" spans="1:23" ht="39" customHeight="1">
      <c r="A86" s="1000"/>
      <c r="B86" s="934"/>
      <c r="C86" s="935"/>
      <c r="D86" s="935"/>
      <c r="E86" s="978"/>
      <c r="F86" s="487"/>
      <c r="G86" s="488"/>
      <c r="H86" s="252"/>
      <c r="I86" s="44"/>
      <c r="J86" s="544"/>
      <c r="K86" s="44"/>
      <c r="L86" s="542">
        <f t="shared" si="23"/>
        <v>0</v>
      </c>
      <c r="M86" s="489"/>
      <c r="N86" s="44"/>
      <c r="O86" s="542">
        <f t="shared" si="21"/>
        <v>0</v>
      </c>
      <c r="P86" s="901"/>
      <c r="Q86" s="902"/>
      <c r="R86" s="379" t="s">
        <v>2292</v>
      </c>
      <c r="S86" s="741" t="str">
        <f>IF(J86="","",ROUND(J86*P86-M86*P86,4))</f>
        <v/>
      </c>
      <c r="T86" s="742"/>
      <c r="U86" s="206" t="str">
        <f t="shared" si="19"/>
        <v/>
      </c>
      <c r="V86" s="206" t="str">
        <f t="shared" si="22"/>
        <v/>
      </c>
      <c r="W86" s="327" t="s">
        <v>1163</v>
      </c>
    </row>
    <row r="87" spans="1:23" ht="39" customHeight="1" thickBot="1">
      <c r="A87" s="1000"/>
      <c r="B87" s="934"/>
      <c r="C87" s="935"/>
      <c r="D87" s="935"/>
      <c r="E87" s="1006"/>
      <c r="F87" s="487"/>
      <c r="G87" s="488"/>
      <c r="H87" s="105"/>
      <c r="I87" s="44"/>
      <c r="J87" s="544"/>
      <c r="K87" s="44"/>
      <c r="L87" s="542">
        <f t="shared" si="23"/>
        <v>0</v>
      </c>
      <c r="M87" s="489"/>
      <c r="N87" s="44"/>
      <c r="O87" s="542">
        <f t="shared" si="21"/>
        <v>0</v>
      </c>
      <c r="P87" s="913"/>
      <c r="Q87" s="914"/>
      <c r="R87" s="379" t="s">
        <v>2292</v>
      </c>
      <c r="S87" s="741" t="str">
        <f>IF(J87="","",ROUND(J87*P87-M87*P87,4))</f>
        <v/>
      </c>
      <c r="T87" s="742"/>
      <c r="U87" s="206" t="str">
        <f t="shared" si="19"/>
        <v/>
      </c>
      <c r="V87" s="206" t="str">
        <f t="shared" si="22"/>
        <v/>
      </c>
      <c r="W87" s="326"/>
    </row>
    <row r="88" spans="1:23" ht="48.65" customHeight="1" thickTop="1" thickBot="1">
      <c r="A88" s="1000"/>
      <c r="B88" s="936"/>
      <c r="C88" s="937"/>
      <c r="D88" s="937"/>
      <c r="E88" s="919" t="s">
        <v>417</v>
      </c>
      <c r="F88" s="920"/>
      <c r="G88" s="921"/>
      <c r="H88" s="945"/>
      <c r="I88" s="946"/>
      <c r="J88" s="942"/>
      <c r="K88" s="943"/>
      <c r="L88" s="394">
        <f>SUM(L72:L87)</f>
        <v>0</v>
      </c>
      <c r="M88" s="944"/>
      <c r="N88" s="943"/>
      <c r="O88" s="184">
        <f>SUM(O72:O87)</f>
        <v>0</v>
      </c>
      <c r="P88" s="1019"/>
      <c r="Q88" s="1020"/>
      <c r="R88" s="1021"/>
      <c r="S88" s="482" t="str">
        <f>IF(U88=0,"",U88)</f>
        <v/>
      </c>
      <c r="T88" s="482" t="str">
        <f>IF(V88=0,"",V88)</f>
        <v/>
      </c>
      <c r="U88" s="206">
        <f>SUM(U72:U87)</f>
        <v>0</v>
      </c>
      <c r="V88" s="206">
        <f>SUM(V72:V87)</f>
        <v>0</v>
      </c>
      <c r="W88" s="326"/>
    </row>
    <row r="89" spans="1:23" ht="33.75" customHeight="1" thickTop="1">
      <c r="A89" s="1000"/>
      <c r="B89" s="755" t="s">
        <v>1161</v>
      </c>
      <c r="C89" s="756"/>
      <c r="D89" s="886" t="s">
        <v>961</v>
      </c>
      <c r="E89" s="888" t="s">
        <v>962</v>
      </c>
      <c r="F89" s="718" t="s">
        <v>845</v>
      </c>
      <c r="G89" s="720" t="s">
        <v>3471</v>
      </c>
      <c r="H89" s="722">
        <v>8.64</v>
      </c>
      <c r="I89" s="705" t="s">
        <v>455</v>
      </c>
      <c r="J89" s="724"/>
      <c r="K89" s="705" t="s">
        <v>454</v>
      </c>
      <c r="L89" s="701">
        <f>H89*J89</f>
        <v>0</v>
      </c>
      <c r="M89" s="727"/>
      <c r="N89" s="728"/>
      <c r="O89" s="731"/>
      <c r="P89" s="382" t="s">
        <v>778</v>
      </c>
      <c r="Q89" s="645">
        <f>IF(G89="","",(VLOOKUP(G89,小売電気事業者排出係数!C2:E1295,2,FALSE)))</f>
        <v>0.41100000000000003</v>
      </c>
      <c r="R89" s="376" t="s">
        <v>835</v>
      </c>
      <c r="S89" s="390" t="str">
        <f>IF(J89="","",ROUND(J89*Q89,4))</f>
        <v/>
      </c>
      <c r="T89" s="454"/>
      <c r="U89" s="206" t="str">
        <f>S89</f>
        <v/>
      </c>
      <c r="V89" s="206">
        <f>T89</f>
        <v>0</v>
      </c>
      <c r="W89" s="372" t="s">
        <v>814</v>
      </c>
    </row>
    <row r="90" spans="1:23" ht="34" customHeight="1">
      <c r="A90" s="1000"/>
      <c r="B90" s="755"/>
      <c r="C90" s="756"/>
      <c r="D90" s="886"/>
      <c r="E90" s="886"/>
      <c r="F90" s="719"/>
      <c r="G90" s="721"/>
      <c r="H90" s="734"/>
      <c r="I90" s="735"/>
      <c r="J90" s="736"/>
      <c r="K90" s="706"/>
      <c r="L90" s="726"/>
      <c r="M90" s="729"/>
      <c r="N90" s="730"/>
      <c r="O90" s="732"/>
      <c r="P90" s="382" t="s">
        <v>391</v>
      </c>
      <c r="Q90" s="645">
        <f>IF(G89="","",(VLOOKUP(G89,小売電気事業者排出係数!C2:E1295,3,FALSE)))</f>
        <v>0.41100000000000003</v>
      </c>
      <c r="R90" s="376" t="s">
        <v>835</v>
      </c>
      <c r="S90" s="455"/>
      <c r="T90" s="391" t="str">
        <f>IF(J89="","",ROUND(J89*Q90,4))</f>
        <v/>
      </c>
      <c r="U90" s="206">
        <f t="shared" ref="U90:U128" si="25">S90</f>
        <v>0</v>
      </c>
      <c r="V90" s="206" t="str">
        <f t="shared" ref="V90:V128" si="26">T90</f>
        <v/>
      </c>
      <c r="W90" s="372" t="s">
        <v>815</v>
      </c>
    </row>
    <row r="91" spans="1:23" ht="34" customHeight="1">
      <c r="A91" s="1000"/>
      <c r="B91" s="755"/>
      <c r="C91" s="756"/>
      <c r="D91" s="886"/>
      <c r="E91" s="886"/>
      <c r="F91" s="718" t="s">
        <v>845</v>
      </c>
      <c r="G91" s="720"/>
      <c r="H91" s="722">
        <v>8.64</v>
      </c>
      <c r="I91" s="705" t="s">
        <v>455</v>
      </c>
      <c r="J91" s="724"/>
      <c r="K91" s="705" t="s">
        <v>454</v>
      </c>
      <c r="L91" s="701">
        <f>H91*J91</f>
        <v>0</v>
      </c>
      <c r="M91" s="727"/>
      <c r="N91" s="728"/>
      <c r="O91" s="731"/>
      <c r="P91" s="382" t="s">
        <v>778</v>
      </c>
      <c r="Q91" s="645" t="str">
        <f>IF(G91="","",(VLOOKUP(G91,小売電気事業者排出係数!C2:E1295,2,FALSE)))</f>
        <v/>
      </c>
      <c r="R91" s="376" t="s">
        <v>835</v>
      </c>
      <c r="S91" s="390" t="str">
        <f>IF(J91="","",ROUND(J91*Q91,4))</f>
        <v/>
      </c>
      <c r="T91" s="454"/>
      <c r="U91" s="206" t="str">
        <f t="shared" si="25"/>
        <v/>
      </c>
      <c r="V91" s="206">
        <f t="shared" si="26"/>
        <v>0</v>
      </c>
      <c r="W91" s="326"/>
    </row>
    <row r="92" spans="1:23" ht="34" customHeight="1">
      <c r="A92" s="1000"/>
      <c r="B92" s="755"/>
      <c r="C92" s="756"/>
      <c r="D92" s="886"/>
      <c r="E92" s="886"/>
      <c r="F92" s="719"/>
      <c r="G92" s="721"/>
      <c r="H92" s="723"/>
      <c r="I92" s="706"/>
      <c r="J92" s="725"/>
      <c r="K92" s="706"/>
      <c r="L92" s="726"/>
      <c r="M92" s="729"/>
      <c r="N92" s="730"/>
      <c r="O92" s="732"/>
      <c r="P92" s="382" t="s">
        <v>391</v>
      </c>
      <c r="Q92" s="645" t="str">
        <f>IF(G91="","",(VLOOKUP(G91,小売電気事業者排出係数!C2:E1295,3,FALSE)))</f>
        <v/>
      </c>
      <c r="R92" s="545" t="s">
        <v>835</v>
      </c>
      <c r="S92" s="455"/>
      <c r="T92" s="391" t="str">
        <f>IF(J91="","",ROUND(J91*Q92,4))</f>
        <v/>
      </c>
      <c r="U92" s="206">
        <f t="shared" si="25"/>
        <v>0</v>
      </c>
      <c r="V92" s="206" t="str">
        <f t="shared" si="26"/>
        <v/>
      </c>
      <c r="W92" s="372"/>
    </row>
    <row r="93" spans="1:23" ht="34" customHeight="1">
      <c r="A93" s="1000"/>
      <c r="B93" s="755"/>
      <c r="C93" s="756"/>
      <c r="D93" s="886"/>
      <c r="E93" s="886"/>
      <c r="F93" s="718" t="s">
        <v>845</v>
      </c>
      <c r="G93" s="720"/>
      <c r="H93" s="722">
        <v>8.64</v>
      </c>
      <c r="I93" s="705" t="s">
        <v>455</v>
      </c>
      <c r="J93" s="724"/>
      <c r="K93" s="705" t="s">
        <v>454</v>
      </c>
      <c r="L93" s="701">
        <f>H93*J93</f>
        <v>0</v>
      </c>
      <c r="M93" s="727"/>
      <c r="N93" s="728"/>
      <c r="O93" s="731"/>
      <c r="P93" s="382" t="s">
        <v>778</v>
      </c>
      <c r="Q93" s="645" t="str">
        <f>IF(G93="","",(VLOOKUP(G93,小売電気事業者排出係数!C2:E1295,2,FALSE)))</f>
        <v/>
      </c>
      <c r="R93" s="545" t="s">
        <v>835</v>
      </c>
      <c r="S93" s="390" t="str">
        <f>IF(J93="","",ROUND(J93*Q93,4))</f>
        <v/>
      </c>
      <c r="T93" s="454"/>
      <c r="U93" s="206" t="str">
        <f t="shared" si="25"/>
        <v/>
      </c>
      <c r="V93" s="206">
        <f t="shared" si="26"/>
        <v>0</v>
      </c>
      <c r="W93" s="372"/>
    </row>
    <row r="94" spans="1:23" ht="34" customHeight="1">
      <c r="A94" s="1000"/>
      <c r="B94" s="755"/>
      <c r="C94" s="756"/>
      <c r="D94" s="886"/>
      <c r="E94" s="886"/>
      <c r="F94" s="719"/>
      <c r="G94" s="721"/>
      <c r="H94" s="723"/>
      <c r="I94" s="706"/>
      <c r="J94" s="725"/>
      <c r="K94" s="706"/>
      <c r="L94" s="702"/>
      <c r="M94" s="729"/>
      <c r="N94" s="730"/>
      <c r="O94" s="733"/>
      <c r="P94" s="382" t="s">
        <v>391</v>
      </c>
      <c r="Q94" s="645" t="str">
        <f>IF(G93="","",(VLOOKUP(G93,小売電気事業者排出係数!C2:E1295,3,FALSE)))</f>
        <v/>
      </c>
      <c r="R94" s="376" t="s">
        <v>835</v>
      </c>
      <c r="S94" s="455"/>
      <c r="T94" s="391" t="str">
        <f>IF(J93="","",ROUND(J93*Q94,4))</f>
        <v/>
      </c>
      <c r="U94" s="206">
        <f t="shared" si="25"/>
        <v>0</v>
      </c>
      <c r="V94" s="206" t="str">
        <f t="shared" si="26"/>
        <v/>
      </c>
      <c r="W94" s="371"/>
    </row>
    <row r="95" spans="1:23" ht="34" customHeight="1">
      <c r="A95" s="1000"/>
      <c r="B95" s="755"/>
      <c r="C95" s="756"/>
      <c r="D95" s="886"/>
      <c r="E95" s="886"/>
      <c r="F95" s="718" t="s">
        <v>845</v>
      </c>
      <c r="G95" s="720"/>
      <c r="H95" s="722">
        <v>8.64</v>
      </c>
      <c r="I95" s="705" t="s">
        <v>455</v>
      </c>
      <c r="J95" s="724"/>
      <c r="K95" s="705" t="s">
        <v>454</v>
      </c>
      <c r="L95" s="701">
        <f>H95*J95</f>
        <v>0</v>
      </c>
      <c r="M95" s="727"/>
      <c r="N95" s="728"/>
      <c r="O95" s="731"/>
      <c r="P95" s="382" t="s">
        <v>778</v>
      </c>
      <c r="Q95" s="645" t="str">
        <f>IF(G95="","",(VLOOKUP(G95,小売電気事業者排出係数!C2:E1295,2,FALSE)))</f>
        <v/>
      </c>
      <c r="R95" s="376" t="s">
        <v>835</v>
      </c>
      <c r="S95" s="390" t="str">
        <f>IF(J95="","",ROUND(J95*Q95,4))</f>
        <v/>
      </c>
      <c r="T95" s="454"/>
      <c r="U95" s="206" t="str">
        <f t="shared" si="25"/>
        <v/>
      </c>
      <c r="V95" s="206">
        <f t="shared" si="26"/>
        <v>0</v>
      </c>
      <c r="W95" s="372"/>
    </row>
    <row r="96" spans="1:23" ht="34.5" customHeight="1">
      <c r="A96" s="1000"/>
      <c r="B96" s="755"/>
      <c r="C96" s="756"/>
      <c r="D96" s="886"/>
      <c r="E96" s="886"/>
      <c r="F96" s="719"/>
      <c r="G96" s="721"/>
      <c r="H96" s="723"/>
      <c r="I96" s="706"/>
      <c r="J96" s="725"/>
      <c r="K96" s="706"/>
      <c r="L96" s="702"/>
      <c r="M96" s="729"/>
      <c r="N96" s="730"/>
      <c r="O96" s="733"/>
      <c r="P96" s="382" t="s">
        <v>391</v>
      </c>
      <c r="Q96" s="645" t="str">
        <f>IF(G95="","",(VLOOKUP(G95,小売電気事業者排出係数!C2:E1295,3,FALSE)))</f>
        <v/>
      </c>
      <c r="R96" s="376" t="s">
        <v>835</v>
      </c>
      <c r="S96" s="455"/>
      <c r="T96" s="391" t="str">
        <f>IF(J95="","",ROUND(J95*Q96,4))</f>
        <v/>
      </c>
      <c r="U96" s="206">
        <f t="shared" si="25"/>
        <v>0</v>
      </c>
      <c r="V96" s="206" t="str">
        <f t="shared" si="26"/>
        <v/>
      </c>
      <c r="W96" s="372"/>
    </row>
    <row r="97" spans="1:23" ht="34" customHeight="1">
      <c r="A97" s="1000"/>
      <c r="B97" s="755"/>
      <c r="C97" s="756"/>
      <c r="D97" s="886"/>
      <c r="E97" s="886"/>
      <c r="F97" s="718" t="s">
        <v>845</v>
      </c>
      <c r="G97" s="720"/>
      <c r="H97" s="722">
        <v>8.64</v>
      </c>
      <c r="I97" s="705" t="s">
        <v>455</v>
      </c>
      <c r="J97" s="724"/>
      <c r="K97" s="705" t="s">
        <v>454</v>
      </c>
      <c r="L97" s="701">
        <f>H97*J97</f>
        <v>0</v>
      </c>
      <c r="M97" s="727"/>
      <c r="N97" s="728"/>
      <c r="O97" s="731"/>
      <c r="P97" s="382" t="s">
        <v>778</v>
      </c>
      <c r="Q97" s="645" t="str">
        <f>IF(G97="","",(VLOOKUP(G97,小売電気事業者排出係数!C2:E1295,2,FALSE)))</f>
        <v/>
      </c>
      <c r="R97" s="376" t="s">
        <v>835</v>
      </c>
      <c r="S97" s="390" t="str">
        <f>IF(J97="","",ROUND(J97*Q97,4))</f>
        <v/>
      </c>
      <c r="T97" s="454"/>
      <c r="U97" s="206" t="str">
        <f t="shared" si="25"/>
        <v/>
      </c>
      <c r="V97" s="206">
        <f t="shared" si="26"/>
        <v>0</v>
      </c>
      <c r="W97" s="326"/>
    </row>
    <row r="98" spans="1:23" ht="34" customHeight="1" thickBot="1">
      <c r="A98" s="1000"/>
      <c r="B98" s="755"/>
      <c r="C98" s="756"/>
      <c r="D98" s="886"/>
      <c r="E98" s="886"/>
      <c r="F98" s="719"/>
      <c r="G98" s="721"/>
      <c r="H98" s="723"/>
      <c r="I98" s="706"/>
      <c r="J98" s="725"/>
      <c r="K98" s="706"/>
      <c r="L98" s="702"/>
      <c r="M98" s="729"/>
      <c r="N98" s="730"/>
      <c r="O98" s="733"/>
      <c r="P98" s="382" t="s">
        <v>391</v>
      </c>
      <c r="Q98" s="645" t="str">
        <f>IF(G97="","",(VLOOKUP(G97,小売電気事業者排出係数!C2:E1295,3,FALSE)))</f>
        <v/>
      </c>
      <c r="R98" s="545" t="s">
        <v>835</v>
      </c>
      <c r="S98" s="455"/>
      <c r="T98" s="391" t="str">
        <f>IF(J97="","",ROUND(J97*Q98,4))</f>
        <v/>
      </c>
      <c r="U98" s="206">
        <f t="shared" si="25"/>
        <v>0</v>
      </c>
      <c r="V98" s="206" t="str">
        <f t="shared" si="26"/>
        <v/>
      </c>
      <c r="W98" s="372"/>
    </row>
    <row r="99" spans="1:23" ht="34" hidden="1" customHeight="1">
      <c r="A99" s="1000"/>
      <c r="B99" s="755"/>
      <c r="C99" s="756"/>
      <c r="D99" s="886"/>
      <c r="E99" s="886"/>
      <c r="F99" s="718" t="s">
        <v>845</v>
      </c>
      <c r="G99" s="720"/>
      <c r="H99" s="722">
        <v>8.64</v>
      </c>
      <c r="I99" s="705" t="s">
        <v>455</v>
      </c>
      <c r="J99" s="724"/>
      <c r="K99" s="705" t="s">
        <v>454</v>
      </c>
      <c r="L99" s="701">
        <f>H99*J99</f>
        <v>0</v>
      </c>
      <c r="M99" s="727"/>
      <c r="N99" s="728"/>
      <c r="O99" s="731"/>
      <c r="P99" s="382" t="s">
        <v>778</v>
      </c>
      <c r="Q99" s="387"/>
      <c r="R99" s="545" t="s">
        <v>835</v>
      </c>
      <c r="S99" s="390" t="str">
        <f>IF(J99="","",ROUND(J99*Q99,4))</f>
        <v/>
      </c>
      <c r="T99" s="454"/>
      <c r="U99" s="206" t="str">
        <f t="shared" si="25"/>
        <v/>
      </c>
      <c r="V99" s="206">
        <f t="shared" si="26"/>
        <v>0</v>
      </c>
      <c r="W99" s="372"/>
    </row>
    <row r="100" spans="1:23" ht="34" hidden="1" customHeight="1">
      <c r="A100" s="1000"/>
      <c r="B100" s="755"/>
      <c r="C100" s="756"/>
      <c r="D100" s="886"/>
      <c r="E100" s="886"/>
      <c r="F100" s="719"/>
      <c r="G100" s="721"/>
      <c r="H100" s="723"/>
      <c r="I100" s="706"/>
      <c r="J100" s="725"/>
      <c r="K100" s="706"/>
      <c r="L100" s="702"/>
      <c r="M100" s="729"/>
      <c r="N100" s="730"/>
      <c r="O100" s="733"/>
      <c r="P100" s="382" t="s">
        <v>391</v>
      </c>
      <c r="Q100" s="387"/>
      <c r="R100" s="376" t="s">
        <v>835</v>
      </c>
      <c r="S100" s="455"/>
      <c r="T100" s="391" t="str">
        <f>IF(J99="","",ROUND(J99*Q100,4))</f>
        <v/>
      </c>
      <c r="U100" s="206">
        <f t="shared" si="25"/>
        <v>0</v>
      </c>
      <c r="V100" s="206" t="str">
        <f t="shared" si="26"/>
        <v/>
      </c>
      <c r="W100" s="371"/>
    </row>
    <row r="101" spans="1:23" ht="34" hidden="1" customHeight="1">
      <c r="A101" s="1000"/>
      <c r="B101" s="755"/>
      <c r="C101" s="756"/>
      <c r="D101" s="886"/>
      <c r="E101" s="886"/>
      <c r="F101" s="718" t="s">
        <v>845</v>
      </c>
      <c r="G101" s="720"/>
      <c r="H101" s="722">
        <v>8.64</v>
      </c>
      <c r="I101" s="705" t="s">
        <v>455</v>
      </c>
      <c r="J101" s="724"/>
      <c r="K101" s="705" t="s">
        <v>454</v>
      </c>
      <c r="L101" s="701">
        <f>H101*J101</f>
        <v>0</v>
      </c>
      <c r="M101" s="727"/>
      <c r="N101" s="728"/>
      <c r="O101" s="731"/>
      <c r="P101" s="382" t="s">
        <v>778</v>
      </c>
      <c r="Q101" s="387"/>
      <c r="R101" s="376" t="s">
        <v>835</v>
      </c>
      <c r="S101" s="390" t="str">
        <f>IF(J101="","",ROUND(J101*Q101,4))</f>
        <v/>
      </c>
      <c r="T101" s="454"/>
      <c r="U101" s="206" t="str">
        <f t="shared" si="25"/>
        <v/>
      </c>
      <c r="V101" s="206">
        <f t="shared" si="26"/>
        <v>0</v>
      </c>
      <c r="W101" s="372"/>
    </row>
    <row r="102" spans="1:23" ht="34.5" hidden="1" customHeight="1">
      <c r="A102" s="1000"/>
      <c r="B102" s="755"/>
      <c r="C102" s="756"/>
      <c r="D102" s="886"/>
      <c r="E102" s="886"/>
      <c r="F102" s="719"/>
      <c r="G102" s="721"/>
      <c r="H102" s="723"/>
      <c r="I102" s="706"/>
      <c r="J102" s="725"/>
      <c r="K102" s="706"/>
      <c r="L102" s="702"/>
      <c r="M102" s="729"/>
      <c r="N102" s="730"/>
      <c r="O102" s="733"/>
      <c r="P102" s="382" t="s">
        <v>391</v>
      </c>
      <c r="Q102" s="387"/>
      <c r="R102" s="376" t="s">
        <v>835</v>
      </c>
      <c r="S102" s="455"/>
      <c r="T102" s="391" t="str">
        <f>IF(J101="","",ROUND(J101*Q102,4))</f>
        <v/>
      </c>
      <c r="U102" s="206">
        <f t="shared" si="25"/>
        <v>0</v>
      </c>
      <c r="V102" s="206" t="str">
        <f t="shared" si="26"/>
        <v/>
      </c>
      <c r="W102" s="372"/>
    </row>
    <row r="103" spans="1:23" ht="34" hidden="1" customHeight="1">
      <c r="A103" s="1000"/>
      <c r="B103" s="755"/>
      <c r="C103" s="756"/>
      <c r="D103" s="886"/>
      <c r="E103" s="886"/>
      <c r="F103" s="718" t="s">
        <v>845</v>
      </c>
      <c r="G103" s="720"/>
      <c r="H103" s="722">
        <v>8.64</v>
      </c>
      <c r="I103" s="705" t="s">
        <v>455</v>
      </c>
      <c r="J103" s="724"/>
      <c r="K103" s="705" t="s">
        <v>454</v>
      </c>
      <c r="L103" s="701">
        <f>H103*J103</f>
        <v>0</v>
      </c>
      <c r="M103" s="727"/>
      <c r="N103" s="728"/>
      <c r="O103" s="731"/>
      <c r="P103" s="382" t="s">
        <v>778</v>
      </c>
      <c r="Q103" s="387"/>
      <c r="R103" s="376" t="s">
        <v>835</v>
      </c>
      <c r="S103" s="390" t="str">
        <f>IF(J103="","",ROUND(J103*Q103,4))</f>
        <v/>
      </c>
      <c r="T103" s="454"/>
      <c r="U103" s="206" t="str">
        <f t="shared" si="25"/>
        <v/>
      </c>
      <c r="V103" s="206">
        <f t="shared" si="26"/>
        <v>0</v>
      </c>
      <c r="W103" s="326"/>
    </row>
    <row r="104" spans="1:23" ht="34" hidden="1" customHeight="1">
      <c r="A104" s="1000"/>
      <c r="B104" s="755"/>
      <c r="C104" s="756"/>
      <c r="D104" s="886"/>
      <c r="E104" s="886"/>
      <c r="F104" s="719"/>
      <c r="G104" s="721"/>
      <c r="H104" s="723"/>
      <c r="I104" s="706"/>
      <c r="J104" s="725"/>
      <c r="K104" s="706"/>
      <c r="L104" s="726"/>
      <c r="M104" s="729"/>
      <c r="N104" s="730"/>
      <c r="O104" s="732"/>
      <c r="P104" s="382" t="s">
        <v>391</v>
      </c>
      <c r="Q104" s="387"/>
      <c r="R104" s="545" t="s">
        <v>835</v>
      </c>
      <c r="S104" s="455"/>
      <c r="T104" s="391" t="str">
        <f>IF(J103="","",ROUND(J103*Q104,4))</f>
        <v/>
      </c>
      <c r="U104" s="206">
        <f t="shared" si="25"/>
        <v>0</v>
      </c>
      <c r="V104" s="206" t="str">
        <f t="shared" si="26"/>
        <v/>
      </c>
      <c r="W104" s="372"/>
    </row>
    <row r="105" spans="1:23" ht="34" hidden="1" customHeight="1">
      <c r="A105" s="1000"/>
      <c r="B105" s="755"/>
      <c r="C105" s="756"/>
      <c r="D105" s="886"/>
      <c r="E105" s="886"/>
      <c r="F105" s="718" t="s">
        <v>845</v>
      </c>
      <c r="G105" s="720"/>
      <c r="H105" s="722">
        <v>8.64</v>
      </c>
      <c r="I105" s="705" t="s">
        <v>455</v>
      </c>
      <c r="J105" s="724"/>
      <c r="K105" s="705" t="s">
        <v>454</v>
      </c>
      <c r="L105" s="701">
        <f>H105*J105</f>
        <v>0</v>
      </c>
      <c r="M105" s="727"/>
      <c r="N105" s="728"/>
      <c r="O105" s="731"/>
      <c r="P105" s="382" t="s">
        <v>778</v>
      </c>
      <c r="Q105" s="387"/>
      <c r="R105" s="376" t="s">
        <v>835</v>
      </c>
      <c r="S105" s="390" t="str">
        <f>IF(J105="","",ROUND(J105*Q105,4))</f>
        <v/>
      </c>
      <c r="T105" s="454"/>
      <c r="U105" s="206" t="str">
        <f t="shared" si="25"/>
        <v/>
      </c>
      <c r="V105" s="206">
        <f t="shared" si="26"/>
        <v>0</v>
      </c>
      <c r="W105" s="326"/>
    </row>
    <row r="106" spans="1:23" ht="34" hidden="1" customHeight="1">
      <c r="A106" s="1000"/>
      <c r="B106" s="755"/>
      <c r="C106" s="756"/>
      <c r="D106" s="886"/>
      <c r="E106" s="886"/>
      <c r="F106" s="719"/>
      <c r="G106" s="721"/>
      <c r="H106" s="723"/>
      <c r="I106" s="706"/>
      <c r="J106" s="725"/>
      <c r="K106" s="706"/>
      <c r="L106" s="726"/>
      <c r="M106" s="729"/>
      <c r="N106" s="730"/>
      <c r="O106" s="732"/>
      <c r="P106" s="382" t="s">
        <v>391</v>
      </c>
      <c r="Q106" s="387"/>
      <c r="R106" s="545" t="s">
        <v>835</v>
      </c>
      <c r="S106" s="455"/>
      <c r="T106" s="391" t="str">
        <f>IF(J105="","",ROUND(J105*Q106,4))</f>
        <v/>
      </c>
      <c r="U106" s="206">
        <f t="shared" si="25"/>
        <v>0</v>
      </c>
      <c r="V106" s="206" t="str">
        <f t="shared" si="26"/>
        <v/>
      </c>
      <c r="W106" s="372"/>
    </row>
    <row r="107" spans="1:23" ht="34" hidden="1" customHeight="1">
      <c r="A107" s="1000"/>
      <c r="B107" s="755"/>
      <c r="C107" s="756"/>
      <c r="D107" s="886"/>
      <c r="E107" s="886"/>
      <c r="F107" s="718" t="s">
        <v>845</v>
      </c>
      <c r="G107" s="720"/>
      <c r="H107" s="722">
        <v>8.64</v>
      </c>
      <c r="I107" s="705" t="s">
        <v>455</v>
      </c>
      <c r="J107" s="724"/>
      <c r="K107" s="705" t="s">
        <v>454</v>
      </c>
      <c r="L107" s="701">
        <f>H107*J107</f>
        <v>0</v>
      </c>
      <c r="M107" s="727"/>
      <c r="N107" s="728"/>
      <c r="O107" s="731"/>
      <c r="P107" s="382" t="s">
        <v>778</v>
      </c>
      <c r="Q107" s="387"/>
      <c r="R107" s="545" t="s">
        <v>835</v>
      </c>
      <c r="S107" s="390" t="str">
        <f>IF(J107="","",ROUND(J107*Q107,4))</f>
        <v/>
      </c>
      <c r="T107" s="454"/>
      <c r="U107" s="206" t="str">
        <f t="shared" si="25"/>
        <v/>
      </c>
      <c r="V107" s="206">
        <f t="shared" si="26"/>
        <v>0</v>
      </c>
      <c r="W107" s="372"/>
    </row>
    <row r="108" spans="1:23" ht="34" hidden="1" customHeight="1">
      <c r="A108" s="1000"/>
      <c r="B108" s="755"/>
      <c r="C108" s="756"/>
      <c r="D108" s="886"/>
      <c r="E108" s="886"/>
      <c r="F108" s="719"/>
      <c r="G108" s="721"/>
      <c r="H108" s="723"/>
      <c r="I108" s="706"/>
      <c r="J108" s="725"/>
      <c r="K108" s="706"/>
      <c r="L108" s="702"/>
      <c r="M108" s="729"/>
      <c r="N108" s="730"/>
      <c r="O108" s="733"/>
      <c r="P108" s="382" t="s">
        <v>391</v>
      </c>
      <c r="Q108" s="387"/>
      <c r="R108" s="376" t="s">
        <v>835</v>
      </c>
      <c r="S108" s="455"/>
      <c r="T108" s="391" t="str">
        <f>IF(J107="","",ROUND(J107*Q108,4))</f>
        <v/>
      </c>
      <c r="U108" s="206">
        <f t="shared" si="25"/>
        <v>0</v>
      </c>
      <c r="V108" s="206" t="str">
        <f t="shared" si="26"/>
        <v/>
      </c>
      <c r="W108" s="371"/>
    </row>
    <row r="109" spans="1:23" ht="34" hidden="1" customHeight="1">
      <c r="A109" s="1000"/>
      <c r="B109" s="755"/>
      <c r="C109" s="756"/>
      <c r="D109" s="886"/>
      <c r="E109" s="886"/>
      <c r="F109" s="718" t="s">
        <v>845</v>
      </c>
      <c r="G109" s="720"/>
      <c r="H109" s="722">
        <v>8.64</v>
      </c>
      <c r="I109" s="705" t="s">
        <v>455</v>
      </c>
      <c r="J109" s="724"/>
      <c r="K109" s="705" t="s">
        <v>454</v>
      </c>
      <c r="L109" s="701">
        <f>H109*J109</f>
        <v>0</v>
      </c>
      <c r="M109" s="727"/>
      <c r="N109" s="728"/>
      <c r="O109" s="731"/>
      <c r="P109" s="382" t="s">
        <v>778</v>
      </c>
      <c r="Q109" s="387"/>
      <c r="R109" s="376" t="s">
        <v>835</v>
      </c>
      <c r="S109" s="390" t="str">
        <f>IF(J109="","",ROUND(J109*Q109,4))</f>
        <v/>
      </c>
      <c r="T109" s="454"/>
      <c r="U109" s="206" t="str">
        <f t="shared" si="25"/>
        <v/>
      </c>
      <c r="V109" s="206">
        <f t="shared" si="26"/>
        <v>0</v>
      </c>
      <c r="W109" s="372"/>
    </row>
    <row r="110" spans="1:23" ht="34.5" hidden="1" customHeight="1">
      <c r="A110" s="1000"/>
      <c r="B110" s="755"/>
      <c r="C110" s="756"/>
      <c r="D110" s="886"/>
      <c r="E110" s="886"/>
      <c r="F110" s="719"/>
      <c r="G110" s="721"/>
      <c r="H110" s="723"/>
      <c r="I110" s="706"/>
      <c r="J110" s="725"/>
      <c r="K110" s="706"/>
      <c r="L110" s="702"/>
      <c r="M110" s="729"/>
      <c r="N110" s="730"/>
      <c r="O110" s="733"/>
      <c r="P110" s="382" t="s">
        <v>391</v>
      </c>
      <c r="Q110" s="387"/>
      <c r="R110" s="376" t="s">
        <v>835</v>
      </c>
      <c r="S110" s="455"/>
      <c r="T110" s="391" t="str">
        <f>IF(J109="","",ROUND(J109*Q110,4))</f>
        <v/>
      </c>
      <c r="U110" s="206">
        <f t="shared" si="25"/>
        <v>0</v>
      </c>
      <c r="V110" s="206" t="str">
        <f t="shared" si="26"/>
        <v/>
      </c>
      <c r="W110" s="372"/>
    </row>
    <row r="111" spans="1:23" ht="34" hidden="1" customHeight="1">
      <c r="A111" s="1000"/>
      <c r="B111" s="755"/>
      <c r="C111" s="756"/>
      <c r="D111" s="886"/>
      <c r="E111" s="886"/>
      <c r="F111" s="718" t="s">
        <v>845</v>
      </c>
      <c r="G111" s="720"/>
      <c r="H111" s="722">
        <v>8.64</v>
      </c>
      <c r="I111" s="705" t="s">
        <v>455</v>
      </c>
      <c r="J111" s="724"/>
      <c r="K111" s="705" t="s">
        <v>454</v>
      </c>
      <c r="L111" s="701">
        <f>H111*J111</f>
        <v>0</v>
      </c>
      <c r="M111" s="727"/>
      <c r="N111" s="728"/>
      <c r="O111" s="731"/>
      <c r="P111" s="382" t="s">
        <v>778</v>
      </c>
      <c r="Q111" s="387"/>
      <c r="R111" s="545" t="s">
        <v>835</v>
      </c>
      <c r="S111" s="390" t="str">
        <f>IF(J111="","",ROUND(J111*Q111,4))</f>
        <v/>
      </c>
      <c r="T111" s="454"/>
      <c r="U111" s="206" t="str">
        <f t="shared" si="25"/>
        <v/>
      </c>
      <c r="V111" s="206">
        <f t="shared" si="26"/>
        <v>0</v>
      </c>
      <c r="W111" s="372"/>
    </row>
    <row r="112" spans="1:23" ht="34" hidden="1" customHeight="1">
      <c r="A112" s="1000"/>
      <c r="B112" s="755"/>
      <c r="C112" s="756"/>
      <c r="D112" s="886"/>
      <c r="E112" s="886"/>
      <c r="F112" s="719"/>
      <c r="G112" s="721"/>
      <c r="H112" s="723"/>
      <c r="I112" s="706"/>
      <c r="J112" s="725"/>
      <c r="K112" s="706"/>
      <c r="L112" s="702"/>
      <c r="M112" s="729"/>
      <c r="N112" s="730"/>
      <c r="O112" s="733"/>
      <c r="P112" s="382" t="s">
        <v>391</v>
      </c>
      <c r="Q112" s="387"/>
      <c r="R112" s="376" t="s">
        <v>835</v>
      </c>
      <c r="S112" s="455"/>
      <c r="T112" s="391" t="str">
        <f>IF(J111="","",ROUND(J111*Q112,4))</f>
        <v/>
      </c>
      <c r="U112" s="206">
        <f t="shared" si="25"/>
        <v>0</v>
      </c>
      <c r="V112" s="206" t="str">
        <f t="shared" si="26"/>
        <v/>
      </c>
      <c r="W112" s="371"/>
    </row>
    <row r="113" spans="1:23" ht="34" hidden="1" customHeight="1">
      <c r="A113" s="1000"/>
      <c r="B113" s="755"/>
      <c r="C113" s="756"/>
      <c r="D113" s="886"/>
      <c r="E113" s="886"/>
      <c r="F113" s="718" t="s">
        <v>845</v>
      </c>
      <c r="G113" s="720"/>
      <c r="H113" s="722">
        <v>8.64</v>
      </c>
      <c r="I113" s="705" t="s">
        <v>455</v>
      </c>
      <c r="J113" s="724"/>
      <c r="K113" s="705" t="s">
        <v>454</v>
      </c>
      <c r="L113" s="701">
        <f>H113*J113</f>
        <v>0</v>
      </c>
      <c r="M113" s="727"/>
      <c r="N113" s="728"/>
      <c r="O113" s="731"/>
      <c r="P113" s="382" t="s">
        <v>778</v>
      </c>
      <c r="Q113" s="387"/>
      <c r="R113" s="376" t="s">
        <v>835</v>
      </c>
      <c r="S113" s="390" t="str">
        <f>IF(J113="","",ROUND(J113*Q113,4))</f>
        <v/>
      </c>
      <c r="T113" s="454"/>
      <c r="U113" s="206" t="str">
        <f t="shared" si="25"/>
        <v/>
      </c>
      <c r="V113" s="206">
        <f t="shared" si="26"/>
        <v>0</v>
      </c>
      <c r="W113" s="372"/>
    </row>
    <row r="114" spans="1:23" ht="34.5" hidden="1" customHeight="1">
      <c r="A114" s="1000"/>
      <c r="B114" s="755"/>
      <c r="C114" s="756"/>
      <c r="D114" s="886"/>
      <c r="E114" s="886"/>
      <c r="F114" s="719"/>
      <c r="G114" s="721"/>
      <c r="H114" s="723"/>
      <c r="I114" s="706"/>
      <c r="J114" s="725"/>
      <c r="K114" s="706"/>
      <c r="L114" s="702"/>
      <c r="M114" s="729"/>
      <c r="N114" s="730"/>
      <c r="O114" s="733"/>
      <c r="P114" s="382" t="s">
        <v>391</v>
      </c>
      <c r="Q114" s="387"/>
      <c r="R114" s="376" t="s">
        <v>835</v>
      </c>
      <c r="S114" s="455"/>
      <c r="T114" s="391" t="str">
        <f>IF(J113="","",ROUND(J113*Q114,4))</f>
        <v/>
      </c>
      <c r="U114" s="206">
        <f t="shared" si="25"/>
        <v>0</v>
      </c>
      <c r="V114" s="206" t="str">
        <f t="shared" si="26"/>
        <v/>
      </c>
      <c r="W114" s="372"/>
    </row>
    <row r="115" spans="1:23" ht="34" hidden="1" customHeight="1">
      <c r="A115" s="1000"/>
      <c r="B115" s="755"/>
      <c r="C115" s="756"/>
      <c r="D115" s="886"/>
      <c r="E115" s="886"/>
      <c r="F115" s="718" t="s">
        <v>845</v>
      </c>
      <c r="G115" s="720"/>
      <c r="H115" s="722">
        <v>8.64</v>
      </c>
      <c r="I115" s="705" t="s">
        <v>455</v>
      </c>
      <c r="J115" s="724"/>
      <c r="K115" s="705" t="s">
        <v>454</v>
      </c>
      <c r="L115" s="701">
        <f>H115*J115</f>
        <v>0</v>
      </c>
      <c r="M115" s="727"/>
      <c r="N115" s="728"/>
      <c r="O115" s="731"/>
      <c r="P115" s="382" t="s">
        <v>778</v>
      </c>
      <c r="Q115" s="387"/>
      <c r="R115" s="545" t="s">
        <v>835</v>
      </c>
      <c r="S115" s="390" t="str">
        <f>IF(J115="","",ROUND(J115*Q115,4))</f>
        <v/>
      </c>
      <c r="T115" s="454"/>
      <c r="U115" s="206" t="str">
        <f t="shared" si="25"/>
        <v/>
      </c>
      <c r="V115" s="206">
        <f t="shared" si="26"/>
        <v>0</v>
      </c>
      <c r="W115" s="372"/>
    </row>
    <row r="116" spans="1:23" ht="34" hidden="1" customHeight="1">
      <c r="A116" s="1000"/>
      <c r="B116" s="755"/>
      <c r="C116" s="756"/>
      <c r="D116" s="886"/>
      <c r="E116" s="886"/>
      <c r="F116" s="719"/>
      <c r="G116" s="721"/>
      <c r="H116" s="723"/>
      <c r="I116" s="706"/>
      <c r="J116" s="725"/>
      <c r="K116" s="706"/>
      <c r="L116" s="702"/>
      <c r="M116" s="729"/>
      <c r="N116" s="730"/>
      <c r="O116" s="733"/>
      <c r="P116" s="382" t="s">
        <v>391</v>
      </c>
      <c r="Q116" s="387"/>
      <c r="R116" s="376" t="s">
        <v>835</v>
      </c>
      <c r="S116" s="455"/>
      <c r="T116" s="391" t="str">
        <f>IF(J115="","",ROUND(J115*Q116,4))</f>
        <v/>
      </c>
      <c r="U116" s="206">
        <f t="shared" si="25"/>
        <v>0</v>
      </c>
      <c r="V116" s="206" t="str">
        <f t="shared" si="26"/>
        <v/>
      </c>
      <c r="W116" s="371"/>
    </row>
    <row r="117" spans="1:23" ht="34" hidden="1" customHeight="1">
      <c r="A117" s="1000"/>
      <c r="B117" s="755"/>
      <c r="C117" s="756"/>
      <c r="D117" s="886"/>
      <c r="E117" s="886"/>
      <c r="F117" s="718" t="s">
        <v>845</v>
      </c>
      <c r="G117" s="720"/>
      <c r="H117" s="722">
        <v>8.64</v>
      </c>
      <c r="I117" s="705" t="s">
        <v>455</v>
      </c>
      <c r="J117" s="724"/>
      <c r="K117" s="705" t="s">
        <v>454</v>
      </c>
      <c r="L117" s="701">
        <f>H117*J117</f>
        <v>0</v>
      </c>
      <c r="M117" s="727"/>
      <c r="N117" s="728"/>
      <c r="O117" s="731"/>
      <c r="P117" s="382" t="s">
        <v>778</v>
      </c>
      <c r="Q117" s="387"/>
      <c r="R117" s="376" t="s">
        <v>835</v>
      </c>
      <c r="S117" s="390" t="str">
        <f>IF(J117="","",ROUND(J117*Q117,4))</f>
        <v/>
      </c>
      <c r="T117" s="454"/>
      <c r="U117" s="206" t="str">
        <f t="shared" si="25"/>
        <v/>
      </c>
      <c r="V117" s="206">
        <f t="shared" si="26"/>
        <v>0</v>
      </c>
      <c r="W117" s="372"/>
    </row>
    <row r="118" spans="1:23" ht="34.5" hidden="1" customHeight="1">
      <c r="A118" s="1000"/>
      <c r="B118" s="755"/>
      <c r="C118" s="756"/>
      <c r="D118" s="886"/>
      <c r="E118" s="886"/>
      <c r="F118" s="719"/>
      <c r="G118" s="721"/>
      <c r="H118" s="723"/>
      <c r="I118" s="706"/>
      <c r="J118" s="725"/>
      <c r="K118" s="706"/>
      <c r="L118" s="702"/>
      <c r="M118" s="729"/>
      <c r="N118" s="730"/>
      <c r="O118" s="733"/>
      <c r="P118" s="382" t="s">
        <v>391</v>
      </c>
      <c r="Q118" s="387"/>
      <c r="R118" s="376" t="s">
        <v>835</v>
      </c>
      <c r="S118" s="455"/>
      <c r="T118" s="391" t="str">
        <f>IF(J117="","",ROUND(J117*Q118,4))</f>
        <v/>
      </c>
      <c r="U118" s="206">
        <f t="shared" si="25"/>
        <v>0</v>
      </c>
      <c r="V118" s="206" t="str">
        <f t="shared" si="26"/>
        <v/>
      </c>
      <c r="W118" s="372"/>
    </row>
    <row r="119" spans="1:23" ht="34" hidden="1" customHeight="1">
      <c r="A119" s="1000"/>
      <c r="B119" s="755"/>
      <c r="C119" s="756"/>
      <c r="D119" s="886"/>
      <c r="E119" s="886"/>
      <c r="F119" s="718" t="s">
        <v>845</v>
      </c>
      <c r="G119" s="720"/>
      <c r="H119" s="722">
        <v>8.64</v>
      </c>
      <c r="I119" s="705" t="s">
        <v>455</v>
      </c>
      <c r="J119" s="724"/>
      <c r="K119" s="705" t="s">
        <v>454</v>
      </c>
      <c r="L119" s="701">
        <f>H119*J119</f>
        <v>0</v>
      </c>
      <c r="M119" s="727"/>
      <c r="N119" s="728"/>
      <c r="O119" s="731"/>
      <c r="P119" s="382" t="s">
        <v>778</v>
      </c>
      <c r="Q119" s="387"/>
      <c r="R119" s="376" t="s">
        <v>835</v>
      </c>
      <c r="S119" s="390" t="str">
        <f>IF(J119="","",ROUND(J119*Q119,4))</f>
        <v/>
      </c>
      <c r="T119" s="454"/>
      <c r="U119" s="206" t="str">
        <f t="shared" si="25"/>
        <v/>
      </c>
      <c r="V119" s="206">
        <f t="shared" si="26"/>
        <v>0</v>
      </c>
      <c r="W119" s="326"/>
    </row>
    <row r="120" spans="1:23" ht="34" hidden="1" customHeight="1">
      <c r="A120" s="1000"/>
      <c r="B120" s="755"/>
      <c r="C120" s="756"/>
      <c r="D120" s="886"/>
      <c r="E120" s="886"/>
      <c r="F120" s="719"/>
      <c r="G120" s="721"/>
      <c r="H120" s="723"/>
      <c r="I120" s="706"/>
      <c r="J120" s="725"/>
      <c r="K120" s="706"/>
      <c r="L120" s="726"/>
      <c r="M120" s="729"/>
      <c r="N120" s="730"/>
      <c r="O120" s="732"/>
      <c r="P120" s="382" t="s">
        <v>391</v>
      </c>
      <c r="Q120" s="387"/>
      <c r="R120" s="545" t="s">
        <v>835</v>
      </c>
      <c r="S120" s="455"/>
      <c r="T120" s="391" t="str">
        <f>IF(J119="","",ROUND(J119*Q120,4))</f>
        <v/>
      </c>
      <c r="U120" s="206">
        <f t="shared" si="25"/>
        <v>0</v>
      </c>
      <c r="V120" s="206" t="str">
        <f t="shared" si="26"/>
        <v/>
      </c>
      <c r="W120" s="372"/>
    </row>
    <row r="121" spans="1:23" ht="34" hidden="1" customHeight="1">
      <c r="A121" s="1000"/>
      <c r="B121" s="755"/>
      <c r="C121" s="756"/>
      <c r="D121" s="886"/>
      <c r="E121" s="886"/>
      <c r="F121" s="718" t="s">
        <v>845</v>
      </c>
      <c r="G121" s="720"/>
      <c r="H121" s="722">
        <v>8.64</v>
      </c>
      <c r="I121" s="705" t="s">
        <v>455</v>
      </c>
      <c r="J121" s="724"/>
      <c r="K121" s="705" t="s">
        <v>454</v>
      </c>
      <c r="L121" s="701">
        <f>H121*J121</f>
        <v>0</v>
      </c>
      <c r="M121" s="727"/>
      <c r="N121" s="728"/>
      <c r="O121" s="731"/>
      <c r="P121" s="382" t="s">
        <v>778</v>
      </c>
      <c r="Q121" s="387"/>
      <c r="R121" s="545" t="s">
        <v>835</v>
      </c>
      <c r="S121" s="390" t="str">
        <f>IF(J121="","",ROUND(J121*Q121,4))</f>
        <v/>
      </c>
      <c r="T121" s="454"/>
      <c r="U121" s="206" t="str">
        <f t="shared" si="25"/>
        <v/>
      </c>
      <c r="V121" s="206">
        <f t="shared" si="26"/>
        <v>0</v>
      </c>
      <c r="W121" s="372"/>
    </row>
    <row r="122" spans="1:23" ht="34" hidden="1" customHeight="1">
      <c r="A122" s="1000"/>
      <c r="B122" s="755"/>
      <c r="C122" s="756"/>
      <c r="D122" s="886"/>
      <c r="E122" s="886"/>
      <c r="F122" s="719"/>
      <c r="G122" s="721"/>
      <c r="H122" s="723"/>
      <c r="I122" s="706"/>
      <c r="J122" s="725"/>
      <c r="K122" s="706"/>
      <c r="L122" s="702"/>
      <c r="M122" s="729"/>
      <c r="N122" s="730"/>
      <c r="O122" s="733"/>
      <c r="P122" s="382" t="s">
        <v>391</v>
      </c>
      <c r="Q122" s="387"/>
      <c r="R122" s="376" t="s">
        <v>835</v>
      </c>
      <c r="S122" s="455"/>
      <c r="T122" s="391" t="str">
        <f>IF(J121="","",ROUND(J121*Q122,4))</f>
        <v/>
      </c>
      <c r="U122" s="206">
        <f t="shared" si="25"/>
        <v>0</v>
      </c>
      <c r="V122" s="206" t="str">
        <f t="shared" si="26"/>
        <v/>
      </c>
      <c r="W122" s="371"/>
    </row>
    <row r="123" spans="1:23" ht="34" hidden="1" customHeight="1">
      <c r="A123" s="1000"/>
      <c r="B123" s="755"/>
      <c r="C123" s="756"/>
      <c r="D123" s="886"/>
      <c r="E123" s="886"/>
      <c r="F123" s="718" t="s">
        <v>845</v>
      </c>
      <c r="G123" s="720"/>
      <c r="H123" s="722">
        <v>8.64</v>
      </c>
      <c r="I123" s="705" t="s">
        <v>455</v>
      </c>
      <c r="J123" s="724"/>
      <c r="K123" s="705" t="s">
        <v>454</v>
      </c>
      <c r="L123" s="701">
        <f>H123*J123</f>
        <v>0</v>
      </c>
      <c r="M123" s="727"/>
      <c r="N123" s="728"/>
      <c r="O123" s="731"/>
      <c r="P123" s="382" t="s">
        <v>778</v>
      </c>
      <c r="Q123" s="387"/>
      <c r="R123" s="376" t="s">
        <v>835</v>
      </c>
      <c r="S123" s="390" t="str">
        <f>IF(J123="","",ROUND(J123*Q123,4))</f>
        <v/>
      </c>
      <c r="T123" s="454"/>
      <c r="U123" s="206" t="str">
        <f t="shared" si="25"/>
        <v/>
      </c>
      <c r="V123" s="206">
        <f t="shared" si="26"/>
        <v>0</v>
      </c>
      <c r="W123" s="372"/>
    </row>
    <row r="124" spans="1:23" ht="34.5" hidden="1" customHeight="1">
      <c r="A124" s="1000"/>
      <c r="B124" s="755"/>
      <c r="C124" s="756"/>
      <c r="D124" s="886"/>
      <c r="E124" s="886"/>
      <c r="F124" s="719"/>
      <c r="G124" s="721"/>
      <c r="H124" s="723"/>
      <c r="I124" s="706"/>
      <c r="J124" s="725"/>
      <c r="K124" s="706"/>
      <c r="L124" s="702"/>
      <c r="M124" s="729"/>
      <c r="N124" s="730"/>
      <c r="O124" s="733"/>
      <c r="P124" s="382" t="s">
        <v>391</v>
      </c>
      <c r="Q124" s="387"/>
      <c r="R124" s="376" t="s">
        <v>835</v>
      </c>
      <c r="S124" s="455"/>
      <c r="T124" s="391" t="str">
        <f>IF(J123="","",ROUND(J123*Q124,4))</f>
        <v/>
      </c>
      <c r="U124" s="206">
        <f t="shared" si="25"/>
        <v>0</v>
      </c>
      <c r="V124" s="206" t="str">
        <f t="shared" si="26"/>
        <v/>
      </c>
      <c r="W124" s="372"/>
    </row>
    <row r="125" spans="1:23" ht="34" hidden="1" customHeight="1">
      <c r="A125" s="1000"/>
      <c r="B125" s="755"/>
      <c r="C125" s="756"/>
      <c r="D125" s="886"/>
      <c r="E125" s="886"/>
      <c r="F125" s="718" t="s">
        <v>845</v>
      </c>
      <c r="G125" s="720"/>
      <c r="H125" s="722">
        <v>8.64</v>
      </c>
      <c r="I125" s="705" t="s">
        <v>455</v>
      </c>
      <c r="J125" s="724"/>
      <c r="K125" s="705" t="s">
        <v>454</v>
      </c>
      <c r="L125" s="701">
        <f>H125*J125</f>
        <v>0</v>
      </c>
      <c r="M125" s="727"/>
      <c r="N125" s="728"/>
      <c r="O125" s="731"/>
      <c r="P125" s="382" t="s">
        <v>778</v>
      </c>
      <c r="Q125" s="387"/>
      <c r="R125" s="376" t="s">
        <v>835</v>
      </c>
      <c r="S125" s="390" t="str">
        <f>IF(J125="","",ROUND(J125*Q125,4))</f>
        <v/>
      </c>
      <c r="T125" s="454"/>
      <c r="U125" s="206" t="str">
        <f t="shared" si="25"/>
        <v/>
      </c>
      <c r="V125" s="206">
        <f t="shared" si="26"/>
        <v>0</v>
      </c>
      <c r="W125" s="326"/>
    </row>
    <row r="126" spans="1:23" ht="34" hidden="1" customHeight="1">
      <c r="A126" s="1000"/>
      <c r="B126" s="755"/>
      <c r="C126" s="756"/>
      <c r="D126" s="886"/>
      <c r="E126" s="886"/>
      <c r="F126" s="719"/>
      <c r="G126" s="721"/>
      <c r="H126" s="723"/>
      <c r="I126" s="706"/>
      <c r="J126" s="725"/>
      <c r="K126" s="706"/>
      <c r="L126" s="726"/>
      <c r="M126" s="729"/>
      <c r="N126" s="730"/>
      <c r="O126" s="732"/>
      <c r="P126" s="382" t="s">
        <v>391</v>
      </c>
      <c r="Q126" s="387"/>
      <c r="R126" s="545" t="s">
        <v>835</v>
      </c>
      <c r="S126" s="455"/>
      <c r="T126" s="391" t="str">
        <f>IF(J125="","",ROUND(J125*Q126,4))</f>
        <v/>
      </c>
      <c r="U126" s="206">
        <f t="shared" si="25"/>
        <v>0</v>
      </c>
      <c r="V126" s="206" t="str">
        <f t="shared" si="26"/>
        <v/>
      </c>
      <c r="W126" s="372"/>
    </row>
    <row r="127" spans="1:23" ht="34" hidden="1" customHeight="1">
      <c r="A127" s="1000"/>
      <c r="B127" s="755"/>
      <c r="C127" s="756"/>
      <c r="D127" s="886"/>
      <c r="E127" s="886"/>
      <c r="F127" s="718" t="s">
        <v>845</v>
      </c>
      <c r="G127" s="720"/>
      <c r="H127" s="722">
        <v>8.64</v>
      </c>
      <c r="I127" s="705" t="s">
        <v>455</v>
      </c>
      <c r="J127" s="724"/>
      <c r="K127" s="705" t="s">
        <v>454</v>
      </c>
      <c r="L127" s="701">
        <f>H127*J127</f>
        <v>0</v>
      </c>
      <c r="M127" s="727"/>
      <c r="N127" s="728"/>
      <c r="O127" s="731"/>
      <c r="P127" s="383" t="s">
        <v>778</v>
      </c>
      <c r="Q127" s="387"/>
      <c r="R127" s="376" t="s">
        <v>835</v>
      </c>
      <c r="S127" s="392" t="str">
        <f>IF(J127="","",ROUND(J127*Q127,4))</f>
        <v/>
      </c>
      <c r="T127" s="454"/>
      <c r="U127" s="206" t="str">
        <f t="shared" si="25"/>
        <v/>
      </c>
      <c r="V127" s="206">
        <f t="shared" si="26"/>
        <v>0</v>
      </c>
      <c r="W127" s="372"/>
    </row>
    <row r="128" spans="1:23" ht="34" hidden="1" customHeight="1" thickBot="1">
      <c r="A128" s="1000"/>
      <c r="B128" s="755"/>
      <c r="C128" s="756"/>
      <c r="D128" s="887"/>
      <c r="E128" s="887"/>
      <c r="F128" s="892"/>
      <c r="G128" s="893"/>
      <c r="H128" s="894"/>
      <c r="I128" s="895"/>
      <c r="J128" s="896"/>
      <c r="K128" s="895"/>
      <c r="L128" s="897"/>
      <c r="M128" s="882"/>
      <c r="N128" s="883"/>
      <c r="O128" s="759"/>
      <c r="P128" s="384" t="s">
        <v>391</v>
      </c>
      <c r="Q128" s="552"/>
      <c r="R128" s="377" t="s">
        <v>835</v>
      </c>
      <c r="S128" s="456"/>
      <c r="T128" s="393" t="str">
        <f>IF(J127="","",ROUND(J127*Q128,4))</f>
        <v/>
      </c>
      <c r="U128" s="206">
        <f t="shared" si="25"/>
        <v>0</v>
      </c>
      <c r="V128" s="206" t="str">
        <f t="shared" si="26"/>
        <v/>
      </c>
      <c r="W128" s="372"/>
    </row>
    <row r="129" spans="1:23" ht="19.5" customHeight="1" thickTop="1">
      <c r="A129" s="1000"/>
      <c r="B129" s="755"/>
      <c r="C129" s="756"/>
      <c r="D129" s="884" t="s">
        <v>880</v>
      </c>
      <c r="E129" s="1022" t="s">
        <v>999</v>
      </c>
      <c r="F129" s="1023"/>
      <c r="G129" s="1024"/>
      <c r="H129" s="734">
        <v>3.6</v>
      </c>
      <c r="I129" s="735" t="s">
        <v>455</v>
      </c>
      <c r="J129" s="736"/>
      <c r="K129" s="735" t="s">
        <v>454</v>
      </c>
      <c r="L129" s="726">
        <f>H129*J129</f>
        <v>0</v>
      </c>
      <c r="M129" s="890"/>
      <c r="N129" s="891"/>
      <c r="O129" s="732"/>
      <c r="P129" s="820"/>
      <c r="Q129" s="880"/>
      <c r="R129" s="881" t="s">
        <v>835</v>
      </c>
      <c r="S129" s="878" t="str">
        <f>IF(J129="","",ROUND(J129*P129,4))</f>
        <v/>
      </c>
      <c r="T129" s="879"/>
      <c r="U129" s="716" t="str">
        <f>S129</f>
        <v/>
      </c>
      <c r="V129" s="717" t="str">
        <f>S129</f>
        <v/>
      </c>
      <c r="W129" s="328" t="s">
        <v>805</v>
      </c>
    </row>
    <row r="130" spans="1:23" ht="19.5" customHeight="1">
      <c r="A130" s="1000"/>
      <c r="B130" s="755"/>
      <c r="C130" s="756"/>
      <c r="D130" s="885"/>
      <c r="E130" s="854"/>
      <c r="F130" s="1025"/>
      <c r="G130" s="855"/>
      <c r="H130" s="723"/>
      <c r="I130" s="706"/>
      <c r="J130" s="725"/>
      <c r="K130" s="706"/>
      <c r="L130" s="702"/>
      <c r="M130" s="729"/>
      <c r="N130" s="730"/>
      <c r="O130" s="733"/>
      <c r="P130" s="822"/>
      <c r="Q130" s="823"/>
      <c r="R130" s="877"/>
      <c r="S130" s="741"/>
      <c r="T130" s="742"/>
      <c r="U130" s="716"/>
      <c r="V130" s="717"/>
      <c r="W130" s="326"/>
    </row>
    <row r="131" spans="1:23" ht="19.5" customHeight="1">
      <c r="A131" s="1000"/>
      <c r="B131" s="755"/>
      <c r="C131" s="756"/>
      <c r="D131" s="885"/>
      <c r="E131" s="889" t="s">
        <v>847</v>
      </c>
      <c r="F131" s="852" t="s">
        <v>1000</v>
      </c>
      <c r="G131" s="853"/>
      <c r="H131" s="722">
        <v>3.6</v>
      </c>
      <c r="I131" s="705" t="s">
        <v>455</v>
      </c>
      <c r="J131" s="724"/>
      <c r="K131" s="705" t="s">
        <v>454</v>
      </c>
      <c r="L131" s="701">
        <f>H131*J131</f>
        <v>0</v>
      </c>
      <c r="M131" s="727"/>
      <c r="N131" s="728"/>
      <c r="O131" s="731"/>
      <c r="P131" s="820"/>
      <c r="Q131" s="821"/>
      <c r="R131" s="876" t="s">
        <v>835</v>
      </c>
      <c r="S131" s="878" t="str">
        <f t="shared" ref="S131" si="27">IF(J131="","",ROUND(J131*P131,4))</f>
        <v/>
      </c>
      <c r="T131" s="879"/>
      <c r="U131" s="716" t="str">
        <f t="shared" ref="U131" si="28">S131</f>
        <v/>
      </c>
      <c r="V131" s="717" t="str">
        <f t="shared" ref="V131" si="29">S131</f>
        <v/>
      </c>
      <c r="W131" s="328" t="s">
        <v>1016</v>
      </c>
    </row>
    <row r="132" spans="1:23" ht="19.5" customHeight="1">
      <c r="A132" s="1000"/>
      <c r="B132" s="755"/>
      <c r="C132" s="756"/>
      <c r="D132" s="885"/>
      <c r="E132" s="885"/>
      <c r="F132" s="854"/>
      <c r="G132" s="855"/>
      <c r="H132" s="723"/>
      <c r="I132" s="706"/>
      <c r="J132" s="725"/>
      <c r="K132" s="706"/>
      <c r="L132" s="702"/>
      <c r="M132" s="729"/>
      <c r="N132" s="730"/>
      <c r="O132" s="733"/>
      <c r="P132" s="822"/>
      <c r="Q132" s="823"/>
      <c r="R132" s="877"/>
      <c r="S132" s="741"/>
      <c r="T132" s="742"/>
      <c r="U132" s="716"/>
      <c r="V132" s="717"/>
      <c r="W132" s="326"/>
    </row>
    <row r="133" spans="1:23" ht="19.5" customHeight="1">
      <c r="A133" s="1000"/>
      <c r="B133" s="755"/>
      <c r="C133" s="756"/>
      <c r="D133" s="885"/>
      <c r="E133" s="885"/>
      <c r="F133" s="852" t="s">
        <v>30</v>
      </c>
      <c r="G133" s="853"/>
      <c r="H133" s="722">
        <v>8.64</v>
      </c>
      <c r="I133" s="705" t="s">
        <v>455</v>
      </c>
      <c r="J133" s="724"/>
      <c r="K133" s="705" t="s">
        <v>454</v>
      </c>
      <c r="L133" s="701">
        <f>H133*J133</f>
        <v>0</v>
      </c>
      <c r="M133" s="727"/>
      <c r="N133" s="728"/>
      <c r="O133" s="731"/>
      <c r="P133" s="820"/>
      <c r="Q133" s="821"/>
      <c r="R133" s="876" t="s">
        <v>835</v>
      </c>
      <c r="S133" s="878" t="str">
        <f t="shared" ref="S133" si="30">IF(J133="","",ROUND(J133*P133,4))</f>
        <v/>
      </c>
      <c r="T133" s="879"/>
      <c r="U133" s="716" t="str">
        <f t="shared" ref="U133" si="31">S133</f>
        <v/>
      </c>
      <c r="V133" s="717" t="str">
        <f t="shared" ref="V133" si="32">S133</f>
        <v/>
      </c>
      <c r="W133" s="328"/>
    </row>
    <row r="134" spans="1:23" ht="19.5" customHeight="1">
      <c r="A134" s="1000"/>
      <c r="B134" s="755"/>
      <c r="C134" s="756"/>
      <c r="D134" s="885"/>
      <c r="E134" s="885"/>
      <c r="F134" s="854"/>
      <c r="G134" s="855"/>
      <c r="H134" s="723"/>
      <c r="I134" s="706"/>
      <c r="J134" s="725"/>
      <c r="K134" s="706"/>
      <c r="L134" s="702"/>
      <c r="M134" s="729"/>
      <c r="N134" s="730"/>
      <c r="O134" s="733"/>
      <c r="P134" s="822"/>
      <c r="Q134" s="823"/>
      <c r="R134" s="877"/>
      <c r="S134" s="741"/>
      <c r="T134" s="742"/>
      <c r="U134" s="716"/>
      <c r="V134" s="717"/>
      <c r="W134" s="326"/>
    </row>
    <row r="135" spans="1:23" ht="19.5" customHeight="1">
      <c r="A135" s="1000"/>
      <c r="B135" s="755"/>
      <c r="C135" s="756"/>
      <c r="D135" s="885"/>
      <c r="E135" s="889" t="s">
        <v>1001</v>
      </c>
      <c r="F135" s="990"/>
      <c r="G135" s="711"/>
      <c r="H135" s="862"/>
      <c r="I135" s="705" t="s">
        <v>455</v>
      </c>
      <c r="J135" s="724"/>
      <c r="K135" s="705" t="s">
        <v>454</v>
      </c>
      <c r="L135" s="701">
        <f>H135*J135</f>
        <v>0</v>
      </c>
      <c r="M135" s="727"/>
      <c r="N135" s="728"/>
      <c r="O135" s="731"/>
      <c r="P135" s="820"/>
      <c r="Q135" s="821"/>
      <c r="R135" s="876" t="s">
        <v>835</v>
      </c>
      <c r="S135" s="878" t="str">
        <f t="shared" ref="S135" si="33">IF(J135="","",ROUND(J135*P135,4))</f>
        <v/>
      </c>
      <c r="T135" s="879"/>
      <c r="U135" s="716" t="str">
        <f t="shared" ref="U135" si="34">S135</f>
        <v/>
      </c>
      <c r="V135" s="717" t="str">
        <f t="shared" ref="V135" si="35">S135</f>
        <v/>
      </c>
      <c r="W135" s="328"/>
    </row>
    <row r="136" spans="1:23" ht="19.5" customHeight="1">
      <c r="A136" s="1000"/>
      <c r="B136" s="755"/>
      <c r="C136" s="756"/>
      <c r="D136" s="885"/>
      <c r="E136" s="885"/>
      <c r="F136" s="991"/>
      <c r="G136" s="712"/>
      <c r="H136" s="863"/>
      <c r="I136" s="706"/>
      <c r="J136" s="725"/>
      <c r="K136" s="706"/>
      <c r="L136" s="702"/>
      <c r="M136" s="729"/>
      <c r="N136" s="730"/>
      <c r="O136" s="733"/>
      <c r="P136" s="822"/>
      <c r="Q136" s="823"/>
      <c r="R136" s="877"/>
      <c r="S136" s="741"/>
      <c r="T136" s="742"/>
      <c r="U136" s="716"/>
      <c r="V136" s="717"/>
      <c r="W136" s="326"/>
    </row>
    <row r="137" spans="1:23" ht="19.5" customHeight="1">
      <c r="A137" s="1000"/>
      <c r="B137" s="755"/>
      <c r="C137" s="756"/>
      <c r="D137" s="885"/>
      <c r="E137" s="885"/>
      <c r="F137" s="990"/>
      <c r="G137" s="711"/>
      <c r="H137" s="862"/>
      <c r="I137" s="705" t="s">
        <v>455</v>
      </c>
      <c r="J137" s="724"/>
      <c r="K137" s="705" t="s">
        <v>454</v>
      </c>
      <c r="L137" s="701">
        <f>H137*J137</f>
        <v>0</v>
      </c>
      <c r="M137" s="727"/>
      <c r="N137" s="728"/>
      <c r="O137" s="731"/>
      <c r="P137" s="820"/>
      <c r="Q137" s="821"/>
      <c r="R137" s="876" t="s">
        <v>835</v>
      </c>
      <c r="S137" s="878" t="str">
        <f t="shared" ref="S137" si="36">IF(J137="","",ROUND(J137*P137,4))</f>
        <v/>
      </c>
      <c r="T137" s="879"/>
      <c r="U137" s="716" t="str">
        <f t="shared" ref="U137" si="37">S137</f>
        <v/>
      </c>
      <c r="V137" s="717" t="str">
        <f t="shared" ref="V137" si="38">S137</f>
        <v/>
      </c>
      <c r="W137" s="328"/>
    </row>
    <row r="138" spans="1:23" ht="19.5" customHeight="1">
      <c r="A138" s="1000"/>
      <c r="B138" s="755"/>
      <c r="C138" s="756"/>
      <c r="D138" s="885"/>
      <c r="E138" s="885"/>
      <c r="F138" s="991"/>
      <c r="G138" s="712"/>
      <c r="H138" s="863"/>
      <c r="I138" s="706"/>
      <c r="J138" s="725"/>
      <c r="K138" s="706"/>
      <c r="L138" s="702"/>
      <c r="M138" s="729"/>
      <c r="N138" s="730"/>
      <c r="O138" s="733"/>
      <c r="P138" s="822"/>
      <c r="Q138" s="823"/>
      <c r="R138" s="877"/>
      <c r="S138" s="741"/>
      <c r="T138" s="742"/>
      <c r="U138" s="716"/>
      <c r="V138" s="717"/>
      <c r="W138" s="326"/>
    </row>
    <row r="139" spans="1:23" ht="19.5" customHeight="1">
      <c r="A139" s="1000"/>
      <c r="B139" s="755"/>
      <c r="C139" s="756"/>
      <c r="D139" s="885"/>
      <c r="E139" s="885"/>
      <c r="F139" s="990"/>
      <c r="G139" s="711"/>
      <c r="H139" s="862"/>
      <c r="I139" s="705" t="s">
        <v>455</v>
      </c>
      <c r="J139" s="724"/>
      <c r="K139" s="705" t="s">
        <v>454</v>
      </c>
      <c r="L139" s="701">
        <f>H139*J139</f>
        <v>0</v>
      </c>
      <c r="M139" s="727"/>
      <c r="N139" s="728"/>
      <c r="O139" s="731"/>
      <c r="P139" s="820"/>
      <c r="Q139" s="821"/>
      <c r="R139" s="876" t="s">
        <v>835</v>
      </c>
      <c r="S139" s="878" t="str">
        <f t="shared" ref="S139" si="39">IF(J139="","",ROUND(J139*P139,4))</f>
        <v/>
      </c>
      <c r="T139" s="879"/>
      <c r="U139" s="716" t="str">
        <f t="shared" ref="U139" si="40">S139</f>
        <v/>
      </c>
      <c r="V139" s="717" t="str">
        <f t="shared" ref="V139" si="41">S139</f>
        <v/>
      </c>
      <c r="W139" s="328"/>
    </row>
    <row r="140" spans="1:23" ht="19.5" customHeight="1">
      <c r="A140" s="1000"/>
      <c r="B140" s="755"/>
      <c r="C140" s="756"/>
      <c r="D140" s="885"/>
      <c r="E140" s="885"/>
      <c r="F140" s="991"/>
      <c r="G140" s="712"/>
      <c r="H140" s="863"/>
      <c r="I140" s="706"/>
      <c r="J140" s="725"/>
      <c r="K140" s="706"/>
      <c r="L140" s="702"/>
      <c r="M140" s="729"/>
      <c r="N140" s="730"/>
      <c r="O140" s="733"/>
      <c r="P140" s="822"/>
      <c r="Q140" s="823"/>
      <c r="R140" s="877"/>
      <c r="S140" s="741"/>
      <c r="T140" s="742"/>
      <c r="U140" s="716"/>
      <c r="V140" s="717"/>
      <c r="W140" s="326"/>
    </row>
    <row r="141" spans="1:23" ht="30" hidden="1" customHeight="1">
      <c r="A141" s="1000"/>
      <c r="B141" s="755"/>
      <c r="C141" s="756"/>
      <c r="D141" s="491"/>
      <c r="E141" s="885"/>
      <c r="F141" s="553" t="s">
        <v>881</v>
      </c>
      <c r="G141" s="868"/>
      <c r="H141" s="722">
        <v>8.64</v>
      </c>
      <c r="I141" s="705" t="s">
        <v>455</v>
      </c>
      <c r="J141" s="724"/>
      <c r="K141" s="705" t="s">
        <v>454</v>
      </c>
      <c r="L141" s="701">
        <f>H141*J141</f>
        <v>0</v>
      </c>
      <c r="M141" s="870"/>
      <c r="N141" s="871"/>
      <c r="O141" s="874"/>
      <c r="P141" s="820"/>
      <c r="Q141" s="821"/>
      <c r="R141" s="876" t="s">
        <v>835</v>
      </c>
      <c r="S141" s="739" t="str">
        <f>IF(J141="","",ROUND(J141*P141,4))</f>
        <v/>
      </c>
      <c r="T141" s="740"/>
      <c r="U141" s="716" t="str">
        <f t="shared" ref="U141" si="42">S141</f>
        <v/>
      </c>
      <c r="V141" s="717" t="str">
        <f t="shared" ref="V141" si="43">S141</f>
        <v/>
      </c>
      <c r="W141" s="326"/>
    </row>
    <row r="142" spans="1:23" ht="30" hidden="1" customHeight="1">
      <c r="A142" s="1000"/>
      <c r="B142" s="755"/>
      <c r="C142" s="756"/>
      <c r="D142" s="491"/>
      <c r="E142" s="885"/>
      <c r="F142" s="554" t="s">
        <v>846</v>
      </c>
      <c r="G142" s="869"/>
      <c r="H142" s="723"/>
      <c r="I142" s="706"/>
      <c r="J142" s="725"/>
      <c r="K142" s="706"/>
      <c r="L142" s="702"/>
      <c r="M142" s="872"/>
      <c r="N142" s="873"/>
      <c r="O142" s="875"/>
      <c r="P142" s="822"/>
      <c r="Q142" s="823"/>
      <c r="R142" s="877"/>
      <c r="S142" s="741"/>
      <c r="T142" s="742"/>
      <c r="U142" s="716"/>
      <c r="V142" s="717"/>
      <c r="W142" s="326"/>
    </row>
    <row r="143" spans="1:23" ht="30" hidden="1" customHeight="1">
      <c r="A143" s="1000"/>
      <c r="B143" s="755"/>
      <c r="C143" s="756"/>
      <c r="D143" s="491"/>
      <c r="E143" s="885"/>
      <c r="F143" s="553" t="s">
        <v>881</v>
      </c>
      <c r="G143" s="868"/>
      <c r="H143" s="722">
        <v>8.64</v>
      </c>
      <c r="I143" s="705" t="s">
        <v>455</v>
      </c>
      <c r="J143" s="724"/>
      <c r="K143" s="705" t="s">
        <v>454</v>
      </c>
      <c r="L143" s="701">
        <f>H143*J143</f>
        <v>0</v>
      </c>
      <c r="M143" s="870"/>
      <c r="N143" s="871"/>
      <c r="O143" s="874"/>
      <c r="P143" s="820"/>
      <c r="Q143" s="821"/>
      <c r="R143" s="876" t="s">
        <v>835</v>
      </c>
      <c r="S143" s="739" t="str">
        <f>IF(J143="","",ROUND(J143*P143,4))</f>
        <v/>
      </c>
      <c r="T143" s="740"/>
      <c r="U143" s="716" t="str">
        <f t="shared" ref="U143" si="44">S143</f>
        <v/>
      </c>
      <c r="V143" s="717" t="str">
        <f t="shared" ref="V143" si="45">S143</f>
        <v/>
      </c>
      <c r="W143" s="326"/>
    </row>
    <row r="144" spans="1:23" ht="30" hidden="1" customHeight="1">
      <c r="A144" s="1000"/>
      <c r="B144" s="755"/>
      <c r="C144" s="756"/>
      <c r="D144" s="491"/>
      <c r="E144" s="885"/>
      <c r="F144" s="554" t="s">
        <v>846</v>
      </c>
      <c r="G144" s="869"/>
      <c r="H144" s="723"/>
      <c r="I144" s="706"/>
      <c r="J144" s="725"/>
      <c r="K144" s="706"/>
      <c r="L144" s="702"/>
      <c r="M144" s="872"/>
      <c r="N144" s="873"/>
      <c r="O144" s="875"/>
      <c r="P144" s="822"/>
      <c r="Q144" s="823"/>
      <c r="R144" s="877"/>
      <c r="S144" s="741"/>
      <c r="T144" s="742"/>
      <c r="U144" s="716"/>
      <c r="V144" s="717"/>
      <c r="W144" s="326"/>
    </row>
    <row r="145" spans="1:23" ht="30" hidden="1" customHeight="1">
      <c r="A145" s="1000"/>
      <c r="B145" s="755"/>
      <c r="C145" s="756"/>
      <c r="D145" s="491"/>
      <c r="E145" s="885"/>
      <c r="F145" s="553" t="s">
        <v>881</v>
      </c>
      <c r="G145" s="868"/>
      <c r="H145" s="722">
        <v>8.64</v>
      </c>
      <c r="I145" s="705" t="s">
        <v>455</v>
      </c>
      <c r="J145" s="724"/>
      <c r="K145" s="705" t="s">
        <v>454</v>
      </c>
      <c r="L145" s="701">
        <f>H145*J145</f>
        <v>0</v>
      </c>
      <c r="M145" s="870"/>
      <c r="N145" s="871"/>
      <c r="O145" s="874"/>
      <c r="P145" s="820"/>
      <c r="Q145" s="821"/>
      <c r="R145" s="876" t="s">
        <v>835</v>
      </c>
      <c r="S145" s="739" t="str">
        <f>IF(J145="","",ROUND(J145*P145,4))</f>
        <v/>
      </c>
      <c r="T145" s="740"/>
      <c r="U145" s="716" t="str">
        <f t="shared" ref="U145" si="46">S145</f>
        <v/>
      </c>
      <c r="V145" s="717" t="str">
        <f t="shared" ref="V145" si="47">S145</f>
        <v/>
      </c>
      <c r="W145" s="326"/>
    </row>
    <row r="146" spans="1:23" ht="30" hidden="1" customHeight="1">
      <c r="A146" s="1000"/>
      <c r="B146" s="755"/>
      <c r="C146" s="756"/>
      <c r="D146" s="491"/>
      <c r="E146" s="885"/>
      <c r="F146" s="554" t="s">
        <v>846</v>
      </c>
      <c r="G146" s="869"/>
      <c r="H146" s="723"/>
      <c r="I146" s="706"/>
      <c r="J146" s="725"/>
      <c r="K146" s="706"/>
      <c r="L146" s="702"/>
      <c r="M146" s="872"/>
      <c r="N146" s="873"/>
      <c r="O146" s="875"/>
      <c r="P146" s="822"/>
      <c r="Q146" s="823"/>
      <c r="R146" s="877"/>
      <c r="S146" s="741"/>
      <c r="T146" s="742"/>
      <c r="U146" s="716"/>
      <c r="V146" s="717"/>
      <c r="W146" s="326"/>
    </row>
    <row r="147" spans="1:23" ht="30" hidden="1" customHeight="1">
      <c r="A147" s="1000"/>
      <c r="B147" s="755"/>
      <c r="C147" s="756"/>
      <c r="D147" s="491"/>
      <c r="E147" s="885"/>
      <c r="F147" s="553" t="s">
        <v>881</v>
      </c>
      <c r="G147" s="868"/>
      <c r="H147" s="722">
        <v>8.64</v>
      </c>
      <c r="I147" s="705" t="s">
        <v>455</v>
      </c>
      <c r="J147" s="724"/>
      <c r="K147" s="705" t="s">
        <v>454</v>
      </c>
      <c r="L147" s="701">
        <f>H147*J147</f>
        <v>0</v>
      </c>
      <c r="M147" s="870"/>
      <c r="N147" s="871"/>
      <c r="O147" s="874"/>
      <c r="P147" s="820"/>
      <c r="Q147" s="821"/>
      <c r="R147" s="876" t="s">
        <v>835</v>
      </c>
      <c r="S147" s="739" t="str">
        <f>IF(J147="","",ROUND(J147*P147,4))</f>
        <v/>
      </c>
      <c r="T147" s="740"/>
      <c r="U147" s="716" t="str">
        <f t="shared" ref="U147" si="48">S147</f>
        <v/>
      </c>
      <c r="V147" s="717" t="str">
        <f t="shared" ref="V147" si="49">S147</f>
        <v/>
      </c>
      <c r="W147" s="328"/>
    </row>
    <row r="148" spans="1:23" ht="30" hidden="1" customHeight="1">
      <c r="A148" s="1000"/>
      <c r="B148" s="755"/>
      <c r="C148" s="756"/>
      <c r="D148" s="492"/>
      <c r="E148" s="1026"/>
      <c r="F148" s="554" t="s">
        <v>846</v>
      </c>
      <c r="G148" s="869"/>
      <c r="H148" s="723"/>
      <c r="I148" s="706"/>
      <c r="J148" s="725"/>
      <c r="K148" s="706"/>
      <c r="L148" s="702"/>
      <c r="M148" s="872"/>
      <c r="N148" s="873"/>
      <c r="O148" s="875"/>
      <c r="P148" s="822"/>
      <c r="Q148" s="823"/>
      <c r="R148" s="877"/>
      <c r="S148" s="741"/>
      <c r="T148" s="742"/>
      <c r="U148" s="716"/>
      <c r="V148" s="717"/>
      <c r="W148" s="326"/>
    </row>
    <row r="149" spans="1:23" ht="19.5" customHeight="1">
      <c r="A149" s="1000"/>
      <c r="B149" s="755"/>
      <c r="C149" s="756"/>
      <c r="D149" s="762" t="s">
        <v>1164</v>
      </c>
      <c r="E149" s="763"/>
      <c r="F149" s="852" t="s">
        <v>882</v>
      </c>
      <c r="G149" s="853"/>
      <c r="H149" s="722">
        <v>3.6</v>
      </c>
      <c r="I149" s="705" t="s">
        <v>455</v>
      </c>
      <c r="J149" s="703"/>
      <c r="K149" s="705" t="s">
        <v>454</v>
      </c>
      <c r="L149" s="701">
        <f>H149*J149</f>
        <v>0</v>
      </c>
      <c r="M149" s="760"/>
      <c r="N149" s="705" t="s">
        <v>454</v>
      </c>
      <c r="O149" s="701">
        <f>H149*M149</f>
        <v>0</v>
      </c>
      <c r="P149" s="858">
        <v>0</v>
      </c>
      <c r="Q149" s="859"/>
      <c r="R149" s="737" t="s">
        <v>835</v>
      </c>
      <c r="S149" s="739" t="str">
        <f>IF(J149="","",ROUND(((J149*P149)-(M149*P149)),4))</f>
        <v/>
      </c>
      <c r="T149" s="740"/>
      <c r="U149" s="716" t="str">
        <f t="shared" ref="U149" si="50">S149</f>
        <v/>
      </c>
      <c r="V149" s="717" t="str">
        <f t="shared" ref="V149" si="51">S149</f>
        <v/>
      </c>
      <c r="W149" s="329" t="s">
        <v>289</v>
      </c>
    </row>
    <row r="150" spans="1:23" ht="19.5" customHeight="1">
      <c r="A150" s="1000"/>
      <c r="B150" s="755"/>
      <c r="C150" s="756"/>
      <c r="D150" s="764"/>
      <c r="E150" s="765"/>
      <c r="F150" s="854"/>
      <c r="G150" s="855"/>
      <c r="H150" s="723"/>
      <c r="I150" s="706"/>
      <c r="J150" s="704"/>
      <c r="K150" s="706"/>
      <c r="L150" s="702"/>
      <c r="M150" s="761"/>
      <c r="N150" s="706"/>
      <c r="O150" s="702"/>
      <c r="P150" s="860"/>
      <c r="Q150" s="861"/>
      <c r="R150" s="738"/>
      <c r="S150" s="741"/>
      <c r="T150" s="742"/>
      <c r="U150" s="716"/>
      <c r="V150" s="717"/>
      <c r="W150" s="1018" t="s">
        <v>1167</v>
      </c>
    </row>
    <row r="151" spans="1:23" ht="19.5" customHeight="1">
      <c r="A151" s="1000"/>
      <c r="B151" s="755"/>
      <c r="C151" s="756"/>
      <c r="D151" s="764"/>
      <c r="E151" s="765"/>
      <c r="F151" s="852" t="s">
        <v>883</v>
      </c>
      <c r="G151" s="853"/>
      <c r="H151" s="722">
        <v>3.6</v>
      </c>
      <c r="I151" s="705" t="s">
        <v>455</v>
      </c>
      <c r="J151" s="703"/>
      <c r="K151" s="705" t="s">
        <v>454</v>
      </c>
      <c r="L151" s="701">
        <f t="shared" ref="L151" si="52">H151*J151</f>
        <v>0</v>
      </c>
      <c r="M151" s="760"/>
      <c r="N151" s="705" t="s">
        <v>454</v>
      </c>
      <c r="O151" s="701">
        <f>H151*M151</f>
        <v>0</v>
      </c>
      <c r="P151" s="858">
        <v>0</v>
      </c>
      <c r="Q151" s="859"/>
      <c r="R151" s="737" t="s">
        <v>835</v>
      </c>
      <c r="S151" s="739" t="str">
        <f>IF(J151="","",ROUND(((J151*P151)-(M151*P151)),4))</f>
        <v/>
      </c>
      <c r="T151" s="740"/>
      <c r="U151" s="716" t="str">
        <f t="shared" ref="U151" si="53">S151</f>
        <v/>
      </c>
      <c r="V151" s="717" t="str">
        <f t="shared" ref="V151" si="54">S151</f>
        <v/>
      </c>
      <c r="W151" s="1018"/>
    </row>
    <row r="152" spans="1:23" ht="19.5" customHeight="1">
      <c r="A152" s="1000"/>
      <c r="B152" s="755"/>
      <c r="C152" s="756"/>
      <c r="D152" s="764"/>
      <c r="E152" s="765"/>
      <c r="F152" s="854"/>
      <c r="G152" s="855"/>
      <c r="H152" s="723"/>
      <c r="I152" s="706"/>
      <c r="J152" s="704"/>
      <c r="K152" s="706"/>
      <c r="L152" s="702"/>
      <c r="M152" s="761"/>
      <c r="N152" s="706"/>
      <c r="O152" s="702"/>
      <c r="P152" s="860"/>
      <c r="Q152" s="861"/>
      <c r="R152" s="738"/>
      <c r="S152" s="741"/>
      <c r="T152" s="742"/>
      <c r="U152" s="716"/>
      <c r="V152" s="717"/>
      <c r="W152" s="329"/>
    </row>
    <row r="153" spans="1:23" ht="19.5" customHeight="1">
      <c r="A153" s="1000"/>
      <c r="B153" s="755"/>
      <c r="C153" s="756"/>
      <c r="D153" s="764"/>
      <c r="E153" s="765"/>
      <c r="F153" s="852" t="s">
        <v>884</v>
      </c>
      <c r="G153" s="853"/>
      <c r="H153" s="722">
        <v>3.6</v>
      </c>
      <c r="I153" s="705" t="s">
        <v>455</v>
      </c>
      <c r="J153" s="703"/>
      <c r="K153" s="705" t="s">
        <v>454</v>
      </c>
      <c r="L153" s="701">
        <f t="shared" ref="L153" si="55">H153*J153</f>
        <v>0</v>
      </c>
      <c r="M153" s="760"/>
      <c r="N153" s="705" t="s">
        <v>454</v>
      </c>
      <c r="O153" s="701">
        <f>H153*M153</f>
        <v>0</v>
      </c>
      <c r="P153" s="858">
        <v>0</v>
      </c>
      <c r="Q153" s="859"/>
      <c r="R153" s="737" t="s">
        <v>835</v>
      </c>
      <c r="S153" s="739" t="str">
        <f>IF(J153="","",ROUND(((J153*P153)-(M153*P153)),4))</f>
        <v/>
      </c>
      <c r="T153" s="740"/>
      <c r="U153" s="716" t="str">
        <f t="shared" ref="U153" si="56">S153</f>
        <v/>
      </c>
      <c r="V153" s="717" t="str">
        <f t="shared" ref="V153" si="57">S153</f>
        <v/>
      </c>
      <c r="W153" s="329"/>
    </row>
    <row r="154" spans="1:23" ht="19.5" customHeight="1">
      <c r="A154" s="1000"/>
      <c r="B154" s="755"/>
      <c r="C154" s="756"/>
      <c r="D154" s="764"/>
      <c r="E154" s="765"/>
      <c r="F154" s="854"/>
      <c r="G154" s="855"/>
      <c r="H154" s="723"/>
      <c r="I154" s="706"/>
      <c r="J154" s="704"/>
      <c r="K154" s="706"/>
      <c r="L154" s="702"/>
      <c r="M154" s="761"/>
      <c r="N154" s="706"/>
      <c r="O154" s="702"/>
      <c r="P154" s="860"/>
      <c r="Q154" s="861"/>
      <c r="R154" s="738"/>
      <c r="S154" s="741"/>
      <c r="T154" s="742"/>
      <c r="U154" s="716"/>
      <c r="V154" s="717"/>
      <c r="W154" s="329"/>
    </row>
    <row r="155" spans="1:23" ht="19.5" customHeight="1">
      <c r="A155" s="1000"/>
      <c r="B155" s="755"/>
      <c r="C155" s="756"/>
      <c r="D155" s="764"/>
      <c r="E155" s="765"/>
      <c r="F155" s="852" t="s">
        <v>885</v>
      </c>
      <c r="G155" s="853"/>
      <c r="H155" s="722">
        <v>3.6</v>
      </c>
      <c r="I155" s="705" t="s">
        <v>455</v>
      </c>
      <c r="J155" s="703"/>
      <c r="K155" s="705" t="s">
        <v>454</v>
      </c>
      <c r="L155" s="701">
        <f t="shared" ref="L155" si="58">H155*J155</f>
        <v>0</v>
      </c>
      <c r="M155" s="760"/>
      <c r="N155" s="705" t="s">
        <v>454</v>
      </c>
      <c r="O155" s="701">
        <f>H155*M155</f>
        <v>0</v>
      </c>
      <c r="P155" s="858">
        <v>0</v>
      </c>
      <c r="Q155" s="859"/>
      <c r="R155" s="737" t="s">
        <v>835</v>
      </c>
      <c r="S155" s="739" t="str">
        <f>IF(J155="","",ROUND(((J155*P155)-(M155*P155)),4))</f>
        <v/>
      </c>
      <c r="T155" s="740"/>
      <c r="U155" s="716" t="str">
        <f t="shared" ref="U155" si="59">S155</f>
        <v/>
      </c>
      <c r="V155" s="717" t="str">
        <f t="shared" ref="V155" si="60">S155</f>
        <v/>
      </c>
      <c r="W155" s="329"/>
    </row>
    <row r="156" spans="1:23" ht="19.5" customHeight="1">
      <c r="A156" s="1000"/>
      <c r="B156" s="755"/>
      <c r="C156" s="756"/>
      <c r="D156" s="764"/>
      <c r="E156" s="765"/>
      <c r="F156" s="854"/>
      <c r="G156" s="855"/>
      <c r="H156" s="723"/>
      <c r="I156" s="706"/>
      <c r="J156" s="704"/>
      <c r="K156" s="706"/>
      <c r="L156" s="702"/>
      <c r="M156" s="761"/>
      <c r="N156" s="706"/>
      <c r="O156" s="702"/>
      <c r="P156" s="860"/>
      <c r="Q156" s="861"/>
      <c r="R156" s="738"/>
      <c r="S156" s="741"/>
      <c r="T156" s="742"/>
      <c r="U156" s="716"/>
      <c r="V156" s="717"/>
      <c r="W156" s="329"/>
    </row>
    <row r="157" spans="1:23" ht="19.5" customHeight="1">
      <c r="A157" s="1000"/>
      <c r="B157" s="755"/>
      <c r="C157" s="756"/>
      <c r="D157" s="764"/>
      <c r="E157" s="765"/>
      <c r="F157" s="864" t="s">
        <v>966</v>
      </c>
      <c r="G157" s="865"/>
      <c r="H157" s="722">
        <v>3.6</v>
      </c>
      <c r="I157" s="705" t="s">
        <v>455</v>
      </c>
      <c r="J157" s="703"/>
      <c r="K157" s="705" t="s">
        <v>454</v>
      </c>
      <c r="L157" s="701">
        <f t="shared" ref="L157" si="61">H157*J157</f>
        <v>0</v>
      </c>
      <c r="M157" s="760"/>
      <c r="N157" s="705" t="s">
        <v>454</v>
      </c>
      <c r="O157" s="701">
        <f>H157*M157</f>
        <v>0</v>
      </c>
      <c r="P157" s="820"/>
      <c r="Q157" s="821"/>
      <c r="R157" s="737" t="s">
        <v>835</v>
      </c>
      <c r="S157" s="739" t="str">
        <f>IF(J157="","",ROUND(((J157*P157)-(M157*P157)),4))</f>
        <v/>
      </c>
      <c r="T157" s="740"/>
      <c r="U157" s="716" t="str">
        <f t="shared" ref="U157" si="62">S157</f>
        <v/>
      </c>
      <c r="V157" s="717" t="str">
        <f t="shared" ref="V157" si="63">S157</f>
        <v/>
      </c>
      <c r="W157" s="329" t="s">
        <v>1016</v>
      </c>
    </row>
    <row r="158" spans="1:23" ht="19.5" customHeight="1">
      <c r="A158" s="1000"/>
      <c r="B158" s="755"/>
      <c r="C158" s="756"/>
      <c r="D158" s="764"/>
      <c r="E158" s="765"/>
      <c r="F158" s="866"/>
      <c r="G158" s="867"/>
      <c r="H158" s="723"/>
      <c r="I158" s="706"/>
      <c r="J158" s="704"/>
      <c r="K158" s="706"/>
      <c r="L158" s="702"/>
      <c r="M158" s="761"/>
      <c r="N158" s="706"/>
      <c r="O158" s="702"/>
      <c r="P158" s="822"/>
      <c r="Q158" s="823"/>
      <c r="R158" s="738"/>
      <c r="S158" s="741"/>
      <c r="T158" s="742"/>
      <c r="U158" s="716"/>
      <c r="V158" s="717"/>
      <c r="W158" s="329"/>
    </row>
    <row r="159" spans="1:23" ht="19.5" hidden="1" customHeight="1">
      <c r="A159" s="1000"/>
      <c r="B159" s="755"/>
      <c r="C159" s="756"/>
      <c r="D159" s="764"/>
      <c r="E159" s="765"/>
      <c r="F159" s="1009" t="s">
        <v>886</v>
      </c>
      <c r="G159" s="1007"/>
      <c r="H159" s="862"/>
      <c r="I159" s="705" t="s">
        <v>455</v>
      </c>
      <c r="J159" s="703"/>
      <c r="K159" s="705" t="s">
        <v>454</v>
      </c>
      <c r="L159" s="701">
        <f t="shared" ref="L159" si="64">H159*J159</f>
        <v>0</v>
      </c>
      <c r="M159" s="760"/>
      <c r="N159" s="705" t="s">
        <v>454</v>
      </c>
      <c r="O159" s="701">
        <f>H159*M159</f>
        <v>0</v>
      </c>
      <c r="P159" s="820"/>
      <c r="Q159" s="821"/>
      <c r="R159" s="737" t="s">
        <v>835</v>
      </c>
      <c r="S159" s="739" t="str">
        <f>IF(J159="","",ROUND(((J159*P159)-(M159*P159)),4))</f>
        <v/>
      </c>
      <c r="T159" s="740"/>
      <c r="U159" s="716" t="str">
        <f t="shared" ref="U159" si="65">S159</f>
        <v/>
      </c>
      <c r="V159" s="717" t="str">
        <f t="shared" ref="V159" si="66">S159</f>
        <v/>
      </c>
      <c r="W159" s="329"/>
    </row>
    <row r="160" spans="1:23" ht="19.5" hidden="1" customHeight="1">
      <c r="A160" s="1000"/>
      <c r="B160" s="755"/>
      <c r="C160" s="756"/>
      <c r="D160" s="764"/>
      <c r="E160" s="765"/>
      <c r="F160" s="1010"/>
      <c r="G160" s="1008"/>
      <c r="H160" s="863"/>
      <c r="I160" s="706"/>
      <c r="J160" s="704"/>
      <c r="K160" s="706"/>
      <c r="L160" s="702"/>
      <c r="M160" s="761"/>
      <c r="N160" s="706"/>
      <c r="O160" s="702"/>
      <c r="P160" s="822"/>
      <c r="Q160" s="823"/>
      <c r="R160" s="738"/>
      <c r="S160" s="741"/>
      <c r="T160" s="742"/>
      <c r="U160" s="716"/>
      <c r="V160" s="717"/>
      <c r="W160" s="329"/>
    </row>
    <row r="161" spans="1:23" ht="19.5" customHeight="1">
      <c r="A161" s="1000"/>
      <c r="B161" s="755"/>
      <c r="C161" s="756"/>
      <c r="D161" s="764"/>
      <c r="E161" s="765"/>
      <c r="F161" s="852" t="s">
        <v>1002</v>
      </c>
      <c r="G161" s="856" t="s">
        <v>1159</v>
      </c>
      <c r="H161" s="824"/>
      <c r="I161" s="825"/>
      <c r="J161" s="703"/>
      <c r="K161" s="705" t="s">
        <v>454</v>
      </c>
      <c r="L161" s="731"/>
      <c r="M161" s="760"/>
      <c r="N161" s="705" t="s">
        <v>454</v>
      </c>
      <c r="O161" s="731"/>
      <c r="P161" s="820"/>
      <c r="Q161" s="821"/>
      <c r="R161" s="737" t="s">
        <v>835</v>
      </c>
      <c r="S161" s="739" t="str">
        <f>IF(-ABS(M161*P161=0),"",ROUND(-ABS(M161*P161),4))</f>
        <v/>
      </c>
      <c r="T161" s="740"/>
      <c r="U161" s="716" t="str">
        <f t="shared" ref="U161" si="67">S161</f>
        <v/>
      </c>
      <c r="V161" s="717" t="str">
        <f t="shared" ref="V161" si="68">S161</f>
        <v/>
      </c>
      <c r="W161" s="330"/>
    </row>
    <row r="162" spans="1:23" ht="19.5" customHeight="1">
      <c r="A162" s="1000"/>
      <c r="B162" s="755"/>
      <c r="C162" s="756"/>
      <c r="D162" s="764"/>
      <c r="E162" s="765"/>
      <c r="F162" s="1014"/>
      <c r="G162" s="857"/>
      <c r="H162" s="826"/>
      <c r="I162" s="827"/>
      <c r="J162" s="704"/>
      <c r="K162" s="706"/>
      <c r="L162" s="733"/>
      <c r="M162" s="761"/>
      <c r="N162" s="706"/>
      <c r="O162" s="733"/>
      <c r="P162" s="822"/>
      <c r="Q162" s="823"/>
      <c r="R162" s="738"/>
      <c r="S162" s="741"/>
      <c r="T162" s="742"/>
      <c r="U162" s="716"/>
      <c r="V162" s="717"/>
      <c r="W162" s="330"/>
    </row>
    <row r="163" spans="1:23" ht="19.5" customHeight="1">
      <c r="A163" s="1000"/>
      <c r="B163" s="755"/>
      <c r="C163" s="756"/>
      <c r="D163" s="764"/>
      <c r="E163" s="765"/>
      <c r="F163" s="1014"/>
      <c r="G163" s="856" t="s">
        <v>1160</v>
      </c>
      <c r="H163" s="824"/>
      <c r="I163" s="825"/>
      <c r="J163" s="703"/>
      <c r="K163" s="705" t="s">
        <v>454</v>
      </c>
      <c r="L163" s="731"/>
      <c r="M163" s="760"/>
      <c r="N163" s="705" t="s">
        <v>454</v>
      </c>
      <c r="O163" s="731"/>
      <c r="P163" s="820"/>
      <c r="Q163" s="821"/>
      <c r="R163" s="737" t="s">
        <v>835</v>
      </c>
      <c r="S163" s="739" t="str">
        <f t="shared" ref="S163" si="69">IF(-ABS(M163*P163=0),"",ROUND(-ABS(M163*P163),4))</f>
        <v/>
      </c>
      <c r="T163" s="740"/>
      <c r="U163" s="716" t="str">
        <f t="shared" ref="U163" si="70">S163</f>
        <v/>
      </c>
      <c r="V163" s="717" t="str">
        <f t="shared" ref="V163" si="71">S163</f>
        <v/>
      </c>
      <c r="W163" s="330"/>
    </row>
    <row r="164" spans="1:23" ht="19.5" customHeight="1">
      <c r="A164" s="1000"/>
      <c r="B164" s="755"/>
      <c r="C164" s="756"/>
      <c r="D164" s="764"/>
      <c r="E164" s="765"/>
      <c r="F164" s="854"/>
      <c r="G164" s="857"/>
      <c r="H164" s="826"/>
      <c r="I164" s="827"/>
      <c r="J164" s="704"/>
      <c r="K164" s="706"/>
      <c r="L164" s="733"/>
      <c r="M164" s="761"/>
      <c r="N164" s="706"/>
      <c r="O164" s="733"/>
      <c r="P164" s="822"/>
      <c r="Q164" s="823"/>
      <c r="R164" s="738"/>
      <c r="S164" s="741"/>
      <c r="T164" s="742"/>
      <c r="U164" s="716"/>
      <c r="V164" s="717"/>
      <c r="W164" s="330"/>
    </row>
    <row r="165" spans="1:23" ht="19.5" customHeight="1">
      <c r="A165" s="1000"/>
      <c r="B165" s="755"/>
      <c r="C165" s="756"/>
      <c r="D165" s="764"/>
      <c r="E165" s="765"/>
      <c r="F165" s="1015" t="s">
        <v>1003</v>
      </c>
      <c r="G165" s="856" t="s">
        <v>1159</v>
      </c>
      <c r="H165" s="824"/>
      <c r="I165" s="825"/>
      <c r="J165" s="703"/>
      <c r="K165" s="705" t="s">
        <v>454</v>
      </c>
      <c r="L165" s="731"/>
      <c r="M165" s="760"/>
      <c r="N165" s="705" t="s">
        <v>454</v>
      </c>
      <c r="O165" s="731"/>
      <c r="P165" s="820"/>
      <c r="Q165" s="821"/>
      <c r="R165" s="737" t="s">
        <v>835</v>
      </c>
      <c r="S165" s="739" t="str">
        <f t="shared" ref="S165" si="72">IF(-ABS(M165*P165=0),"",ROUND(-ABS(M165*P165),4))</f>
        <v/>
      </c>
      <c r="T165" s="740"/>
      <c r="U165" s="716" t="str">
        <f t="shared" ref="U165" si="73">S165</f>
        <v/>
      </c>
      <c r="V165" s="717" t="str">
        <f t="shared" ref="V165" si="74">S165</f>
        <v/>
      </c>
      <c r="W165" s="330"/>
    </row>
    <row r="166" spans="1:23" ht="19.5" customHeight="1">
      <c r="A166" s="1000"/>
      <c r="B166" s="755"/>
      <c r="C166" s="756"/>
      <c r="D166" s="764"/>
      <c r="E166" s="765"/>
      <c r="F166" s="1016"/>
      <c r="G166" s="857"/>
      <c r="H166" s="826"/>
      <c r="I166" s="827"/>
      <c r="J166" s="704"/>
      <c r="K166" s="706"/>
      <c r="L166" s="733"/>
      <c r="M166" s="761"/>
      <c r="N166" s="706"/>
      <c r="O166" s="733"/>
      <c r="P166" s="822"/>
      <c r="Q166" s="823"/>
      <c r="R166" s="738"/>
      <c r="S166" s="741"/>
      <c r="T166" s="742"/>
      <c r="U166" s="716"/>
      <c r="V166" s="717"/>
      <c r="W166" s="330"/>
    </row>
    <row r="167" spans="1:23" ht="19.5" customHeight="1">
      <c r="A167" s="1000"/>
      <c r="B167" s="755"/>
      <c r="C167" s="756"/>
      <c r="D167" s="764"/>
      <c r="E167" s="765"/>
      <c r="F167" s="1016"/>
      <c r="G167" s="856" t="s">
        <v>1160</v>
      </c>
      <c r="H167" s="824"/>
      <c r="I167" s="825"/>
      <c r="J167" s="703"/>
      <c r="K167" s="705" t="s">
        <v>454</v>
      </c>
      <c r="L167" s="731"/>
      <c r="M167" s="760"/>
      <c r="N167" s="705" t="s">
        <v>454</v>
      </c>
      <c r="O167" s="731"/>
      <c r="P167" s="820"/>
      <c r="Q167" s="821"/>
      <c r="R167" s="737" t="s">
        <v>835</v>
      </c>
      <c r="S167" s="739" t="str">
        <f t="shared" ref="S167" si="75">IF(-ABS(M167*P167=0),"",ROUND(-ABS(M167*P167),4))</f>
        <v/>
      </c>
      <c r="T167" s="740"/>
      <c r="U167" s="716" t="str">
        <f t="shared" ref="U167" si="76">S167</f>
        <v/>
      </c>
      <c r="V167" s="717" t="str">
        <f t="shared" ref="V167" si="77">S167</f>
        <v/>
      </c>
      <c r="W167" s="330"/>
    </row>
    <row r="168" spans="1:23" ht="19.5" customHeight="1" thickBot="1">
      <c r="A168" s="1000"/>
      <c r="B168" s="755"/>
      <c r="C168" s="756"/>
      <c r="D168" s="764"/>
      <c r="E168" s="765"/>
      <c r="F168" s="1017"/>
      <c r="G168" s="857"/>
      <c r="H168" s="850"/>
      <c r="I168" s="851"/>
      <c r="J168" s="704"/>
      <c r="K168" s="706"/>
      <c r="L168" s="759"/>
      <c r="M168" s="761"/>
      <c r="N168" s="706"/>
      <c r="O168" s="759"/>
      <c r="P168" s="822"/>
      <c r="Q168" s="823"/>
      <c r="R168" s="738"/>
      <c r="S168" s="741"/>
      <c r="T168" s="742"/>
      <c r="U168" s="716"/>
      <c r="V168" s="717"/>
      <c r="W168" s="330"/>
    </row>
    <row r="169" spans="1:23" ht="49.5" customHeight="1" thickTop="1" thickBot="1">
      <c r="A169" s="1000"/>
      <c r="B169" s="757"/>
      <c r="C169" s="758"/>
      <c r="D169" s="429"/>
      <c r="E169" s="743" t="s">
        <v>417</v>
      </c>
      <c r="F169" s="744"/>
      <c r="G169" s="745"/>
      <c r="H169" s="746"/>
      <c r="I169" s="747"/>
      <c r="J169" s="748"/>
      <c r="K169" s="749"/>
      <c r="L169" s="394">
        <f>SUM(L89:L158)</f>
        <v>0</v>
      </c>
      <c r="M169" s="749"/>
      <c r="N169" s="750"/>
      <c r="O169" s="450"/>
      <c r="P169" s="751"/>
      <c r="Q169" s="752"/>
      <c r="R169" s="753"/>
      <c r="S169" s="482" t="str">
        <f>IF(U169=0,"",U169)</f>
        <v/>
      </c>
      <c r="T169" s="482" t="str">
        <f>IF(V169=0,"",V169)</f>
        <v/>
      </c>
      <c r="U169" s="206">
        <f>SUM(U89:U168)</f>
        <v>0</v>
      </c>
      <c r="V169" s="206">
        <f>SUM(V89:V168)</f>
        <v>0</v>
      </c>
      <c r="W169" s="326"/>
    </row>
    <row r="170" spans="1:23" ht="9" customHeight="1" thickTop="1" thickBot="1">
      <c r="A170" s="1000"/>
      <c r="B170" s="185"/>
      <c r="C170" s="185"/>
      <c r="D170" s="428"/>
      <c r="E170" s="493"/>
      <c r="F170" s="493"/>
      <c r="G170" s="493"/>
      <c r="H170" s="186"/>
      <c r="I170" s="494"/>
      <c r="J170" s="495"/>
      <c r="K170" s="496"/>
      <c r="L170" s="187"/>
      <c r="M170" s="495"/>
      <c r="N170" s="496"/>
      <c r="O170" s="187"/>
      <c r="P170" s="497"/>
      <c r="Q170" s="497"/>
      <c r="R170" s="498"/>
      <c r="S170" s="188"/>
      <c r="T170" s="189"/>
      <c r="W170" s="326"/>
    </row>
    <row r="171" spans="1:23" ht="48.75" customHeight="1">
      <c r="A171" s="1000"/>
      <c r="B171" s="828" t="s">
        <v>1165</v>
      </c>
      <c r="C171" s="829"/>
      <c r="D171" s="835" t="s">
        <v>398</v>
      </c>
      <c r="E171" s="836"/>
      <c r="F171" s="836"/>
      <c r="G171" s="837"/>
      <c r="H171" s="841"/>
      <c r="I171" s="842"/>
      <c r="J171" s="844"/>
      <c r="K171" s="845"/>
      <c r="L171" s="834"/>
      <c r="M171" s="848"/>
      <c r="N171" s="784" t="s">
        <v>407</v>
      </c>
      <c r="O171" s="834"/>
      <c r="P171" s="385" t="s">
        <v>1166</v>
      </c>
      <c r="Q171" s="386"/>
      <c r="R171" s="388" t="s">
        <v>837</v>
      </c>
      <c r="S171" s="239" t="str">
        <f>IF(-ABS(M171*Q171)=0,"",ROUND(-ABS(M171*Q171),4))</f>
        <v/>
      </c>
      <c r="T171" s="453"/>
      <c r="U171" s="206" t="str">
        <f>S171</f>
        <v/>
      </c>
      <c r="W171" s="326" t="s">
        <v>343</v>
      </c>
    </row>
    <row r="172" spans="1:23" ht="72.75" customHeight="1">
      <c r="A172" s="1000"/>
      <c r="B172" s="830"/>
      <c r="C172" s="831"/>
      <c r="D172" s="838"/>
      <c r="E172" s="839"/>
      <c r="F172" s="839"/>
      <c r="G172" s="840"/>
      <c r="H172" s="843"/>
      <c r="I172" s="730"/>
      <c r="J172" s="846"/>
      <c r="K172" s="847"/>
      <c r="L172" s="733"/>
      <c r="M172" s="849"/>
      <c r="N172" s="706"/>
      <c r="O172" s="733"/>
      <c r="P172" s="382" t="s">
        <v>1166</v>
      </c>
      <c r="Q172" s="387"/>
      <c r="R172" s="389" t="s">
        <v>837</v>
      </c>
      <c r="S172" s="452"/>
      <c r="T172" s="240" t="str">
        <f>IF(-ABS(M171*Q172)=0,"",ROUND(-ABS(M171*Q172),4))</f>
        <v/>
      </c>
      <c r="V172" s="206" t="str">
        <f>T172</f>
        <v/>
      </c>
      <c r="W172" s="329" t="s">
        <v>775</v>
      </c>
    </row>
    <row r="173" spans="1:23" ht="48.75" customHeight="1" thickBot="1">
      <c r="A173" s="1000"/>
      <c r="B173" s="830"/>
      <c r="C173" s="831"/>
      <c r="D173" s="776" t="s">
        <v>399</v>
      </c>
      <c r="E173" s="777"/>
      <c r="F173" s="777"/>
      <c r="G173" s="778"/>
      <c r="H173" s="779"/>
      <c r="I173" s="728"/>
      <c r="J173" s="780"/>
      <c r="K173" s="781"/>
      <c r="L173" s="478"/>
      <c r="M173" s="499"/>
      <c r="N173" s="476" t="s">
        <v>454</v>
      </c>
      <c r="O173" s="478"/>
      <c r="P173" s="782"/>
      <c r="Q173" s="783"/>
      <c r="R173" s="477" t="s">
        <v>835</v>
      </c>
      <c r="S173" s="766" t="str">
        <f>IF(-ABS(M173*P173)=0,"",ROUND(-ABS(M173*P173),4))</f>
        <v/>
      </c>
      <c r="T173" s="767"/>
      <c r="U173" s="206" t="str">
        <f>S173</f>
        <v/>
      </c>
      <c r="V173" s="206" t="str">
        <f>S173</f>
        <v/>
      </c>
      <c r="W173" s="325" t="s">
        <v>221</v>
      </c>
    </row>
    <row r="174" spans="1:23" ht="48.75" customHeight="1" thickTop="1" thickBot="1">
      <c r="A174" s="1000"/>
      <c r="B174" s="832"/>
      <c r="C174" s="833"/>
      <c r="D174" s="768" t="s">
        <v>417</v>
      </c>
      <c r="E174" s="769"/>
      <c r="F174" s="769"/>
      <c r="G174" s="770"/>
      <c r="H174" s="771"/>
      <c r="I174" s="772"/>
      <c r="J174" s="773"/>
      <c r="K174" s="772"/>
      <c r="L174" s="451"/>
      <c r="M174" s="772"/>
      <c r="N174" s="772"/>
      <c r="O174" s="451"/>
      <c r="P174" s="774"/>
      <c r="Q174" s="774"/>
      <c r="R174" s="775"/>
      <c r="S174" s="115" t="str">
        <f>IF(U174=0,"",U174)</f>
        <v/>
      </c>
      <c r="T174" s="115" t="str">
        <f>IF(V174=0,"",V174)</f>
        <v/>
      </c>
      <c r="U174" s="206">
        <f>SUM(U171:U173)</f>
        <v>0</v>
      </c>
      <c r="V174" s="206">
        <f>SUM(V171:V173)</f>
        <v>0</v>
      </c>
      <c r="W174" s="326"/>
    </row>
    <row r="175" spans="1:23" ht="9" customHeight="1" thickBot="1">
      <c r="A175" s="1000"/>
      <c r="B175" s="500"/>
      <c r="C175" s="500"/>
      <c r="D175" s="500"/>
      <c r="E175" s="501"/>
      <c r="F175" s="501"/>
      <c r="G175" s="501"/>
      <c r="H175" s="190"/>
      <c r="I175" s="502"/>
      <c r="J175" s="503"/>
      <c r="K175" s="502"/>
      <c r="L175" s="191"/>
      <c r="M175" s="502"/>
      <c r="N175" s="502"/>
      <c r="O175" s="191"/>
      <c r="P175" s="504"/>
      <c r="Q175" s="504"/>
      <c r="R175" s="505"/>
      <c r="S175" s="192"/>
      <c r="T175" s="193"/>
      <c r="W175" s="326"/>
    </row>
    <row r="176" spans="1:23" ht="42.5" thickTop="1">
      <c r="A176" s="1000"/>
      <c r="B176" s="787" t="s">
        <v>659</v>
      </c>
      <c r="C176" s="788"/>
      <c r="D176" s="788"/>
      <c r="E176" s="788"/>
      <c r="F176" s="788"/>
      <c r="G176" s="789"/>
      <c r="H176" s="793"/>
      <c r="I176" s="794"/>
      <c r="J176" s="794"/>
      <c r="K176" s="795"/>
      <c r="L176" s="799">
        <f>L169+L70+L61+L88</f>
        <v>0</v>
      </c>
      <c r="M176" s="801"/>
      <c r="N176" s="794"/>
      <c r="O176" s="794"/>
      <c r="P176" s="794"/>
      <c r="Q176" s="794"/>
      <c r="R176" s="795"/>
      <c r="S176" s="194" t="s">
        <v>836</v>
      </c>
      <c r="T176" s="195" t="s">
        <v>33</v>
      </c>
      <c r="W176" s="326"/>
    </row>
    <row r="177" spans="1:23" ht="49.5" customHeight="1" thickBot="1">
      <c r="A177" s="1001"/>
      <c r="B177" s="790"/>
      <c r="C177" s="791"/>
      <c r="D177" s="791"/>
      <c r="E177" s="791"/>
      <c r="F177" s="791"/>
      <c r="G177" s="792"/>
      <c r="H177" s="796"/>
      <c r="I177" s="797"/>
      <c r="J177" s="797"/>
      <c r="K177" s="798"/>
      <c r="L177" s="800"/>
      <c r="M177" s="802"/>
      <c r="N177" s="797"/>
      <c r="O177" s="797"/>
      <c r="P177" s="797"/>
      <c r="Q177" s="797"/>
      <c r="R177" s="798"/>
      <c r="S177" s="380" t="str">
        <f>IF(U177=0,"",ROUNDDOWN(U177,0))</f>
        <v/>
      </c>
      <c r="T177" s="381" t="str">
        <f>IF(V177=0,"",ROUNDDOWN(V177,0))</f>
        <v/>
      </c>
      <c r="U177" s="206">
        <f>SUM(U178:U183)</f>
        <v>0</v>
      </c>
      <c r="V177" s="206">
        <f>SUM(V178:V183)</f>
        <v>0</v>
      </c>
      <c r="W177" s="326" t="s">
        <v>776</v>
      </c>
    </row>
    <row r="178" spans="1:23" ht="42.5" thickTop="1">
      <c r="A178" s="803" t="s">
        <v>400</v>
      </c>
      <c r="B178" s="804"/>
      <c r="C178" s="804"/>
      <c r="D178" s="804"/>
      <c r="E178" s="804"/>
      <c r="F178" s="804"/>
      <c r="G178" s="805"/>
      <c r="H178" s="809"/>
      <c r="I178" s="810"/>
      <c r="J178" s="810"/>
      <c r="K178" s="811"/>
      <c r="L178" s="815">
        <f>IF(ISERROR(L176*0.0258),"",L176*0.0258)</f>
        <v>0</v>
      </c>
      <c r="M178" s="817"/>
      <c r="N178" s="810"/>
      <c r="O178" s="810"/>
      <c r="P178" s="810"/>
      <c r="Q178" s="810"/>
      <c r="R178" s="811"/>
      <c r="S178" s="195" t="s">
        <v>34</v>
      </c>
      <c r="T178" s="95"/>
      <c r="U178" s="206" t="str">
        <f>S61</f>
        <v/>
      </c>
      <c r="V178" s="206" t="str">
        <f>T61</f>
        <v/>
      </c>
      <c r="W178" s="326"/>
    </row>
    <row r="179" spans="1:23" ht="49.5" customHeight="1" thickBot="1">
      <c r="A179" s="806"/>
      <c r="B179" s="807"/>
      <c r="C179" s="807"/>
      <c r="D179" s="807"/>
      <c r="E179" s="807"/>
      <c r="F179" s="807"/>
      <c r="G179" s="808"/>
      <c r="H179" s="812"/>
      <c r="I179" s="813"/>
      <c r="J179" s="813"/>
      <c r="K179" s="814"/>
      <c r="L179" s="816"/>
      <c r="M179" s="818"/>
      <c r="N179" s="813"/>
      <c r="O179" s="813"/>
      <c r="P179" s="813"/>
      <c r="Q179" s="813"/>
      <c r="R179" s="814"/>
      <c r="S179" s="381" t="str">
        <f>IF(OR(S174&lt;0,T174&lt;0),ROUNDDOWN(S61+U70,0),"")</f>
        <v/>
      </c>
      <c r="T179" s="95"/>
      <c r="U179" s="206" t="str">
        <f>S70</f>
        <v/>
      </c>
      <c r="V179" s="206" t="str">
        <f>S70</f>
        <v/>
      </c>
      <c r="W179" s="326" t="s">
        <v>344</v>
      </c>
    </row>
    <row r="180" spans="1:23" ht="6.75" customHeight="1" thickTop="1">
      <c r="A180" s="7"/>
      <c r="B180" s="7"/>
      <c r="C180" s="196"/>
      <c r="D180" s="196"/>
      <c r="E180" s="786"/>
      <c r="F180" s="786"/>
      <c r="G180" s="786"/>
      <c r="H180" s="786"/>
      <c r="I180" s="786"/>
      <c r="J180" s="786"/>
      <c r="K180" s="786"/>
      <c r="L180" s="786"/>
      <c r="M180" s="786"/>
      <c r="N180" s="786"/>
      <c r="O180" s="786"/>
      <c r="P180" s="786"/>
      <c r="Q180" s="786"/>
      <c r="R180" s="786"/>
      <c r="S180" s="95"/>
      <c r="T180" s="95"/>
      <c r="U180" s="206"/>
      <c r="V180" s="206"/>
    </row>
    <row r="181" spans="1:23" hidden="1">
      <c r="A181" s="819" t="s">
        <v>32</v>
      </c>
      <c r="B181" s="819"/>
      <c r="C181" s="754" t="s">
        <v>998</v>
      </c>
      <c r="D181" s="754"/>
      <c r="E181" s="754"/>
      <c r="F181" s="754"/>
      <c r="G181" s="754"/>
      <c r="H181" s="754"/>
      <c r="I181" s="754"/>
      <c r="J181" s="754"/>
      <c r="K181" s="754"/>
      <c r="L181" s="754"/>
      <c r="M181" s="754"/>
      <c r="N181" s="754"/>
      <c r="O181" s="754"/>
      <c r="P181" s="754"/>
      <c r="Q181" s="754"/>
      <c r="R181" s="754"/>
      <c r="S181" s="754"/>
      <c r="T181" s="754"/>
      <c r="U181" s="206" t="str">
        <f>S88</f>
        <v/>
      </c>
      <c r="V181" s="206" t="str">
        <f>T88</f>
        <v/>
      </c>
    </row>
    <row r="182" spans="1:23" ht="48" customHeight="1">
      <c r="A182" s="819" t="s">
        <v>32</v>
      </c>
      <c r="B182" s="819"/>
      <c r="C182" s="754" t="s">
        <v>413</v>
      </c>
      <c r="D182" s="754"/>
      <c r="E182" s="754"/>
      <c r="F182" s="754"/>
      <c r="G182" s="754"/>
      <c r="H182" s="754"/>
      <c r="I182" s="754"/>
      <c r="J182" s="754"/>
      <c r="K182" s="754"/>
      <c r="L182" s="754"/>
      <c r="M182" s="754"/>
      <c r="N182" s="754"/>
      <c r="O182" s="754"/>
      <c r="P182" s="754"/>
      <c r="Q182" s="754"/>
      <c r="R182" s="754"/>
      <c r="S182" s="754"/>
      <c r="T182" s="754"/>
      <c r="U182" s="206" t="str">
        <f>S169</f>
        <v/>
      </c>
      <c r="V182" s="206" t="str">
        <f>T169</f>
        <v/>
      </c>
    </row>
    <row r="183" spans="1:23" ht="49.5" customHeight="1">
      <c r="A183" s="785" t="s">
        <v>1162</v>
      </c>
      <c r="B183" s="785"/>
      <c r="C183" s="754" t="s">
        <v>779</v>
      </c>
      <c r="D183" s="754"/>
      <c r="E183" s="754"/>
      <c r="F183" s="754"/>
      <c r="G183" s="754"/>
      <c r="H183" s="754"/>
      <c r="I183" s="754"/>
      <c r="J183" s="754"/>
      <c r="K183" s="754"/>
      <c r="L183" s="754"/>
      <c r="M183" s="754"/>
      <c r="N183" s="754"/>
      <c r="O183" s="754"/>
      <c r="P183" s="754"/>
      <c r="Q183" s="754"/>
      <c r="R183" s="754"/>
      <c r="S183" s="754"/>
      <c r="T183" s="754"/>
      <c r="U183" s="206" t="str">
        <f>S174</f>
        <v/>
      </c>
      <c r="V183" s="206" t="str">
        <f>T174</f>
        <v/>
      </c>
    </row>
  </sheetData>
  <sheetProtection algorithmName="SHA-512" hashValue="T5bHfvfnPemKRtxMEDGjVqT//Zt2HP1ulZWOnNgaj6VXlFyFwCvFQB1Pb3ZiOlKOQp6q2Im3a5QpdSl3QNM3OQ==" saltValue="hTnk0l7mWsTIj0zgcrnAHw==" spinCount="100000" sheet="1" selectLockedCells="1"/>
  <mergeCells count="797">
    <mergeCell ref="W150:W151"/>
    <mergeCell ref="F139:F140"/>
    <mergeCell ref="F149:G150"/>
    <mergeCell ref="P83:Q83"/>
    <mergeCell ref="P88:R88"/>
    <mergeCell ref="O93:O94"/>
    <mergeCell ref="J93:J94"/>
    <mergeCell ref="K93:K94"/>
    <mergeCell ref="I77:I78"/>
    <mergeCell ref="J77:J78"/>
    <mergeCell ref="K77:K78"/>
    <mergeCell ref="L77:L78"/>
    <mergeCell ref="M77:M78"/>
    <mergeCell ref="N77:N78"/>
    <mergeCell ref="E129:G130"/>
    <mergeCell ref="F131:G132"/>
    <mergeCell ref="F133:G134"/>
    <mergeCell ref="L93:L94"/>
    <mergeCell ref="L95:L96"/>
    <mergeCell ref="H133:H134"/>
    <mergeCell ref="I133:I134"/>
    <mergeCell ref="J133:J134"/>
    <mergeCell ref="E135:E148"/>
    <mergeCell ref="G135:G136"/>
    <mergeCell ref="A7:A70"/>
    <mergeCell ref="A71:A177"/>
    <mergeCell ref="B71:G71"/>
    <mergeCell ref="H73:H74"/>
    <mergeCell ref="F89:F90"/>
    <mergeCell ref="E83:E87"/>
    <mergeCell ref="G159:G160"/>
    <mergeCell ref="F159:F160"/>
    <mergeCell ref="E7:G7"/>
    <mergeCell ref="F93:F94"/>
    <mergeCell ref="G93:G94"/>
    <mergeCell ref="H93:H94"/>
    <mergeCell ref="G97:G98"/>
    <mergeCell ref="H97:H98"/>
    <mergeCell ref="G143:G144"/>
    <mergeCell ref="H143:H144"/>
    <mergeCell ref="G141:G142"/>
    <mergeCell ref="H141:H142"/>
    <mergeCell ref="H135:H136"/>
    <mergeCell ref="H113:H114"/>
    <mergeCell ref="E68:E69"/>
    <mergeCell ref="G161:G162"/>
    <mergeCell ref="F161:F164"/>
    <mergeCell ref="F165:F168"/>
    <mergeCell ref="P68:Q68"/>
    <mergeCell ref="P71:R71"/>
    <mergeCell ref="E40:G40"/>
    <mergeCell ref="P39:Q39"/>
    <mergeCell ref="E32:G32"/>
    <mergeCell ref="L143:L144"/>
    <mergeCell ref="L141:L142"/>
    <mergeCell ref="L147:L148"/>
    <mergeCell ref="H91:H92"/>
    <mergeCell ref="I135:I136"/>
    <mergeCell ref="J135:J136"/>
    <mergeCell ref="I93:I94"/>
    <mergeCell ref="K131:K132"/>
    <mergeCell ref="I143:I144"/>
    <mergeCell ref="J143:J144"/>
    <mergeCell ref="K143:K144"/>
    <mergeCell ref="I141:I142"/>
    <mergeCell ref="J141:J142"/>
    <mergeCell ref="K141:K142"/>
    <mergeCell ref="J105:J106"/>
    <mergeCell ref="K105:K106"/>
    <mergeCell ref="I113:I114"/>
    <mergeCell ref="J113:J114"/>
    <mergeCell ref="M70:N70"/>
    <mergeCell ref="F135:F136"/>
    <mergeCell ref="F137:F138"/>
    <mergeCell ref="P17:Q17"/>
    <mergeCell ref="P28:Q28"/>
    <mergeCell ref="F45:F46"/>
    <mergeCell ref="P18:Q18"/>
    <mergeCell ref="J47:J48"/>
    <mergeCell ref="M93:N94"/>
    <mergeCell ref="G91:G92"/>
    <mergeCell ref="P63:Q63"/>
    <mergeCell ref="P72:Q72"/>
    <mergeCell ref="P70:R70"/>
    <mergeCell ref="P30:Q30"/>
    <mergeCell ref="K113:K114"/>
    <mergeCell ref="O47:O48"/>
    <mergeCell ref="P56:Q56"/>
    <mergeCell ref="P40:Q40"/>
    <mergeCell ref="E37:G37"/>
    <mergeCell ref="P37:Q37"/>
    <mergeCell ref="H47:H48"/>
    <mergeCell ref="E66:G66"/>
    <mergeCell ref="E44:G44"/>
    <mergeCell ref="P44:Q44"/>
    <mergeCell ref="E34:G34"/>
    <mergeCell ref="S12:T12"/>
    <mergeCell ref="E8:G8"/>
    <mergeCell ref="F47:F48"/>
    <mergeCell ref="G45:G46"/>
    <mergeCell ref="G47:G48"/>
    <mergeCell ref="M73:M74"/>
    <mergeCell ref="H75:H76"/>
    <mergeCell ref="E10:G10"/>
    <mergeCell ref="I75:I76"/>
    <mergeCell ref="J75:J76"/>
    <mergeCell ref="K75:K76"/>
    <mergeCell ref="L75:L76"/>
    <mergeCell ref="M75:M76"/>
    <mergeCell ref="I73:I74"/>
    <mergeCell ref="J73:J74"/>
    <mergeCell ref="K73:K74"/>
    <mergeCell ref="L73:L74"/>
    <mergeCell ref="E17:G17"/>
    <mergeCell ref="M71:N71"/>
    <mergeCell ref="E30:G30"/>
    <mergeCell ref="H71:I71"/>
    <mergeCell ref="J71:K71"/>
    <mergeCell ref="H70:I70"/>
    <mergeCell ref="J70:K70"/>
    <mergeCell ref="E55:E60"/>
    <mergeCell ref="P55:Q55"/>
    <mergeCell ref="E64:G64"/>
    <mergeCell ref="J45:J46"/>
    <mergeCell ref="S7:T7"/>
    <mergeCell ref="P35:Q35"/>
    <mergeCell ref="E36:G36"/>
    <mergeCell ref="P57:Q57"/>
    <mergeCell ref="P58:Q58"/>
    <mergeCell ref="S17:T17"/>
    <mergeCell ref="E28:G28"/>
    <mergeCell ref="S29:T29"/>
    <mergeCell ref="S25:T25"/>
    <mergeCell ref="F26:G26"/>
    <mergeCell ref="P26:Q26"/>
    <mergeCell ref="F27:G27"/>
    <mergeCell ref="P27:Q27"/>
    <mergeCell ref="S27:T27"/>
    <mergeCell ref="E22:E27"/>
    <mergeCell ref="F25:G25"/>
    <mergeCell ref="I45:I46"/>
    <mergeCell ref="I47:I48"/>
    <mergeCell ref="K45:K46"/>
    <mergeCell ref="K47:K48"/>
    <mergeCell ref="S9:T9"/>
    <mergeCell ref="F24:G24"/>
    <mergeCell ref="P25:Q25"/>
    <mergeCell ref="P32:Q32"/>
    <mergeCell ref="S6:T6"/>
    <mergeCell ref="S62:T62"/>
    <mergeCell ref="E63:G63"/>
    <mergeCell ref="S22:T22"/>
    <mergeCell ref="F23:G23"/>
    <mergeCell ref="P23:Q23"/>
    <mergeCell ref="P22:Q22"/>
    <mergeCell ref="S18:T18"/>
    <mergeCell ref="F19:G19"/>
    <mergeCell ref="P19:Q19"/>
    <mergeCell ref="S19:T19"/>
    <mergeCell ref="E13:G13"/>
    <mergeCell ref="P13:Q13"/>
    <mergeCell ref="S13:T13"/>
    <mergeCell ref="P10:Q10"/>
    <mergeCell ref="S10:T10"/>
    <mergeCell ref="P11:Q11"/>
    <mergeCell ref="P38:Q38"/>
    <mergeCell ref="O45:O46"/>
    <mergeCell ref="S26:T26"/>
    <mergeCell ref="S56:T56"/>
    <mergeCell ref="S57:T57"/>
    <mergeCell ref="P7:Q7"/>
    <mergeCell ref="S58:T58"/>
    <mergeCell ref="P8:Q8"/>
    <mergeCell ref="S8:T8"/>
    <mergeCell ref="E9:G9"/>
    <mergeCell ref="S11:T11"/>
    <mergeCell ref="E20:E21"/>
    <mergeCell ref="F20:G20"/>
    <mergeCell ref="S28:T28"/>
    <mergeCell ref="P20:Q20"/>
    <mergeCell ref="S20:T20"/>
    <mergeCell ref="F21:G21"/>
    <mergeCell ref="P21:Q21"/>
    <mergeCell ref="S21:T21"/>
    <mergeCell ref="E18:E19"/>
    <mergeCell ref="F18:G18"/>
    <mergeCell ref="S14:T14"/>
    <mergeCell ref="E15:G15"/>
    <mergeCell ref="P15:Q15"/>
    <mergeCell ref="S15:T15"/>
    <mergeCell ref="E29:G29"/>
    <mergeCell ref="P29:Q29"/>
    <mergeCell ref="S39:T39"/>
    <mergeCell ref="S40:T40"/>
    <mergeCell ref="S41:T41"/>
    <mergeCell ref="S42:T42"/>
    <mergeCell ref="E39:G39"/>
    <mergeCell ref="A2:Q3"/>
    <mergeCell ref="B4:G6"/>
    <mergeCell ref="H4:I4"/>
    <mergeCell ref="J4:K4"/>
    <mergeCell ref="M4:N4"/>
    <mergeCell ref="P4:R4"/>
    <mergeCell ref="P6:Q6"/>
    <mergeCell ref="E14:G14"/>
    <mergeCell ref="P14:Q14"/>
    <mergeCell ref="E12:G12"/>
    <mergeCell ref="P12:Q12"/>
    <mergeCell ref="B7:C70"/>
    <mergeCell ref="D7:D61"/>
    <mergeCell ref="D62:D70"/>
    <mergeCell ref="E62:G62"/>
    <mergeCell ref="P62:Q62"/>
    <mergeCell ref="N45:N46"/>
    <mergeCell ref="N47:N48"/>
    <mergeCell ref="H45:H46"/>
    <mergeCell ref="E16:G16"/>
    <mergeCell ref="P16:Q16"/>
    <mergeCell ref="E31:G31"/>
    <mergeCell ref="E43:G43"/>
    <mergeCell ref="P9:Q9"/>
    <mergeCell ref="E11:G11"/>
    <mergeCell ref="P64:Q64"/>
    <mergeCell ref="E65:G65"/>
    <mergeCell ref="S65:T65"/>
    <mergeCell ref="S63:T63"/>
    <mergeCell ref="P65:Q65"/>
    <mergeCell ref="F22:G22"/>
    <mergeCell ref="E38:G38"/>
    <mergeCell ref="E33:G33"/>
    <mergeCell ref="P33:Q33"/>
    <mergeCell ref="P34:Q34"/>
    <mergeCell ref="E35:G35"/>
    <mergeCell ref="S43:T43"/>
    <mergeCell ref="S44:T44"/>
    <mergeCell ref="S23:T23"/>
    <mergeCell ref="S24:T24"/>
    <mergeCell ref="S31:T31"/>
    <mergeCell ref="S16:T16"/>
    <mergeCell ref="P43:Q43"/>
    <mergeCell ref="S4:T4"/>
    <mergeCell ref="B72:D88"/>
    <mergeCell ref="S72:T72"/>
    <mergeCell ref="S55:T55"/>
    <mergeCell ref="P59:Q59"/>
    <mergeCell ref="S59:T59"/>
    <mergeCell ref="P60:Q60"/>
    <mergeCell ref="S60:T60"/>
    <mergeCell ref="E61:G61"/>
    <mergeCell ref="H61:I61"/>
    <mergeCell ref="J61:K61"/>
    <mergeCell ref="M61:N61"/>
    <mergeCell ref="P61:R61"/>
    <mergeCell ref="S83:T83"/>
    <mergeCell ref="P86:Q86"/>
    <mergeCell ref="J88:K88"/>
    <mergeCell ref="M88:N88"/>
    <mergeCell ref="E41:G41"/>
    <mergeCell ref="S86:T86"/>
    <mergeCell ref="P87:Q87"/>
    <mergeCell ref="S87:T87"/>
    <mergeCell ref="E88:G88"/>
    <mergeCell ref="H88:I88"/>
    <mergeCell ref="E79:G79"/>
    <mergeCell ref="I91:I92"/>
    <mergeCell ref="J91:J92"/>
    <mergeCell ref="P42:Q42"/>
    <mergeCell ref="P66:Q66"/>
    <mergeCell ref="S66:T66"/>
    <mergeCell ref="E70:G70"/>
    <mergeCell ref="H5:I5"/>
    <mergeCell ref="J5:K5"/>
    <mergeCell ref="M5:N5"/>
    <mergeCell ref="P5:R5"/>
    <mergeCell ref="S5:T5"/>
    <mergeCell ref="S30:T30"/>
    <mergeCell ref="S67:T67"/>
    <mergeCell ref="S70:T70"/>
    <mergeCell ref="S68:T68"/>
    <mergeCell ref="S32:T32"/>
    <mergeCell ref="S34:T34"/>
    <mergeCell ref="S35:T35"/>
    <mergeCell ref="S36:T36"/>
    <mergeCell ref="S37:T37"/>
    <mergeCell ref="S38:T38"/>
    <mergeCell ref="S69:T69"/>
    <mergeCell ref="S33:T33"/>
    <mergeCell ref="S64:T64"/>
    <mergeCell ref="K89:K90"/>
    <mergeCell ref="L89:L90"/>
    <mergeCell ref="P24:Q24"/>
    <mergeCell ref="P36:Q36"/>
    <mergeCell ref="E67:G67"/>
    <mergeCell ref="P67:Q67"/>
    <mergeCell ref="E73:G74"/>
    <mergeCell ref="E72:G72"/>
    <mergeCell ref="E75:G76"/>
    <mergeCell ref="E77:G78"/>
    <mergeCell ref="N75:N76"/>
    <mergeCell ref="H77:H78"/>
    <mergeCell ref="N73:N74"/>
    <mergeCell ref="O73:O74"/>
    <mergeCell ref="O75:O76"/>
    <mergeCell ref="O77:O78"/>
    <mergeCell ref="P69:Q69"/>
    <mergeCell ref="P41:Q41"/>
    <mergeCell ref="E42:G42"/>
    <mergeCell ref="L47:L48"/>
    <mergeCell ref="M45:M46"/>
    <mergeCell ref="M47:M48"/>
    <mergeCell ref="L45:L46"/>
    <mergeCell ref="P31:Q31"/>
    <mergeCell ref="E80:G80"/>
    <mergeCell ref="E81:G81"/>
    <mergeCell ref="E82:G82"/>
    <mergeCell ref="S80:T80"/>
    <mergeCell ref="S84:T84"/>
    <mergeCell ref="S85:T85"/>
    <mergeCell ref="S79:T79"/>
    <mergeCell ref="S82:T82"/>
    <mergeCell ref="S81:T81"/>
    <mergeCell ref="P84:Q84"/>
    <mergeCell ref="P85:Q85"/>
    <mergeCell ref="P79:Q79"/>
    <mergeCell ref="P80:Q80"/>
    <mergeCell ref="P81:Q81"/>
    <mergeCell ref="P82:Q82"/>
    <mergeCell ref="F127:F128"/>
    <mergeCell ref="G127:G128"/>
    <mergeCell ref="H127:H128"/>
    <mergeCell ref="I127:I128"/>
    <mergeCell ref="J127:J128"/>
    <mergeCell ref="K127:K128"/>
    <mergeCell ref="L127:L128"/>
    <mergeCell ref="F95:F96"/>
    <mergeCell ref="G95:G96"/>
    <mergeCell ref="H95:H96"/>
    <mergeCell ref="I95:I96"/>
    <mergeCell ref="J95:J96"/>
    <mergeCell ref="K95:K96"/>
    <mergeCell ref="I97:I98"/>
    <mergeCell ref="J97:J98"/>
    <mergeCell ref="K97:K98"/>
    <mergeCell ref="L97:L98"/>
    <mergeCell ref="F103:F104"/>
    <mergeCell ref="F97:F98"/>
    <mergeCell ref="F111:F112"/>
    <mergeCell ref="F105:F106"/>
    <mergeCell ref="G105:G106"/>
    <mergeCell ref="H105:H106"/>
    <mergeCell ref="I105:I106"/>
    <mergeCell ref="O129:O130"/>
    <mergeCell ref="G99:G100"/>
    <mergeCell ref="H99:H100"/>
    <mergeCell ref="I99:I100"/>
    <mergeCell ref="J99:J100"/>
    <mergeCell ref="K99:K100"/>
    <mergeCell ref="L99:L100"/>
    <mergeCell ref="M99:N100"/>
    <mergeCell ref="O99:O100"/>
    <mergeCell ref="G101:G102"/>
    <mergeCell ref="H101:H102"/>
    <mergeCell ref="I101:I102"/>
    <mergeCell ref="J101:J102"/>
    <mergeCell ref="K101:K102"/>
    <mergeCell ref="L101:L102"/>
    <mergeCell ref="M101:N102"/>
    <mergeCell ref="O101:O102"/>
    <mergeCell ref="G111:G112"/>
    <mergeCell ref="H111:H112"/>
    <mergeCell ref="I111:I112"/>
    <mergeCell ref="J111:J112"/>
    <mergeCell ref="K111:K112"/>
    <mergeCell ref="L111:L112"/>
    <mergeCell ref="M111:N112"/>
    <mergeCell ref="P129:Q130"/>
    <mergeCell ref="R129:R130"/>
    <mergeCell ref="S129:T130"/>
    <mergeCell ref="M127:N128"/>
    <mergeCell ref="O127:O128"/>
    <mergeCell ref="D129:D140"/>
    <mergeCell ref="H129:H130"/>
    <mergeCell ref="I129:I130"/>
    <mergeCell ref="J129:J130"/>
    <mergeCell ref="K129:K130"/>
    <mergeCell ref="L129:L130"/>
    <mergeCell ref="D89:D128"/>
    <mergeCell ref="E89:E128"/>
    <mergeCell ref="L131:L132"/>
    <mergeCell ref="M131:N132"/>
    <mergeCell ref="O131:O132"/>
    <mergeCell ref="P131:Q132"/>
    <mergeCell ref="R131:R132"/>
    <mergeCell ref="S131:T132"/>
    <mergeCell ref="E131:E134"/>
    <mergeCell ref="H131:H132"/>
    <mergeCell ref="I131:I132"/>
    <mergeCell ref="J131:J132"/>
    <mergeCell ref="M129:N130"/>
    <mergeCell ref="O135:O136"/>
    <mergeCell ref="P135:Q136"/>
    <mergeCell ref="R135:R136"/>
    <mergeCell ref="S135:T136"/>
    <mergeCell ref="L135:L136"/>
    <mergeCell ref="M135:N136"/>
    <mergeCell ref="S133:T134"/>
    <mergeCell ref="K133:K134"/>
    <mergeCell ref="L133:L134"/>
    <mergeCell ref="M133:N134"/>
    <mergeCell ref="O133:O134"/>
    <mergeCell ref="P133:Q134"/>
    <mergeCell ref="R133:R134"/>
    <mergeCell ref="K135:K136"/>
    <mergeCell ref="M139:N140"/>
    <mergeCell ref="O139:O140"/>
    <mergeCell ref="P139:Q140"/>
    <mergeCell ref="R139:R140"/>
    <mergeCell ref="S139:T140"/>
    <mergeCell ref="G139:G140"/>
    <mergeCell ref="H139:H140"/>
    <mergeCell ref="I139:I140"/>
    <mergeCell ref="J139:J140"/>
    <mergeCell ref="K139:K140"/>
    <mergeCell ref="L139:L140"/>
    <mergeCell ref="M137:N138"/>
    <mergeCell ref="O137:O138"/>
    <mergeCell ref="P137:Q138"/>
    <mergeCell ref="R137:R138"/>
    <mergeCell ref="S137:T138"/>
    <mergeCell ref="G137:G138"/>
    <mergeCell ref="H137:H138"/>
    <mergeCell ref="I137:I138"/>
    <mergeCell ref="J137:J138"/>
    <mergeCell ref="K137:K138"/>
    <mergeCell ref="L137:L138"/>
    <mergeCell ref="M143:N144"/>
    <mergeCell ref="O143:O144"/>
    <mergeCell ref="P143:Q144"/>
    <mergeCell ref="R143:R144"/>
    <mergeCell ref="S143:T144"/>
    <mergeCell ref="M141:N142"/>
    <mergeCell ref="O141:O142"/>
    <mergeCell ref="P141:Q142"/>
    <mergeCell ref="R141:R142"/>
    <mergeCell ref="S141:T142"/>
    <mergeCell ref="M147:N148"/>
    <mergeCell ref="O147:O148"/>
    <mergeCell ref="P147:Q148"/>
    <mergeCell ref="R147:R148"/>
    <mergeCell ref="S147:T148"/>
    <mergeCell ref="M145:N146"/>
    <mergeCell ref="O145:O146"/>
    <mergeCell ref="P145:Q146"/>
    <mergeCell ref="R145:R146"/>
    <mergeCell ref="S145:T146"/>
    <mergeCell ref="L145:L146"/>
    <mergeCell ref="G147:G148"/>
    <mergeCell ref="H147:H148"/>
    <mergeCell ref="I147:I148"/>
    <mergeCell ref="J147:J148"/>
    <mergeCell ref="K147:K148"/>
    <mergeCell ref="G145:G146"/>
    <mergeCell ref="H145:H146"/>
    <mergeCell ref="I145:I146"/>
    <mergeCell ref="J145:J146"/>
    <mergeCell ref="K145:K146"/>
    <mergeCell ref="S149:T150"/>
    <mergeCell ref="L149:L150"/>
    <mergeCell ref="M149:M150"/>
    <mergeCell ref="N149:N150"/>
    <mergeCell ref="O149:O150"/>
    <mergeCell ref="P149:Q150"/>
    <mergeCell ref="R149:R150"/>
    <mergeCell ref="H149:H150"/>
    <mergeCell ref="I149:I150"/>
    <mergeCell ref="J149:J150"/>
    <mergeCell ref="K149:K150"/>
    <mergeCell ref="P153:Q154"/>
    <mergeCell ref="R153:R154"/>
    <mergeCell ref="S153:T154"/>
    <mergeCell ref="F157:G158"/>
    <mergeCell ref="F153:G154"/>
    <mergeCell ref="F155:G156"/>
    <mergeCell ref="H153:H154"/>
    <mergeCell ref="I153:I154"/>
    <mergeCell ref="J153:J154"/>
    <mergeCell ref="K153:K154"/>
    <mergeCell ref="L153:L154"/>
    <mergeCell ref="M153:M154"/>
    <mergeCell ref="N155:N156"/>
    <mergeCell ref="O155:O156"/>
    <mergeCell ref="P155:Q156"/>
    <mergeCell ref="R155:R156"/>
    <mergeCell ref="S157:T158"/>
    <mergeCell ref="M151:M152"/>
    <mergeCell ref="N151:N152"/>
    <mergeCell ref="O151:O152"/>
    <mergeCell ref="O159:O160"/>
    <mergeCell ref="H157:H158"/>
    <mergeCell ref="I157:I158"/>
    <mergeCell ref="J157:J158"/>
    <mergeCell ref="K157:K158"/>
    <mergeCell ref="L157:L158"/>
    <mergeCell ref="M157:M158"/>
    <mergeCell ref="N157:N158"/>
    <mergeCell ref="O157:O158"/>
    <mergeCell ref="N153:N154"/>
    <mergeCell ref="O153:O154"/>
    <mergeCell ref="I159:I160"/>
    <mergeCell ref="J159:J160"/>
    <mergeCell ref="K159:K160"/>
    <mergeCell ref="L159:L160"/>
    <mergeCell ref="M159:M160"/>
    <mergeCell ref="P165:Q166"/>
    <mergeCell ref="R165:R166"/>
    <mergeCell ref="S165:T166"/>
    <mergeCell ref="G167:G168"/>
    <mergeCell ref="P151:Q152"/>
    <mergeCell ref="R151:R152"/>
    <mergeCell ref="S151:T152"/>
    <mergeCell ref="G163:G164"/>
    <mergeCell ref="J163:J164"/>
    <mergeCell ref="K163:K164"/>
    <mergeCell ref="L163:L164"/>
    <mergeCell ref="M163:M164"/>
    <mergeCell ref="N163:N164"/>
    <mergeCell ref="O163:O164"/>
    <mergeCell ref="R163:R164"/>
    <mergeCell ref="S163:T164"/>
    <mergeCell ref="G165:G166"/>
    <mergeCell ref="H159:H160"/>
    <mergeCell ref="P163:Q164"/>
    <mergeCell ref="H151:H152"/>
    <mergeCell ref="I151:I152"/>
    <mergeCell ref="J151:J152"/>
    <mergeCell ref="K151:K152"/>
    <mergeCell ref="L151:L152"/>
    <mergeCell ref="N161:N162"/>
    <mergeCell ref="B171:C174"/>
    <mergeCell ref="J167:J168"/>
    <mergeCell ref="F99:F100"/>
    <mergeCell ref="O161:O162"/>
    <mergeCell ref="P161:Q162"/>
    <mergeCell ref="P167:Q168"/>
    <mergeCell ref="O171:O172"/>
    <mergeCell ref="D171:G172"/>
    <mergeCell ref="H171:I172"/>
    <mergeCell ref="J171:K172"/>
    <mergeCell ref="L171:L172"/>
    <mergeCell ref="M171:M172"/>
    <mergeCell ref="N167:N168"/>
    <mergeCell ref="O167:O168"/>
    <mergeCell ref="H167:I168"/>
    <mergeCell ref="O111:O112"/>
    <mergeCell ref="F113:F114"/>
    <mergeCell ref="G113:G114"/>
    <mergeCell ref="H163:I164"/>
    <mergeCell ref="H165:I166"/>
    <mergeCell ref="F151:G152"/>
    <mergeCell ref="N165:N166"/>
    <mergeCell ref="O165:O166"/>
    <mergeCell ref="R161:R162"/>
    <mergeCell ref="S161:T162"/>
    <mergeCell ref="J161:J162"/>
    <mergeCell ref="K161:K162"/>
    <mergeCell ref="L161:L162"/>
    <mergeCell ref="K165:K166"/>
    <mergeCell ref="L165:L166"/>
    <mergeCell ref="M165:M166"/>
    <mergeCell ref="H155:H156"/>
    <mergeCell ref="I155:I156"/>
    <mergeCell ref="J155:J156"/>
    <mergeCell ref="K155:K156"/>
    <mergeCell ref="S155:T156"/>
    <mergeCell ref="L155:L156"/>
    <mergeCell ref="M155:M156"/>
    <mergeCell ref="J165:J166"/>
    <mergeCell ref="R159:R160"/>
    <mergeCell ref="S159:T160"/>
    <mergeCell ref="R157:R158"/>
    <mergeCell ref="N159:N160"/>
    <mergeCell ref="P159:Q160"/>
    <mergeCell ref="H161:I162"/>
    <mergeCell ref="P157:Q158"/>
    <mergeCell ref="M161:M162"/>
    <mergeCell ref="A183:B183"/>
    <mergeCell ref="E180:R180"/>
    <mergeCell ref="B176:G177"/>
    <mergeCell ref="H176:K177"/>
    <mergeCell ref="L176:L177"/>
    <mergeCell ref="M176:R177"/>
    <mergeCell ref="A178:G179"/>
    <mergeCell ref="H178:K179"/>
    <mergeCell ref="L178:L179"/>
    <mergeCell ref="M178:R179"/>
    <mergeCell ref="A181:B181"/>
    <mergeCell ref="C181:T181"/>
    <mergeCell ref="C182:T182"/>
    <mergeCell ref="A182:B182"/>
    <mergeCell ref="R167:R168"/>
    <mergeCell ref="S167:T168"/>
    <mergeCell ref="E169:G169"/>
    <mergeCell ref="H169:I169"/>
    <mergeCell ref="J169:K169"/>
    <mergeCell ref="M169:N169"/>
    <mergeCell ref="P169:R169"/>
    <mergeCell ref="C183:T183"/>
    <mergeCell ref="B89:C169"/>
    <mergeCell ref="K167:K168"/>
    <mergeCell ref="L167:L168"/>
    <mergeCell ref="M167:M168"/>
    <mergeCell ref="D149:E168"/>
    <mergeCell ref="S173:T173"/>
    <mergeCell ref="D174:G174"/>
    <mergeCell ref="H174:I174"/>
    <mergeCell ref="J174:K174"/>
    <mergeCell ref="M174:N174"/>
    <mergeCell ref="P174:R174"/>
    <mergeCell ref="D173:G173"/>
    <mergeCell ref="H173:I173"/>
    <mergeCell ref="J173:K173"/>
    <mergeCell ref="P173:Q173"/>
    <mergeCell ref="N171:N172"/>
    <mergeCell ref="K91:K92"/>
    <mergeCell ref="L91:L92"/>
    <mergeCell ref="M89:N90"/>
    <mergeCell ref="O89:O90"/>
    <mergeCell ref="F91:F92"/>
    <mergeCell ref="O91:O92"/>
    <mergeCell ref="G103:G104"/>
    <mergeCell ref="H103:H104"/>
    <mergeCell ref="I103:I104"/>
    <mergeCell ref="J103:J104"/>
    <mergeCell ref="K103:K104"/>
    <mergeCell ref="L103:L104"/>
    <mergeCell ref="M103:N104"/>
    <mergeCell ref="O103:O104"/>
    <mergeCell ref="F101:F102"/>
    <mergeCell ref="M95:N96"/>
    <mergeCell ref="O95:O96"/>
    <mergeCell ref="M97:N98"/>
    <mergeCell ref="O97:O98"/>
    <mergeCell ref="M91:N92"/>
    <mergeCell ref="G89:G90"/>
    <mergeCell ref="H89:H90"/>
    <mergeCell ref="I89:I90"/>
    <mergeCell ref="J89:J90"/>
    <mergeCell ref="L113:L114"/>
    <mergeCell ref="M113:N114"/>
    <mergeCell ref="O113:O114"/>
    <mergeCell ref="L105:L106"/>
    <mergeCell ref="M105:N106"/>
    <mergeCell ref="O105:O106"/>
    <mergeCell ref="F107:F108"/>
    <mergeCell ref="G107:G108"/>
    <mergeCell ref="H107:H108"/>
    <mergeCell ref="I107:I108"/>
    <mergeCell ref="J107:J108"/>
    <mergeCell ref="K107:K108"/>
    <mergeCell ref="L107:L108"/>
    <mergeCell ref="M107:N108"/>
    <mergeCell ref="O107:O108"/>
    <mergeCell ref="F109:F110"/>
    <mergeCell ref="G109:G110"/>
    <mergeCell ref="H109:H110"/>
    <mergeCell ref="I109:I110"/>
    <mergeCell ref="J109:J110"/>
    <mergeCell ref="K109:K110"/>
    <mergeCell ref="L109:L110"/>
    <mergeCell ref="M109:N110"/>
    <mergeCell ref="O109:O110"/>
    <mergeCell ref="F115:F116"/>
    <mergeCell ref="G115:G116"/>
    <mergeCell ref="H115:H116"/>
    <mergeCell ref="I115:I116"/>
    <mergeCell ref="J115:J116"/>
    <mergeCell ref="K115:K116"/>
    <mergeCell ref="L115:L116"/>
    <mergeCell ref="M115:N116"/>
    <mergeCell ref="O115:O116"/>
    <mergeCell ref="F117:F118"/>
    <mergeCell ref="G117:G118"/>
    <mergeCell ref="H117:H118"/>
    <mergeCell ref="I117:I118"/>
    <mergeCell ref="J117:J118"/>
    <mergeCell ref="K117:K118"/>
    <mergeCell ref="L117:L118"/>
    <mergeCell ref="M117:N118"/>
    <mergeCell ref="O117:O118"/>
    <mergeCell ref="F119:F120"/>
    <mergeCell ref="G119:G120"/>
    <mergeCell ref="H119:H120"/>
    <mergeCell ref="I119:I120"/>
    <mergeCell ref="J119:J120"/>
    <mergeCell ref="K119:K120"/>
    <mergeCell ref="L119:L120"/>
    <mergeCell ref="M119:N120"/>
    <mergeCell ref="O119:O120"/>
    <mergeCell ref="F121:F122"/>
    <mergeCell ref="G121:G122"/>
    <mergeCell ref="H121:H122"/>
    <mergeCell ref="I121:I122"/>
    <mergeCell ref="J121:J122"/>
    <mergeCell ref="K121:K122"/>
    <mergeCell ref="L121:L122"/>
    <mergeCell ref="M121:N122"/>
    <mergeCell ref="O121:O122"/>
    <mergeCell ref="F123:F124"/>
    <mergeCell ref="G123:G124"/>
    <mergeCell ref="H123:H124"/>
    <mergeCell ref="I123:I124"/>
    <mergeCell ref="J123:J124"/>
    <mergeCell ref="K123:K124"/>
    <mergeCell ref="L123:L124"/>
    <mergeCell ref="M123:N124"/>
    <mergeCell ref="O123:O124"/>
    <mergeCell ref="F125:F126"/>
    <mergeCell ref="G125:G126"/>
    <mergeCell ref="H125:H126"/>
    <mergeCell ref="I125:I126"/>
    <mergeCell ref="J125:J126"/>
    <mergeCell ref="K125:K126"/>
    <mergeCell ref="L125:L126"/>
    <mergeCell ref="M125:N126"/>
    <mergeCell ref="O125:O126"/>
    <mergeCell ref="U129:U130"/>
    <mergeCell ref="U131:U132"/>
    <mergeCell ref="U133:U134"/>
    <mergeCell ref="U135:U136"/>
    <mergeCell ref="U137:U138"/>
    <mergeCell ref="U139:U140"/>
    <mergeCell ref="U141:U142"/>
    <mergeCell ref="U143:U144"/>
    <mergeCell ref="U145:U146"/>
    <mergeCell ref="U147:U148"/>
    <mergeCell ref="U149:U150"/>
    <mergeCell ref="U151:U152"/>
    <mergeCell ref="U153:U154"/>
    <mergeCell ref="U155:U156"/>
    <mergeCell ref="U157:U158"/>
    <mergeCell ref="U159:U160"/>
    <mergeCell ref="U161:U162"/>
    <mergeCell ref="U163:U164"/>
    <mergeCell ref="E45:E48"/>
    <mergeCell ref="E49:E54"/>
    <mergeCell ref="U165:U166"/>
    <mergeCell ref="U167:U168"/>
    <mergeCell ref="V129:V130"/>
    <mergeCell ref="V131:V132"/>
    <mergeCell ref="V133:V134"/>
    <mergeCell ref="V135:V136"/>
    <mergeCell ref="V137:V138"/>
    <mergeCell ref="V139:V140"/>
    <mergeCell ref="V141:V142"/>
    <mergeCell ref="V143:V144"/>
    <mergeCell ref="V145:V146"/>
    <mergeCell ref="V147:V148"/>
    <mergeCell ref="V149:V150"/>
    <mergeCell ref="V151:V152"/>
    <mergeCell ref="V153:V154"/>
    <mergeCell ref="V155:V156"/>
    <mergeCell ref="V157:V158"/>
    <mergeCell ref="V159:V160"/>
    <mergeCell ref="V161:V162"/>
    <mergeCell ref="V163:V164"/>
    <mergeCell ref="V165:V166"/>
    <mergeCell ref="V167:V168"/>
    <mergeCell ref="F49:F50"/>
    <mergeCell ref="F51:F52"/>
    <mergeCell ref="F53:F54"/>
    <mergeCell ref="G49:G50"/>
    <mergeCell ref="G51:G52"/>
    <mergeCell ref="G53:G54"/>
    <mergeCell ref="H49:H50"/>
    <mergeCell ref="H51:H52"/>
    <mergeCell ref="H53:H54"/>
    <mergeCell ref="I49:I50"/>
    <mergeCell ref="I51:I52"/>
    <mergeCell ref="I53:I54"/>
    <mergeCell ref="J49:J50"/>
    <mergeCell ref="J51:J52"/>
    <mergeCell ref="J53:J54"/>
    <mergeCell ref="K49:K50"/>
    <mergeCell ref="K51:K52"/>
    <mergeCell ref="K53:K54"/>
    <mergeCell ref="O49:O50"/>
    <mergeCell ref="O51:O52"/>
    <mergeCell ref="O53:O54"/>
    <mergeCell ref="L49:L50"/>
    <mergeCell ref="L51:L52"/>
    <mergeCell ref="L53:L54"/>
    <mergeCell ref="M49:M50"/>
    <mergeCell ref="M51:M52"/>
    <mergeCell ref="M53:M54"/>
    <mergeCell ref="N49:N50"/>
    <mergeCell ref="N51:N52"/>
    <mergeCell ref="N53:N54"/>
  </mergeCells>
  <phoneticPr fontId="22"/>
  <conditionalFormatting sqref="F137:H137">
    <cfRule type="cellIs" dxfId="373" priority="25" stopIfTrue="1" operator="equal">
      <formula>""</formula>
    </cfRule>
  </conditionalFormatting>
  <conditionalFormatting sqref="F139:H139">
    <cfRule type="cellIs" dxfId="372" priority="24" stopIfTrue="1" operator="equal">
      <formula>""</formula>
    </cfRule>
  </conditionalFormatting>
  <conditionalFormatting sqref="G89">
    <cfRule type="cellIs" dxfId="371" priority="68" stopIfTrue="1" operator="equal">
      <formula>""</formula>
    </cfRule>
  </conditionalFormatting>
  <conditionalFormatting sqref="G91">
    <cfRule type="cellIs" dxfId="370" priority="69" stopIfTrue="1" operator="equal">
      <formula>""</formula>
    </cfRule>
  </conditionalFormatting>
  <conditionalFormatting sqref="G93">
    <cfRule type="cellIs" dxfId="369" priority="341" stopIfTrue="1" operator="equal">
      <formula>""</formula>
    </cfRule>
  </conditionalFormatting>
  <conditionalFormatting sqref="G95">
    <cfRule type="cellIs" dxfId="368" priority="343" stopIfTrue="1" operator="equal">
      <formula>""</formula>
    </cfRule>
  </conditionalFormatting>
  <conditionalFormatting sqref="G97">
    <cfRule type="cellIs" dxfId="367" priority="18" stopIfTrue="1" operator="equal">
      <formula>""</formula>
    </cfRule>
  </conditionalFormatting>
  <conditionalFormatting sqref="G99">
    <cfRule type="cellIs" dxfId="366" priority="19" stopIfTrue="1" operator="equal">
      <formula>""</formula>
    </cfRule>
  </conditionalFormatting>
  <conditionalFormatting sqref="G101">
    <cfRule type="cellIs" dxfId="365" priority="20" stopIfTrue="1" operator="equal">
      <formula>""</formula>
    </cfRule>
  </conditionalFormatting>
  <conditionalFormatting sqref="G103">
    <cfRule type="cellIs" dxfId="364" priority="14" stopIfTrue="1" operator="equal">
      <formula>""</formula>
    </cfRule>
  </conditionalFormatting>
  <conditionalFormatting sqref="G105">
    <cfRule type="cellIs" dxfId="363" priority="10" stopIfTrue="1" operator="equal">
      <formula>""</formula>
    </cfRule>
  </conditionalFormatting>
  <conditionalFormatting sqref="G107">
    <cfRule type="cellIs" dxfId="362" priority="11" stopIfTrue="1" operator="equal">
      <formula>""</formula>
    </cfRule>
  </conditionalFormatting>
  <conditionalFormatting sqref="G109">
    <cfRule type="cellIs" dxfId="361" priority="12" stopIfTrue="1" operator="equal">
      <formula>""</formula>
    </cfRule>
  </conditionalFormatting>
  <conditionalFormatting sqref="G111">
    <cfRule type="cellIs" dxfId="360" priority="15" stopIfTrue="1" operator="equal">
      <formula>""</formula>
    </cfRule>
  </conditionalFormatting>
  <conditionalFormatting sqref="G113">
    <cfRule type="cellIs" dxfId="359" priority="16" stopIfTrue="1" operator="equal">
      <formula>""</formula>
    </cfRule>
  </conditionalFormatting>
  <conditionalFormatting sqref="G115">
    <cfRule type="cellIs" dxfId="358" priority="8" stopIfTrue="1" operator="equal">
      <formula>""</formula>
    </cfRule>
  </conditionalFormatting>
  <conditionalFormatting sqref="G117">
    <cfRule type="cellIs" dxfId="357" priority="9" stopIfTrue="1" operator="equal">
      <formula>""</formula>
    </cfRule>
  </conditionalFormatting>
  <conditionalFormatting sqref="G119">
    <cfRule type="cellIs" dxfId="356" priority="4" stopIfTrue="1" operator="equal">
      <formula>""</formula>
    </cfRule>
  </conditionalFormatting>
  <conditionalFormatting sqref="G121">
    <cfRule type="cellIs" dxfId="355" priority="5" stopIfTrue="1" operator="equal">
      <formula>""</formula>
    </cfRule>
  </conditionalFormatting>
  <conditionalFormatting sqref="G123">
    <cfRule type="cellIs" dxfId="354" priority="6" stopIfTrue="1" operator="equal">
      <formula>""</formula>
    </cfRule>
  </conditionalFormatting>
  <conditionalFormatting sqref="G125">
    <cfRule type="cellIs" dxfId="353" priority="2" stopIfTrue="1" operator="equal">
      <formula>""</formula>
    </cfRule>
  </conditionalFormatting>
  <conditionalFormatting sqref="G127">
    <cfRule type="cellIs" dxfId="352" priority="342" stopIfTrue="1" operator="equal">
      <formula>""</formula>
    </cfRule>
  </conditionalFormatting>
  <conditionalFormatting sqref="G141">
    <cfRule type="cellIs" dxfId="351" priority="319" stopIfTrue="1" operator="equal">
      <formula>""</formula>
    </cfRule>
  </conditionalFormatting>
  <conditionalFormatting sqref="G143">
    <cfRule type="cellIs" dxfId="350" priority="317" stopIfTrue="1" operator="equal">
      <formula>""</formula>
    </cfRule>
  </conditionalFormatting>
  <conditionalFormatting sqref="G145">
    <cfRule type="cellIs" dxfId="349" priority="315" stopIfTrue="1" operator="equal">
      <formula>""</formula>
    </cfRule>
  </conditionalFormatting>
  <conditionalFormatting sqref="G147">
    <cfRule type="cellIs" dxfId="348" priority="335" stopIfTrue="1" operator="equal">
      <formula>""</formula>
    </cfRule>
  </conditionalFormatting>
  <conditionalFormatting sqref="G161">
    <cfRule type="cellIs" dxfId="347" priority="109" stopIfTrue="1" operator="equal">
      <formula>""</formula>
    </cfRule>
  </conditionalFormatting>
  <conditionalFormatting sqref="G163">
    <cfRule type="cellIs" dxfId="346" priority="35" stopIfTrue="1" operator="equal">
      <formula>""</formula>
    </cfRule>
  </conditionalFormatting>
  <conditionalFormatting sqref="G165">
    <cfRule type="cellIs" dxfId="345" priority="29" stopIfTrue="1" operator="equal">
      <formula>""</formula>
    </cfRule>
  </conditionalFormatting>
  <conditionalFormatting sqref="G167">
    <cfRule type="cellIs" dxfId="344" priority="28" stopIfTrue="1" operator="equal">
      <formula>""</formula>
    </cfRule>
  </conditionalFormatting>
  <conditionalFormatting sqref="G45:H45 G47:H47 G49:H49 G51:H51 G53:H53">
    <cfRule type="cellIs" dxfId="343" priority="58" stopIfTrue="1" operator="equal">
      <formula>""</formula>
    </cfRule>
  </conditionalFormatting>
  <conditionalFormatting sqref="G159:H159">
    <cfRule type="cellIs" dxfId="342" priority="27" stopIfTrue="1" operator="equal">
      <formula>""</formula>
    </cfRule>
  </conditionalFormatting>
  <conditionalFormatting sqref="J7:J45 M7:M45 J47 M47 J49 M49 J51 M51 J53 M53 F55:K60 M55:N60 P56:P58 P59:Q60 J62:J67 M62:M67 P68:Q68 F68:K69 M68:N69 P69 J72:J73 M72:M73 J75 M75 J77 M77 H79:H82 J79:J82 M79:M82 F83:K87 M83:N87 P89:P92 Q171:Q172 M171:M173 P173:Q173">
    <cfRule type="cellIs" dxfId="341" priority="348" stopIfTrue="1" operator="equal">
      <formula>""</formula>
    </cfRule>
  </conditionalFormatting>
  <conditionalFormatting sqref="J89:J149 P125:P126">
    <cfRule type="cellIs" dxfId="340" priority="3" stopIfTrue="1" operator="equal">
      <formula>""</formula>
    </cfRule>
  </conditionalFormatting>
  <conditionalFormatting sqref="J151">
    <cfRule type="cellIs" dxfId="339" priority="192" stopIfTrue="1" operator="equal">
      <formula>""</formula>
    </cfRule>
  </conditionalFormatting>
  <conditionalFormatting sqref="J153">
    <cfRule type="cellIs" dxfId="338" priority="42" stopIfTrue="1" operator="equal">
      <formula>""</formula>
    </cfRule>
  </conditionalFormatting>
  <conditionalFormatting sqref="J155">
    <cfRule type="cellIs" dxfId="337" priority="152" stopIfTrue="1" operator="equal">
      <formula>""</formula>
    </cfRule>
  </conditionalFormatting>
  <conditionalFormatting sqref="J157">
    <cfRule type="cellIs" dxfId="336" priority="309" stopIfTrue="1" operator="equal">
      <formula>""</formula>
    </cfRule>
  </conditionalFormatting>
  <conditionalFormatting sqref="J159">
    <cfRule type="cellIs" dxfId="335" priority="307" stopIfTrue="1" operator="equal">
      <formula>""</formula>
    </cfRule>
  </conditionalFormatting>
  <conditionalFormatting sqref="J161">
    <cfRule type="cellIs" dxfId="334" priority="293" stopIfTrue="1" operator="equal">
      <formula>""</formula>
    </cfRule>
  </conditionalFormatting>
  <conditionalFormatting sqref="J163">
    <cfRule type="cellIs" dxfId="333" priority="39" stopIfTrue="1" operator="equal">
      <formula>""</formula>
    </cfRule>
  </conditionalFormatting>
  <conditionalFormatting sqref="J165">
    <cfRule type="cellIs" dxfId="332" priority="34" stopIfTrue="1" operator="equal">
      <formula>""</formula>
    </cfRule>
  </conditionalFormatting>
  <conditionalFormatting sqref="J167">
    <cfRule type="cellIs" dxfId="331" priority="217" stopIfTrue="1" operator="equal">
      <formula>""</formula>
    </cfRule>
  </conditionalFormatting>
  <conditionalFormatting sqref="L178:L179">
    <cfRule type="cellIs" dxfId="330" priority="347" stopIfTrue="1" operator="between">
      <formula>0.0001</formula>
      <formula>1499</formula>
    </cfRule>
  </conditionalFormatting>
  <conditionalFormatting sqref="M149">
    <cfRule type="cellIs" dxfId="329" priority="312" stopIfTrue="1" operator="equal">
      <formula>""</formula>
    </cfRule>
  </conditionalFormatting>
  <conditionalFormatting sqref="M151">
    <cfRule type="cellIs" dxfId="328" priority="191" stopIfTrue="1" operator="equal">
      <formula>""</formula>
    </cfRule>
  </conditionalFormatting>
  <conditionalFormatting sqref="M153">
    <cfRule type="cellIs" dxfId="327" priority="41" stopIfTrue="1" operator="equal">
      <formula>""</formula>
    </cfRule>
  </conditionalFormatting>
  <conditionalFormatting sqref="M155">
    <cfRule type="cellIs" dxfId="326" priority="151" stopIfTrue="1" operator="equal">
      <formula>""</formula>
    </cfRule>
  </conditionalFormatting>
  <conditionalFormatting sqref="M157">
    <cfRule type="cellIs" dxfId="325" priority="308" stopIfTrue="1" operator="equal">
      <formula>""</formula>
    </cfRule>
  </conditionalFormatting>
  <conditionalFormatting sqref="M159">
    <cfRule type="cellIs" dxfId="324" priority="306" stopIfTrue="1" operator="equal">
      <formula>""</formula>
    </cfRule>
  </conditionalFormatting>
  <conditionalFormatting sqref="M161">
    <cfRule type="cellIs" dxfId="323" priority="292" stopIfTrue="1" operator="equal">
      <formula>""</formula>
    </cfRule>
  </conditionalFormatting>
  <conditionalFormatting sqref="M163">
    <cfRule type="cellIs" dxfId="322" priority="38" stopIfTrue="1" operator="equal">
      <formula>""</formula>
    </cfRule>
  </conditionalFormatting>
  <conditionalFormatting sqref="M165">
    <cfRule type="cellIs" dxfId="321" priority="33" stopIfTrue="1" operator="equal">
      <formula>""</formula>
    </cfRule>
  </conditionalFormatting>
  <conditionalFormatting sqref="M167">
    <cfRule type="cellIs" dxfId="320" priority="216" stopIfTrue="1" operator="equal">
      <formula>""</formula>
    </cfRule>
  </conditionalFormatting>
  <conditionalFormatting sqref="P97:P98">
    <cfRule type="cellIs" dxfId="319" priority="21" stopIfTrue="1" operator="equal">
      <formula>""</formula>
    </cfRule>
  </conditionalFormatting>
  <conditionalFormatting sqref="P103:P106">
    <cfRule type="cellIs" dxfId="318" priority="13" stopIfTrue="1" operator="equal">
      <formula>""</formula>
    </cfRule>
  </conditionalFormatting>
  <conditionalFormatting sqref="P119:P120">
    <cfRule type="cellIs" dxfId="317" priority="7" stopIfTrue="1" operator="equal">
      <formula>""</formula>
    </cfRule>
  </conditionalFormatting>
  <conditionalFormatting sqref="P129 P131 P133 P135">
    <cfRule type="cellIs" dxfId="316" priority="65" stopIfTrue="1" operator="equal">
      <formula>""</formula>
    </cfRule>
  </conditionalFormatting>
  <conditionalFormatting sqref="P137 P139 P141 P143 P145 P147 P149 P151 P155 P157 P159">
    <cfRule type="cellIs" dxfId="315" priority="313" stopIfTrue="1" operator="equal">
      <formula>""</formula>
    </cfRule>
  </conditionalFormatting>
  <conditionalFormatting sqref="P153">
    <cfRule type="cellIs" dxfId="314" priority="43" stopIfTrue="1" operator="equal">
      <formula>""</formula>
    </cfRule>
  </conditionalFormatting>
  <conditionalFormatting sqref="P161">
    <cfRule type="cellIs" dxfId="313" priority="290" stopIfTrue="1" operator="equal">
      <formula>""</formula>
    </cfRule>
  </conditionalFormatting>
  <conditionalFormatting sqref="P163">
    <cfRule type="cellIs" dxfId="312" priority="36" stopIfTrue="1" operator="equal">
      <formula>""</formula>
    </cfRule>
  </conditionalFormatting>
  <conditionalFormatting sqref="P165">
    <cfRule type="cellIs" dxfId="311" priority="31" stopIfTrue="1" operator="equal">
      <formula>""</formula>
    </cfRule>
  </conditionalFormatting>
  <conditionalFormatting sqref="P167">
    <cfRule type="cellIs" dxfId="310" priority="214" stopIfTrue="1" operator="equal">
      <formula>""</formula>
    </cfRule>
  </conditionalFormatting>
  <conditionalFormatting sqref="P41:Q42">
    <cfRule type="cellIs" dxfId="309" priority="22" stopIfTrue="1" operator="equal">
      <formula>""</formula>
    </cfRule>
  </conditionalFormatting>
  <conditionalFormatting sqref="P45:Q55 F135:H135">
    <cfRule type="cellIs" dxfId="308" priority="26" stopIfTrue="1" operator="equal">
      <formula>""</formula>
    </cfRule>
  </conditionalFormatting>
  <conditionalFormatting sqref="P72:Q87">
    <cfRule type="cellIs" dxfId="307" priority="1" stopIfTrue="1" operator="equal">
      <formula>""</formula>
    </cfRule>
  </conditionalFormatting>
  <conditionalFormatting sqref="S171 T172 S173:T173">
    <cfRule type="cellIs" dxfId="306" priority="346" stopIfTrue="1" operator="equal">
      <formula>""</formula>
    </cfRule>
  </conditionalFormatting>
  <dataValidations count="7">
    <dataValidation type="decimal" imeMode="off" operator="greaterThanOrEqual" allowBlank="1" showInputMessage="1" showErrorMessage="1" error="桁数・単位を確認してください。" sqref="Q73:Q78 Q45:Q54 Q99:Q128" xr:uid="{EE835E58-EF6C-4602-8EE5-5F13FBBFFA4E}">
      <formula1>0</formula1>
    </dataValidation>
    <dataValidation type="decimal" imeMode="off" operator="greaterThanOrEqual" allowBlank="1" showInputMessage="1" showErrorMessage="1" error="桁数・単位を確認してください。" sqref="Q171:Q172" xr:uid="{6CA2C090-600B-46F2-967A-21BB1539FB50}">
      <formula1>0.0001</formula1>
    </dataValidation>
    <dataValidation type="decimal" imeMode="off" operator="greaterThanOrEqual" allowBlank="1" showInputMessage="1" showErrorMessage="1" error="桁数・単位を確認してください。" sqref="H68:H69 H55:H60 H79:H87" xr:uid="{BB9CE6CD-E6B8-48D1-A3FA-D07907412270}">
      <formula1>0.00001</formula1>
    </dataValidation>
    <dataValidation type="decimal" imeMode="off" operator="greaterThanOrEqual" allowBlank="1" showInputMessage="1" showErrorMessage="1" error="桁数・単位を確認してください。" sqref="P157 P173:Q173 P129 P131 P137 P133 P135 P161 P167 P139 P141 P143 P145 P147 P72:Q72 Q55 P68:P69 Q59:Q60 P41:Q42 Q68 P159 P165 P163 P79:Q87 P55:P60" xr:uid="{E645815C-6C5A-4B1C-A5C6-E20F46BBA62C}">
      <formula1>0.001</formula1>
    </dataValidation>
    <dataValidation type="whole" imeMode="off" operator="lessThanOrEqual" allowBlank="1" showInputMessage="1" showErrorMessage="1" error="整数値(9桁以内)を入力してください。" sqref="M171:M173 M149 J157 M157 J159 M159 M161 J161 J167 M167 M151 J151 M155 J155 J89:J149 M55:M60 J55:J60 J47 M47 J79:J87 J62:J69 M62:M69 M7:M45 J7:J45 M72:M73 J72:J73 M75 J75 J77 M77 J165 M153 J153 M163 J163 M165 M79:M87 J49 J51 J53 M49 M51 M53" xr:uid="{4943D524-35E6-45CF-8D65-D1897B48FE98}">
      <formula1>999999999</formula1>
    </dataValidation>
    <dataValidation type="whole" operator="lessThanOrEqual" allowBlank="1" showInputMessage="1" showErrorMessage="1" sqref="M169:M170 J88 J1:J6 M1:M6 M184:M65583 J70:J71 J61 M61 J184:J65583 M174:M180 J169:J180 M70:M71 M88:M148" xr:uid="{6711049E-5265-464D-A57F-217DBD19C450}">
      <formula1>999999999</formula1>
    </dataValidation>
    <dataValidation imeMode="off" operator="greaterThanOrEqual" allowBlank="1" showInputMessage="1" showErrorMessage="1" error="桁数・単位を確認してください。" sqref="P149:Q156 Q89:Q98" xr:uid="{D9551183-3BEC-4921-8676-A2C151DD3AE0}"/>
  </dataValidations>
  <printOptions horizontalCentered="1"/>
  <pageMargins left="0.70866141732283472" right="0.70866141732283472" top="0.78740157480314965" bottom="0" header="0" footer="0"/>
  <pageSetup paperSize="9" scale="24" fitToHeight="2" orientation="portrait" r:id="rId1"/>
  <headerFooter alignWithMargins="0"/>
  <rowBreaks count="1" manualBreakCount="1">
    <brk id="70"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AF415548-6514-4675-9848-0C5AEAAE5FB9}">
          <x14:formula1>
            <xm:f>小売電気事業者排出係数!$C$3:$C$1295</xm:f>
          </x14:formula1>
          <xm:sqref>G89:G98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W92"/>
  <sheetViews>
    <sheetView showGridLines="0" showZeros="0" view="pageBreakPreview" zoomScale="80" zoomScaleNormal="60" zoomScaleSheetLayoutView="80" workbookViewId="0">
      <selection activeCell="E7" sqref="E7"/>
    </sheetView>
  </sheetViews>
  <sheetFormatPr defaultColWidth="9" defaultRowHeight="13"/>
  <cols>
    <col min="1" max="1" width="9.6328125" style="203" customWidth="1"/>
    <col min="2" max="2" width="24.08984375" style="203" customWidth="1"/>
    <col min="3" max="3" width="19" style="203" customWidth="1"/>
    <col min="4" max="4" width="43.90625" style="203" customWidth="1"/>
    <col min="5" max="5" width="14.36328125" style="203" customWidth="1"/>
    <col min="6" max="6" width="7.90625" style="203" customWidth="1"/>
    <col min="7" max="8" width="9.90625" style="203" customWidth="1"/>
    <col min="9" max="9" width="24.90625" style="208" customWidth="1"/>
    <col min="10" max="10" width="79.08984375" style="205" customWidth="1"/>
    <col min="11" max="16384" width="9" style="203"/>
  </cols>
  <sheetData>
    <row r="1" spans="1:10" s="198" customFormat="1" ht="16.5">
      <c r="A1" s="224" t="s">
        <v>210</v>
      </c>
      <c r="I1" s="207"/>
      <c r="J1" s="205"/>
    </row>
    <row r="2" spans="1:10" ht="13.5" customHeight="1">
      <c r="A2" s="1074" t="s">
        <v>2286</v>
      </c>
      <c r="B2" s="1074"/>
      <c r="C2" s="1074"/>
      <c r="D2" s="1074"/>
      <c r="E2" s="1074"/>
      <c r="F2" s="1074"/>
      <c r="G2" s="87"/>
      <c r="H2" s="87"/>
      <c r="I2" s="512"/>
    </row>
    <row r="3" spans="1:10" ht="22.5" customHeight="1" thickBot="1">
      <c r="A3" s="1075"/>
      <c r="B3" s="1075"/>
      <c r="C3" s="1075"/>
      <c r="D3" s="1075"/>
      <c r="E3" s="1075"/>
      <c r="F3" s="1075"/>
      <c r="G3" s="19"/>
      <c r="H3" s="513"/>
      <c r="I3" s="96"/>
    </row>
    <row r="4" spans="1:10" ht="26.25" customHeight="1">
      <c r="A4" s="20"/>
      <c r="B4" s="1100" t="s">
        <v>521</v>
      </c>
      <c r="C4" s="1101"/>
      <c r="D4" s="1102"/>
      <c r="E4" s="1108" t="s">
        <v>660</v>
      </c>
      <c r="F4" s="1109"/>
      <c r="G4" s="1096" t="s">
        <v>479</v>
      </c>
      <c r="H4" s="1097"/>
      <c r="I4" s="102" t="s">
        <v>480</v>
      </c>
    </row>
    <row r="5" spans="1:10">
      <c r="A5" s="21"/>
      <c r="B5" s="1086"/>
      <c r="C5" s="1103"/>
      <c r="D5" s="1104"/>
      <c r="E5" s="1110" t="s">
        <v>481</v>
      </c>
      <c r="F5" s="1111"/>
      <c r="G5" s="1098" t="s">
        <v>482</v>
      </c>
      <c r="H5" s="1099"/>
      <c r="I5" s="103" t="s">
        <v>483</v>
      </c>
    </row>
    <row r="6" spans="1:10" ht="16.5" thickBot="1">
      <c r="A6" s="30"/>
      <c r="B6" s="1105"/>
      <c r="C6" s="1106"/>
      <c r="D6" s="1107"/>
      <c r="E6" s="106" t="s">
        <v>433</v>
      </c>
      <c r="F6" s="31" t="s">
        <v>484</v>
      </c>
      <c r="G6" s="32"/>
      <c r="H6" s="33" t="s">
        <v>431</v>
      </c>
      <c r="I6" s="104" t="s">
        <v>16</v>
      </c>
    </row>
    <row r="7" spans="1:10" ht="25.4" customHeight="1">
      <c r="A7" s="1033" t="s">
        <v>980</v>
      </c>
      <c r="B7" s="1043" t="s">
        <v>944</v>
      </c>
      <c r="C7" s="1046" t="s">
        <v>945</v>
      </c>
      <c r="D7" s="1047"/>
      <c r="E7" s="516"/>
      <c r="F7" s="517" t="s">
        <v>949</v>
      </c>
      <c r="G7" s="518">
        <v>4.8999999999999997E-7</v>
      </c>
      <c r="H7" s="519" t="s">
        <v>948</v>
      </c>
      <c r="I7" s="396">
        <f t="shared" ref="I7:I20" si="0">ROUND(E7*G7,4)</f>
        <v>0</v>
      </c>
      <c r="J7" s="331" t="s">
        <v>345</v>
      </c>
    </row>
    <row r="8" spans="1:10" ht="25.4" customHeight="1">
      <c r="A8" s="1034"/>
      <c r="B8" s="1044"/>
      <c r="C8" s="1048" t="s">
        <v>946</v>
      </c>
      <c r="D8" s="1048"/>
      <c r="E8" s="411"/>
      <c r="F8" s="45" t="s">
        <v>949</v>
      </c>
      <c r="G8" s="463">
        <v>2.3E-6</v>
      </c>
      <c r="H8" s="49" t="s">
        <v>948</v>
      </c>
      <c r="I8" s="396">
        <f t="shared" si="0"/>
        <v>0</v>
      </c>
      <c r="J8" s="331"/>
    </row>
    <row r="9" spans="1:10" ht="25.4" customHeight="1">
      <c r="A9" s="1034"/>
      <c r="B9" s="1045"/>
      <c r="C9" s="1049" t="s">
        <v>947</v>
      </c>
      <c r="D9" s="1050"/>
      <c r="E9" s="411"/>
      <c r="F9" s="45" t="s">
        <v>949</v>
      </c>
      <c r="G9" s="463">
        <v>7.1999999999999997E-6</v>
      </c>
      <c r="H9" s="49" t="s">
        <v>948</v>
      </c>
      <c r="I9" s="396">
        <f t="shared" si="0"/>
        <v>0</v>
      </c>
      <c r="J9" s="331"/>
    </row>
    <row r="10" spans="1:10" ht="25.4" customHeight="1">
      <c r="A10" s="1034"/>
      <c r="B10" s="1040" t="s">
        <v>943</v>
      </c>
      <c r="C10" s="1041"/>
      <c r="D10" s="1042"/>
      <c r="E10" s="411"/>
      <c r="F10" s="45" t="s">
        <v>68</v>
      </c>
      <c r="G10" s="446">
        <v>0.51500000000000001</v>
      </c>
      <c r="H10" s="49" t="s">
        <v>70</v>
      </c>
      <c r="I10" s="396">
        <f t="shared" si="0"/>
        <v>0</v>
      </c>
      <c r="J10" s="331"/>
    </row>
    <row r="11" spans="1:10" ht="25.4" customHeight="1">
      <c r="A11" s="1034"/>
      <c r="B11" s="1053" t="s">
        <v>457</v>
      </c>
      <c r="C11" s="1040" t="s">
        <v>458</v>
      </c>
      <c r="D11" s="1042"/>
      <c r="E11" s="411"/>
      <c r="F11" s="45" t="s">
        <v>68</v>
      </c>
      <c r="G11" s="48">
        <v>0.42799999999999999</v>
      </c>
      <c r="H11" s="49" t="s">
        <v>70</v>
      </c>
      <c r="I11" s="396">
        <f t="shared" si="0"/>
        <v>0</v>
      </c>
    </row>
    <row r="12" spans="1:10" ht="25.4" customHeight="1">
      <c r="A12" s="1034"/>
      <c r="B12" s="1114"/>
      <c r="C12" s="1040" t="s">
        <v>65</v>
      </c>
      <c r="D12" s="1042"/>
      <c r="E12" s="411"/>
      <c r="F12" s="45" t="s">
        <v>68</v>
      </c>
      <c r="G12" s="48">
        <v>0.44900000000000001</v>
      </c>
      <c r="H12" s="49" t="s">
        <v>70</v>
      </c>
      <c r="I12" s="396">
        <f t="shared" si="0"/>
        <v>0</v>
      </c>
    </row>
    <row r="13" spans="1:10" ht="25.4" customHeight="1">
      <c r="A13" s="1034"/>
      <c r="B13" s="1115" t="s">
        <v>950</v>
      </c>
      <c r="C13" s="1040" t="s">
        <v>458</v>
      </c>
      <c r="D13" s="1042"/>
      <c r="E13" s="411"/>
      <c r="F13" s="45" t="s">
        <v>68</v>
      </c>
      <c r="G13" s="48">
        <v>0.44</v>
      </c>
      <c r="H13" s="49" t="s">
        <v>70</v>
      </c>
      <c r="I13" s="396">
        <f t="shared" si="0"/>
        <v>0</v>
      </c>
    </row>
    <row r="14" spans="1:10" ht="25.4" customHeight="1">
      <c r="A14" s="1034"/>
      <c r="B14" s="1116"/>
      <c r="C14" s="1040" t="s">
        <v>65</v>
      </c>
      <c r="D14" s="1042"/>
      <c r="E14" s="411"/>
      <c r="F14" s="45" t="s">
        <v>68</v>
      </c>
      <c r="G14" s="48">
        <v>0.47099999999999997</v>
      </c>
      <c r="H14" s="49" t="s">
        <v>70</v>
      </c>
      <c r="I14" s="396">
        <f t="shared" si="0"/>
        <v>0</v>
      </c>
    </row>
    <row r="15" spans="1:10" ht="25.4" customHeight="1">
      <c r="A15" s="1034"/>
      <c r="B15" s="1116"/>
      <c r="C15" s="1040" t="s">
        <v>850</v>
      </c>
      <c r="D15" s="1042"/>
      <c r="E15" s="411"/>
      <c r="F15" s="45" t="s">
        <v>851</v>
      </c>
      <c r="G15" s="48">
        <v>0.41299999999999998</v>
      </c>
      <c r="H15" s="49" t="s">
        <v>70</v>
      </c>
      <c r="I15" s="396">
        <f t="shared" si="0"/>
        <v>0</v>
      </c>
    </row>
    <row r="16" spans="1:10" ht="25.4" customHeight="1">
      <c r="A16" s="1034"/>
      <c r="B16" s="1116"/>
      <c r="C16" s="1040" t="s">
        <v>894</v>
      </c>
      <c r="D16" s="1042"/>
      <c r="E16" s="411"/>
      <c r="F16" s="45" t="s">
        <v>851</v>
      </c>
      <c r="G16" s="48">
        <v>0.41499999999999998</v>
      </c>
      <c r="H16" s="49" t="s">
        <v>70</v>
      </c>
      <c r="I16" s="396">
        <f t="shared" si="0"/>
        <v>0</v>
      </c>
    </row>
    <row r="17" spans="1:9" ht="25.4" customHeight="1">
      <c r="A17" s="1034"/>
      <c r="B17" s="1116"/>
      <c r="C17" s="1040" t="s">
        <v>852</v>
      </c>
      <c r="D17" s="1042"/>
      <c r="E17" s="411"/>
      <c r="F17" s="45" t="s">
        <v>851</v>
      </c>
      <c r="G17" s="46">
        <v>0.22</v>
      </c>
      <c r="H17" s="49" t="s">
        <v>70</v>
      </c>
      <c r="I17" s="396">
        <f t="shared" si="0"/>
        <v>0</v>
      </c>
    </row>
    <row r="18" spans="1:9" ht="25.4" customHeight="1">
      <c r="A18" s="1034"/>
      <c r="B18" s="1116"/>
      <c r="C18" s="1040" t="s">
        <v>853</v>
      </c>
      <c r="D18" s="1042"/>
      <c r="E18" s="411"/>
      <c r="F18" s="45" t="s">
        <v>851</v>
      </c>
      <c r="G18" s="46">
        <v>0.32</v>
      </c>
      <c r="H18" s="49" t="s">
        <v>70</v>
      </c>
      <c r="I18" s="396">
        <f t="shared" si="0"/>
        <v>0</v>
      </c>
    </row>
    <row r="19" spans="1:9" ht="25.4" customHeight="1">
      <c r="A19" s="1034"/>
      <c r="B19" s="1116"/>
      <c r="C19" s="1040" t="s">
        <v>854</v>
      </c>
      <c r="D19" s="1042"/>
      <c r="E19" s="411"/>
      <c r="F19" s="45" t="s">
        <v>851</v>
      </c>
      <c r="G19" s="46">
        <v>0.3</v>
      </c>
      <c r="H19" s="49" t="s">
        <v>70</v>
      </c>
      <c r="I19" s="396">
        <f t="shared" si="0"/>
        <v>0</v>
      </c>
    </row>
    <row r="20" spans="1:9" ht="24" customHeight="1">
      <c r="A20" s="1034"/>
      <c r="B20" s="1117"/>
      <c r="C20" s="1040" t="s">
        <v>855</v>
      </c>
      <c r="D20" s="1042"/>
      <c r="E20" s="411"/>
      <c r="F20" s="45" t="s">
        <v>851</v>
      </c>
      <c r="G20" s="46">
        <v>0.6</v>
      </c>
      <c r="H20" s="49" t="s">
        <v>70</v>
      </c>
      <c r="I20" s="396">
        <f t="shared" si="0"/>
        <v>0</v>
      </c>
    </row>
    <row r="21" spans="1:9" ht="25.4" customHeight="1">
      <c r="A21" s="1034"/>
      <c r="B21" s="1088" t="s">
        <v>936</v>
      </c>
      <c r="C21" s="1040" t="s">
        <v>458</v>
      </c>
      <c r="D21" s="1042"/>
      <c r="E21" s="411"/>
      <c r="F21" s="45" t="s">
        <v>887</v>
      </c>
      <c r="G21" s="433">
        <v>0.44</v>
      </c>
      <c r="H21" s="49" t="s">
        <v>70</v>
      </c>
      <c r="I21" s="396">
        <f t="shared" ref="I21:I55" si="1">ROUND(E21*G21,4)</f>
        <v>0</v>
      </c>
    </row>
    <row r="22" spans="1:9" ht="25.4" customHeight="1">
      <c r="A22" s="1034"/>
      <c r="B22" s="1089"/>
      <c r="C22" s="1040" t="s">
        <v>65</v>
      </c>
      <c r="D22" s="1042"/>
      <c r="E22" s="411"/>
      <c r="F22" s="45" t="s">
        <v>887</v>
      </c>
      <c r="G22" s="433">
        <v>0.47099999999999997</v>
      </c>
      <c r="H22" s="49" t="s">
        <v>70</v>
      </c>
      <c r="I22" s="396">
        <f t="shared" si="1"/>
        <v>0</v>
      </c>
    </row>
    <row r="23" spans="1:9" ht="25.4" customHeight="1">
      <c r="A23" s="1034"/>
      <c r="B23" s="1089"/>
      <c r="C23" s="1040" t="s">
        <v>850</v>
      </c>
      <c r="D23" s="1042"/>
      <c r="E23" s="411"/>
      <c r="F23" s="45" t="s">
        <v>851</v>
      </c>
      <c r="G23" s="48">
        <v>0.41299999999999998</v>
      </c>
      <c r="H23" s="49" t="s">
        <v>70</v>
      </c>
      <c r="I23" s="396">
        <f t="shared" si="1"/>
        <v>0</v>
      </c>
    </row>
    <row r="24" spans="1:9" ht="25.4" customHeight="1">
      <c r="A24" s="1034"/>
      <c r="B24" s="1090"/>
      <c r="C24" s="1040" t="s">
        <v>894</v>
      </c>
      <c r="D24" s="1042"/>
      <c r="E24" s="411"/>
      <c r="F24" s="45" t="s">
        <v>851</v>
      </c>
      <c r="G24" s="48">
        <v>0.41499999999999998</v>
      </c>
      <c r="H24" s="49" t="s">
        <v>70</v>
      </c>
      <c r="I24" s="396">
        <f t="shared" si="1"/>
        <v>0</v>
      </c>
    </row>
    <row r="25" spans="1:9" ht="24.75" customHeight="1">
      <c r="A25" s="1034"/>
      <c r="B25" s="1112" t="s">
        <v>459</v>
      </c>
      <c r="C25" s="1054" t="s">
        <v>445</v>
      </c>
      <c r="D25" s="1052"/>
      <c r="E25" s="411"/>
      <c r="F25" s="45" t="s">
        <v>68</v>
      </c>
      <c r="G25" s="46">
        <v>2.33</v>
      </c>
      <c r="H25" s="49" t="s">
        <v>70</v>
      </c>
      <c r="I25" s="396">
        <f t="shared" si="1"/>
        <v>0</v>
      </c>
    </row>
    <row r="26" spans="1:9" ht="24.75" customHeight="1">
      <c r="A26" s="1034"/>
      <c r="B26" s="1113"/>
      <c r="C26" s="1054" t="s">
        <v>441</v>
      </c>
      <c r="D26" s="1052"/>
      <c r="E26" s="411"/>
      <c r="F26" s="45" t="s">
        <v>68</v>
      </c>
      <c r="G26" s="46">
        <v>3.06</v>
      </c>
      <c r="H26" s="49" t="s">
        <v>70</v>
      </c>
      <c r="I26" s="396">
        <f t="shared" si="1"/>
        <v>0</v>
      </c>
    </row>
    <row r="27" spans="1:9" ht="24.75" customHeight="1">
      <c r="A27" s="1034"/>
      <c r="B27" s="1113"/>
      <c r="C27" s="1054" t="s">
        <v>66</v>
      </c>
      <c r="D27" s="1052"/>
      <c r="E27" s="411"/>
      <c r="F27" s="45" t="s">
        <v>949</v>
      </c>
      <c r="G27" s="46">
        <v>2.27</v>
      </c>
      <c r="H27" s="49" t="s">
        <v>948</v>
      </c>
      <c r="I27" s="396">
        <f t="shared" si="1"/>
        <v>0</v>
      </c>
    </row>
    <row r="28" spans="1:9" ht="25.4" customHeight="1">
      <c r="A28" s="1034"/>
      <c r="B28" s="1113"/>
      <c r="C28" s="1054" t="s">
        <v>35</v>
      </c>
      <c r="D28" s="1052"/>
      <c r="E28" s="411"/>
      <c r="F28" s="45" t="s">
        <v>68</v>
      </c>
      <c r="G28" s="46">
        <v>2.79</v>
      </c>
      <c r="H28" s="49" t="s">
        <v>70</v>
      </c>
      <c r="I28" s="396">
        <f t="shared" si="1"/>
        <v>0</v>
      </c>
    </row>
    <row r="29" spans="1:9" ht="34.5" customHeight="1">
      <c r="A29" s="1034"/>
      <c r="B29" s="1113"/>
      <c r="C29" s="1051" t="s">
        <v>36</v>
      </c>
      <c r="D29" s="1052"/>
      <c r="E29" s="411"/>
      <c r="F29" s="45" t="s">
        <v>954</v>
      </c>
      <c r="G29" s="46">
        <v>1.96</v>
      </c>
      <c r="H29" s="49" t="s">
        <v>955</v>
      </c>
      <c r="I29" s="396">
        <f t="shared" si="1"/>
        <v>0</v>
      </c>
    </row>
    <row r="30" spans="1:9" ht="25.4" customHeight="1">
      <c r="A30" s="1034"/>
      <c r="B30" s="1054" t="s">
        <v>937</v>
      </c>
      <c r="C30" s="1052"/>
      <c r="D30" s="1052"/>
      <c r="E30" s="411"/>
      <c r="F30" s="45" t="s">
        <v>68</v>
      </c>
      <c r="G30" s="465">
        <v>2.2999999999999998</v>
      </c>
      <c r="H30" s="49" t="s">
        <v>70</v>
      </c>
      <c r="I30" s="396">
        <f t="shared" si="1"/>
        <v>0</v>
      </c>
    </row>
    <row r="31" spans="1:9" ht="25.4" customHeight="1">
      <c r="A31" s="1034"/>
      <c r="B31" s="1083" t="s">
        <v>938</v>
      </c>
      <c r="C31" s="1054" t="s">
        <v>939</v>
      </c>
      <c r="D31" s="1052"/>
      <c r="E31" s="411"/>
      <c r="F31" s="45" t="s">
        <v>68</v>
      </c>
      <c r="G31" s="46">
        <v>1.0900000000000001</v>
      </c>
      <c r="H31" s="49" t="s">
        <v>70</v>
      </c>
      <c r="I31" s="396">
        <f t="shared" si="1"/>
        <v>0</v>
      </c>
    </row>
    <row r="32" spans="1:9" ht="44.25" customHeight="1">
      <c r="A32" s="1034"/>
      <c r="B32" s="1084"/>
      <c r="C32" s="1054" t="s">
        <v>940</v>
      </c>
      <c r="D32" s="1052"/>
      <c r="E32" s="411"/>
      <c r="F32" s="45" t="s">
        <v>68</v>
      </c>
      <c r="G32" s="46">
        <v>0.76</v>
      </c>
      <c r="H32" s="49" t="s">
        <v>70</v>
      </c>
      <c r="I32" s="396">
        <f t="shared" si="1"/>
        <v>0</v>
      </c>
    </row>
    <row r="33" spans="1:9" ht="25.4" customHeight="1">
      <c r="A33" s="1034"/>
      <c r="B33" s="1081" t="s">
        <v>856</v>
      </c>
      <c r="C33" s="1054" t="s">
        <v>994</v>
      </c>
      <c r="D33" s="1052"/>
      <c r="E33" s="411"/>
      <c r="F33" s="45" t="s">
        <v>68</v>
      </c>
      <c r="G33" s="46">
        <v>1.43</v>
      </c>
      <c r="H33" s="49" t="s">
        <v>70</v>
      </c>
      <c r="I33" s="396">
        <f t="shared" si="1"/>
        <v>0</v>
      </c>
    </row>
    <row r="34" spans="1:9" ht="25.4" customHeight="1">
      <c r="A34" s="1034"/>
      <c r="B34" s="1082"/>
      <c r="C34" s="1054" t="s">
        <v>941</v>
      </c>
      <c r="D34" s="1052"/>
      <c r="E34" s="411"/>
      <c r="F34" s="45" t="s">
        <v>68</v>
      </c>
      <c r="G34" s="46">
        <v>1.34</v>
      </c>
      <c r="H34" s="49" t="s">
        <v>70</v>
      </c>
      <c r="I34" s="396">
        <f t="shared" si="1"/>
        <v>0</v>
      </c>
    </row>
    <row r="35" spans="1:9" ht="25.4" customHeight="1">
      <c r="A35" s="1034"/>
      <c r="B35" s="1051" t="s">
        <v>951</v>
      </c>
      <c r="C35" s="1052"/>
      <c r="D35" s="1052"/>
      <c r="E35" s="411"/>
      <c r="F35" s="45" t="s">
        <v>68</v>
      </c>
      <c r="G35" s="411"/>
      <c r="H35" s="49" t="s">
        <v>70</v>
      </c>
      <c r="I35" s="396">
        <f t="shared" si="1"/>
        <v>0</v>
      </c>
    </row>
    <row r="36" spans="1:9" ht="25.4" customHeight="1">
      <c r="A36" s="1034"/>
      <c r="B36" s="1057" t="s">
        <v>1004</v>
      </c>
      <c r="C36" s="1054" t="s">
        <v>857</v>
      </c>
      <c r="D36" s="1052"/>
      <c r="E36" s="411"/>
      <c r="F36" s="45" t="s">
        <v>68</v>
      </c>
      <c r="G36" s="46">
        <v>1.56</v>
      </c>
      <c r="H36" s="49" t="s">
        <v>70</v>
      </c>
      <c r="I36" s="396">
        <f t="shared" si="1"/>
        <v>0</v>
      </c>
    </row>
    <row r="37" spans="1:9" ht="25.4" customHeight="1">
      <c r="A37" s="1034"/>
      <c r="B37" s="1058"/>
      <c r="C37" s="1054" t="s">
        <v>858</v>
      </c>
      <c r="D37" s="1052"/>
      <c r="E37" s="411"/>
      <c r="F37" s="45" t="s">
        <v>68</v>
      </c>
      <c r="G37" s="46">
        <v>2.06</v>
      </c>
      <c r="H37" s="49" t="s">
        <v>70</v>
      </c>
      <c r="I37" s="396">
        <f t="shared" si="1"/>
        <v>0</v>
      </c>
    </row>
    <row r="38" spans="1:9" ht="25.4" customHeight="1">
      <c r="A38" s="1034"/>
      <c r="B38" s="1058"/>
      <c r="C38" s="1054" t="s">
        <v>859</v>
      </c>
      <c r="D38" s="1052"/>
      <c r="E38" s="411"/>
      <c r="F38" s="45" t="s">
        <v>68</v>
      </c>
      <c r="G38" s="46">
        <v>0.86</v>
      </c>
      <c r="H38" s="49" t="s">
        <v>70</v>
      </c>
      <c r="I38" s="396">
        <f t="shared" si="1"/>
        <v>0</v>
      </c>
    </row>
    <row r="39" spans="1:9" ht="25.4" customHeight="1">
      <c r="A39" s="1034"/>
      <c r="B39" s="1058"/>
      <c r="C39" s="1054" t="s">
        <v>860</v>
      </c>
      <c r="D39" s="1052"/>
      <c r="E39" s="411"/>
      <c r="F39" s="45" t="s">
        <v>68</v>
      </c>
      <c r="G39" s="46">
        <v>0.94</v>
      </c>
      <c r="H39" s="49" t="s">
        <v>70</v>
      </c>
      <c r="I39" s="396">
        <f t="shared" si="1"/>
        <v>0</v>
      </c>
    </row>
    <row r="40" spans="1:9" ht="25.4" customHeight="1">
      <c r="A40" s="1034"/>
      <c r="B40" s="1058"/>
      <c r="C40" s="1054" t="s">
        <v>861</v>
      </c>
      <c r="D40" s="1052"/>
      <c r="E40" s="411"/>
      <c r="F40" s="45" t="s">
        <v>68</v>
      </c>
      <c r="G40" s="46">
        <v>0.96</v>
      </c>
      <c r="H40" s="49" t="s">
        <v>70</v>
      </c>
      <c r="I40" s="396">
        <f t="shared" si="1"/>
        <v>0</v>
      </c>
    </row>
    <row r="41" spans="1:9" ht="25.4" customHeight="1">
      <c r="A41" s="1034"/>
      <c r="B41" s="1058"/>
      <c r="C41" s="1054" t="s">
        <v>862</v>
      </c>
      <c r="D41" s="1052"/>
      <c r="E41" s="411"/>
      <c r="F41" s="45" t="s">
        <v>68</v>
      </c>
      <c r="G41" s="46">
        <v>1.56</v>
      </c>
      <c r="H41" s="49" t="s">
        <v>70</v>
      </c>
      <c r="I41" s="396">
        <f t="shared" si="1"/>
        <v>0</v>
      </c>
    </row>
    <row r="42" spans="1:9" ht="25.4" customHeight="1">
      <c r="A42" s="1034"/>
      <c r="B42" s="1058"/>
      <c r="C42" s="1054" t="s">
        <v>863</v>
      </c>
      <c r="D42" s="1052"/>
      <c r="E42" s="411"/>
      <c r="F42" s="45" t="s">
        <v>68</v>
      </c>
      <c r="G42" s="464">
        <v>6.5000000000000002E-2</v>
      </c>
      <c r="H42" s="49" t="s">
        <v>70</v>
      </c>
      <c r="I42" s="396">
        <f t="shared" si="1"/>
        <v>0</v>
      </c>
    </row>
    <row r="43" spans="1:9" ht="25.4" customHeight="1">
      <c r="A43" s="1034"/>
      <c r="B43" s="1058"/>
      <c r="C43" s="1054" t="s">
        <v>864</v>
      </c>
      <c r="D43" s="1052"/>
      <c r="E43" s="411"/>
      <c r="F43" s="45" t="s">
        <v>68</v>
      </c>
      <c r="G43" s="46">
        <v>0.33</v>
      </c>
      <c r="H43" s="49" t="s">
        <v>70</v>
      </c>
      <c r="I43" s="396">
        <f t="shared" si="1"/>
        <v>0</v>
      </c>
    </row>
    <row r="44" spans="1:9" ht="25.4" customHeight="1">
      <c r="A44" s="1034"/>
      <c r="B44" s="1058"/>
      <c r="C44" s="1054" t="s">
        <v>865</v>
      </c>
      <c r="D44" s="1052"/>
      <c r="E44" s="411"/>
      <c r="F44" s="45" t="s">
        <v>68</v>
      </c>
      <c r="G44" s="46">
        <v>0.73</v>
      </c>
      <c r="H44" s="49" t="s">
        <v>70</v>
      </c>
      <c r="I44" s="396">
        <f t="shared" si="1"/>
        <v>0</v>
      </c>
    </row>
    <row r="45" spans="1:9" ht="25.4" customHeight="1">
      <c r="A45" s="1034"/>
      <c r="B45" s="1058"/>
      <c r="C45" s="1054" t="s">
        <v>866</v>
      </c>
      <c r="D45" s="1052"/>
      <c r="E45" s="411"/>
      <c r="F45" s="45" t="s">
        <v>68</v>
      </c>
      <c r="G45" s="465">
        <v>2.1</v>
      </c>
      <c r="H45" s="49" t="s">
        <v>70</v>
      </c>
      <c r="I45" s="396">
        <f t="shared" si="1"/>
        <v>0</v>
      </c>
    </row>
    <row r="46" spans="1:9" ht="25.4" customHeight="1">
      <c r="A46" s="1034"/>
      <c r="B46" s="1058"/>
      <c r="C46" s="1054" t="s">
        <v>867</v>
      </c>
      <c r="D46" s="1052"/>
      <c r="E46" s="411"/>
      <c r="F46" s="45" t="s">
        <v>68</v>
      </c>
      <c r="G46" s="46">
        <v>0.37</v>
      </c>
      <c r="H46" s="49" t="s">
        <v>70</v>
      </c>
      <c r="I46" s="396">
        <f t="shared" si="1"/>
        <v>0</v>
      </c>
    </row>
    <row r="47" spans="1:9" ht="25.4" customHeight="1">
      <c r="A47" s="1034"/>
      <c r="B47" s="1058"/>
      <c r="C47" s="1055" t="s">
        <v>868</v>
      </c>
      <c r="D47" s="1056"/>
      <c r="E47" s="411"/>
      <c r="F47" s="45" t="s">
        <v>68</v>
      </c>
      <c r="G47" s="465">
        <v>1.1000000000000001</v>
      </c>
      <c r="H47" s="49" t="s">
        <v>70</v>
      </c>
      <c r="I47" s="396">
        <f t="shared" si="1"/>
        <v>0</v>
      </c>
    </row>
    <row r="48" spans="1:9" ht="25.4" customHeight="1">
      <c r="A48" s="1034"/>
      <c r="B48" s="1058"/>
      <c r="C48" s="1055" t="s">
        <v>902</v>
      </c>
      <c r="D48" s="1056"/>
      <c r="E48" s="411"/>
      <c r="F48" s="45" t="s">
        <v>916</v>
      </c>
      <c r="G48" s="447">
        <v>8.4999999999999995E-4</v>
      </c>
      <c r="H48" s="49" t="s">
        <v>917</v>
      </c>
      <c r="I48" s="396">
        <f t="shared" si="1"/>
        <v>0</v>
      </c>
    </row>
    <row r="49" spans="1:10" ht="24.75" customHeight="1">
      <c r="A49" s="1034"/>
      <c r="B49" s="1051" t="s">
        <v>67</v>
      </c>
      <c r="C49" s="1052"/>
      <c r="D49" s="1052"/>
      <c r="E49" s="411"/>
      <c r="F49" s="45" t="s">
        <v>68</v>
      </c>
      <c r="G49" s="466">
        <v>3.38</v>
      </c>
      <c r="H49" s="49" t="s">
        <v>70</v>
      </c>
      <c r="I49" s="396">
        <f t="shared" si="1"/>
        <v>0</v>
      </c>
    </row>
    <row r="50" spans="1:10" s="87" customFormat="1" ht="25.4" customHeight="1">
      <c r="A50" s="1034"/>
      <c r="B50" s="1049" t="s">
        <v>869</v>
      </c>
      <c r="C50" s="1092"/>
      <c r="D50" s="1050"/>
      <c r="E50" s="411"/>
      <c r="F50" s="45" t="s">
        <v>16</v>
      </c>
      <c r="G50" s="467">
        <v>3.6666666666666665</v>
      </c>
      <c r="H50" s="49" t="s">
        <v>70</v>
      </c>
      <c r="I50" s="396">
        <f t="shared" si="1"/>
        <v>0</v>
      </c>
      <c r="J50" s="7"/>
    </row>
    <row r="51" spans="1:10" ht="25.4" customHeight="1">
      <c r="A51" s="1034"/>
      <c r="B51" s="1053" t="s">
        <v>893</v>
      </c>
      <c r="C51" s="1040" t="s">
        <v>458</v>
      </c>
      <c r="D51" s="1042"/>
      <c r="E51" s="411"/>
      <c r="F51" s="45" t="s">
        <v>68</v>
      </c>
      <c r="G51" s="433">
        <v>0.44</v>
      </c>
      <c r="H51" s="49" t="s">
        <v>70</v>
      </c>
      <c r="I51" s="396">
        <f t="shared" si="1"/>
        <v>0</v>
      </c>
    </row>
    <row r="52" spans="1:10" ht="25.4" customHeight="1">
      <c r="A52" s="1034"/>
      <c r="B52" s="1045"/>
      <c r="C52" s="1040" t="s">
        <v>65</v>
      </c>
      <c r="D52" s="1042"/>
      <c r="E52" s="411"/>
      <c r="F52" s="45" t="s">
        <v>68</v>
      </c>
      <c r="G52" s="433">
        <v>0.47099999999999997</v>
      </c>
      <c r="H52" s="49" t="s">
        <v>70</v>
      </c>
      <c r="I52" s="396">
        <f t="shared" si="1"/>
        <v>0</v>
      </c>
    </row>
    <row r="53" spans="1:10" ht="25.4" customHeight="1">
      <c r="A53" s="1034"/>
      <c r="B53" s="1088" t="s">
        <v>952</v>
      </c>
      <c r="C53" s="1040" t="s">
        <v>448</v>
      </c>
      <c r="D53" s="1042"/>
      <c r="E53" s="411"/>
      <c r="F53" s="45" t="s">
        <v>954</v>
      </c>
      <c r="G53" s="468">
        <v>0.313</v>
      </c>
      <c r="H53" s="49" t="s">
        <v>955</v>
      </c>
      <c r="I53" s="396">
        <f t="shared" si="1"/>
        <v>0</v>
      </c>
    </row>
    <row r="54" spans="1:10" ht="25.4" customHeight="1">
      <c r="A54" s="1034"/>
      <c r="B54" s="1090"/>
      <c r="C54" s="1040" t="s">
        <v>449</v>
      </c>
      <c r="D54" s="1042"/>
      <c r="E54" s="411"/>
      <c r="F54" s="45" t="s">
        <v>954</v>
      </c>
      <c r="G54" s="46">
        <v>1.1599999999999999</v>
      </c>
      <c r="H54" s="49" t="s">
        <v>955</v>
      </c>
      <c r="I54" s="396">
        <f t="shared" si="1"/>
        <v>0</v>
      </c>
    </row>
    <row r="55" spans="1:10" s="87" customFormat="1" ht="25.4" customHeight="1">
      <c r="A55" s="1034"/>
      <c r="B55" s="1053" t="s">
        <v>870</v>
      </c>
      <c r="C55" s="1049" t="s">
        <v>873</v>
      </c>
      <c r="D55" s="1050"/>
      <c r="E55" s="411"/>
      <c r="F55" s="45" t="s">
        <v>69</v>
      </c>
      <c r="G55" s="468">
        <v>0.58699999999999997</v>
      </c>
      <c r="H55" s="49" t="s">
        <v>915</v>
      </c>
      <c r="I55" s="396">
        <f t="shared" si="1"/>
        <v>0</v>
      </c>
      <c r="J55" s="7"/>
    </row>
    <row r="56" spans="1:10" s="87" customFormat="1" ht="25.4" customHeight="1">
      <c r="A56" s="1034"/>
      <c r="B56" s="1044"/>
      <c r="C56" s="1049" t="s">
        <v>874</v>
      </c>
      <c r="D56" s="1050"/>
      <c r="E56" s="411"/>
      <c r="F56" s="45" t="s">
        <v>851</v>
      </c>
      <c r="G56" s="468">
        <v>0.15</v>
      </c>
      <c r="H56" s="49" t="s">
        <v>70</v>
      </c>
      <c r="I56" s="396">
        <f>ROUND(E56*G56,4)</f>
        <v>0</v>
      </c>
      <c r="J56" s="7"/>
    </row>
    <row r="57" spans="1:10" s="87" customFormat="1" ht="25.4" customHeight="1">
      <c r="A57" s="1034"/>
      <c r="B57" s="1045"/>
      <c r="C57" s="1049" t="s">
        <v>875</v>
      </c>
      <c r="D57" s="1050"/>
      <c r="E57" s="411"/>
      <c r="F57" s="45" t="s">
        <v>876</v>
      </c>
      <c r="G57" s="468">
        <v>0.59799999999999998</v>
      </c>
      <c r="H57" s="49" t="s">
        <v>70</v>
      </c>
      <c r="I57" s="396">
        <f>ROUND(E57*G57,4)</f>
        <v>0</v>
      </c>
      <c r="J57" s="7"/>
    </row>
    <row r="58" spans="1:10" s="87" customFormat="1" ht="25.4" customHeight="1">
      <c r="A58" s="1034"/>
      <c r="B58" s="1049" t="s">
        <v>871</v>
      </c>
      <c r="C58" s="1092"/>
      <c r="D58" s="1050"/>
      <c r="E58" s="411"/>
      <c r="F58" s="45" t="s">
        <v>877</v>
      </c>
      <c r="G58" s="46">
        <v>2.35</v>
      </c>
      <c r="H58" s="49" t="s">
        <v>70</v>
      </c>
      <c r="I58" s="396">
        <f>ROUND(E58*G58,4)</f>
        <v>0</v>
      </c>
      <c r="J58" s="7"/>
    </row>
    <row r="59" spans="1:10" s="87" customFormat="1" ht="25.4" customHeight="1">
      <c r="A59" s="1034"/>
      <c r="B59" s="1093" t="s">
        <v>1005</v>
      </c>
      <c r="C59" s="1094"/>
      <c r="D59" s="1095"/>
      <c r="E59" s="411"/>
      <c r="F59" s="45" t="s">
        <v>68</v>
      </c>
      <c r="G59" s="411"/>
      <c r="H59" s="49" t="s">
        <v>70</v>
      </c>
      <c r="I59" s="396">
        <f t="shared" ref="I59:I76" si="2">ROUND(E59*G59,4)</f>
        <v>0</v>
      </c>
      <c r="J59" s="7"/>
    </row>
    <row r="60" spans="1:10" ht="25.4" customHeight="1">
      <c r="A60" s="1034"/>
      <c r="B60" s="1051" t="s">
        <v>1006</v>
      </c>
      <c r="C60" s="1052"/>
      <c r="D60" s="1052"/>
      <c r="E60" s="411"/>
      <c r="F60" s="45" t="s">
        <v>68</v>
      </c>
      <c r="G60" s="411"/>
      <c r="H60" s="49" t="s">
        <v>70</v>
      </c>
      <c r="I60" s="396">
        <f t="shared" si="2"/>
        <v>0</v>
      </c>
    </row>
    <row r="61" spans="1:10" ht="34.5" customHeight="1">
      <c r="A61" s="1034"/>
      <c r="B61" s="1076" t="s">
        <v>953</v>
      </c>
      <c r="C61" s="1077"/>
      <c r="D61" s="1078"/>
      <c r="E61" s="411"/>
      <c r="F61" s="45" t="s">
        <v>68</v>
      </c>
      <c r="G61" s="411"/>
      <c r="H61" s="49" t="s">
        <v>70</v>
      </c>
      <c r="I61" s="396">
        <f t="shared" si="2"/>
        <v>0</v>
      </c>
    </row>
    <row r="62" spans="1:10" ht="25.4" customHeight="1">
      <c r="A62" s="1034"/>
      <c r="B62" s="1051" t="s">
        <v>1007</v>
      </c>
      <c r="C62" s="1052"/>
      <c r="D62" s="1052"/>
      <c r="E62" s="411"/>
      <c r="F62" s="45" t="s">
        <v>68</v>
      </c>
      <c r="G62" s="411"/>
      <c r="H62" s="49" t="s">
        <v>70</v>
      </c>
      <c r="I62" s="396">
        <f t="shared" si="2"/>
        <v>0</v>
      </c>
    </row>
    <row r="63" spans="1:10" ht="25.4" customHeight="1">
      <c r="A63" s="1034"/>
      <c r="B63" s="1053" t="s">
        <v>872</v>
      </c>
      <c r="C63" s="1049" t="s">
        <v>65</v>
      </c>
      <c r="D63" s="1050"/>
      <c r="E63" s="411"/>
      <c r="F63" s="45" t="s">
        <v>851</v>
      </c>
      <c r="G63" s="469">
        <v>0.48</v>
      </c>
      <c r="H63" s="49" t="s">
        <v>70</v>
      </c>
      <c r="I63" s="396">
        <f t="shared" si="2"/>
        <v>0</v>
      </c>
    </row>
    <row r="64" spans="1:10" ht="25.4" customHeight="1">
      <c r="A64" s="1034"/>
      <c r="B64" s="1044"/>
      <c r="C64" s="1049" t="s">
        <v>995</v>
      </c>
      <c r="D64" s="1050"/>
      <c r="E64" s="411"/>
      <c r="F64" s="45" t="s">
        <v>851</v>
      </c>
      <c r="G64" s="469">
        <v>0.44</v>
      </c>
      <c r="H64" s="49" t="s">
        <v>70</v>
      </c>
      <c r="I64" s="396">
        <f t="shared" si="2"/>
        <v>0</v>
      </c>
    </row>
    <row r="65" spans="1:10" ht="24.75" customHeight="1">
      <c r="A65" s="1034"/>
      <c r="B65" s="1045"/>
      <c r="C65" s="1049" t="s">
        <v>942</v>
      </c>
      <c r="D65" s="1050"/>
      <c r="E65" s="411"/>
      <c r="F65" s="45" t="s">
        <v>851</v>
      </c>
      <c r="G65" s="469">
        <v>0.73</v>
      </c>
      <c r="H65" s="49" t="s">
        <v>70</v>
      </c>
      <c r="I65" s="396">
        <f t="shared" si="2"/>
        <v>0</v>
      </c>
    </row>
    <row r="66" spans="1:10" ht="33" customHeight="1">
      <c r="A66" s="1034"/>
      <c r="B66" s="1071" t="s">
        <v>958</v>
      </c>
      <c r="C66" s="1064" t="s">
        <v>1008</v>
      </c>
      <c r="D66" s="1065"/>
      <c r="E66" s="434"/>
      <c r="F66" s="52" t="s">
        <v>68</v>
      </c>
      <c r="G66" s="448">
        <v>2.93</v>
      </c>
      <c r="H66" s="47" t="s">
        <v>70</v>
      </c>
      <c r="I66" s="396">
        <f t="shared" si="2"/>
        <v>0</v>
      </c>
      <c r="J66" s="331"/>
    </row>
    <row r="67" spans="1:10" ht="24.75" customHeight="1">
      <c r="A67" s="1034"/>
      <c r="B67" s="1072"/>
      <c r="C67" s="1049" t="s">
        <v>996</v>
      </c>
      <c r="D67" s="1050"/>
      <c r="E67" s="411"/>
      <c r="F67" s="52" t="s">
        <v>68</v>
      </c>
      <c r="G67" s="449">
        <v>1.02</v>
      </c>
      <c r="H67" s="47" t="s">
        <v>70</v>
      </c>
      <c r="I67" s="396">
        <f t="shared" si="2"/>
        <v>0</v>
      </c>
      <c r="J67" s="331"/>
    </row>
    <row r="68" spans="1:10" ht="25.4" customHeight="1">
      <c r="A68" s="1034"/>
      <c r="B68" s="1072"/>
      <c r="C68" s="1066" t="s">
        <v>957</v>
      </c>
      <c r="D68" s="514" t="s">
        <v>456</v>
      </c>
      <c r="E68" s="411"/>
      <c r="F68" s="52" t="s">
        <v>68</v>
      </c>
      <c r="G68" s="46">
        <v>2.31</v>
      </c>
      <c r="H68" s="47" t="s">
        <v>70</v>
      </c>
      <c r="I68" s="396">
        <f t="shared" si="2"/>
        <v>0</v>
      </c>
      <c r="J68" s="332"/>
    </row>
    <row r="69" spans="1:10" ht="25.4" customHeight="1">
      <c r="A69" s="1034"/>
      <c r="B69" s="1072"/>
      <c r="C69" s="1067"/>
      <c r="D69" s="514" t="s">
        <v>842</v>
      </c>
      <c r="E69" s="413"/>
      <c r="F69" s="52" t="s">
        <v>68</v>
      </c>
      <c r="G69" s="46">
        <v>1.64</v>
      </c>
      <c r="H69" s="47" t="s">
        <v>70</v>
      </c>
      <c r="I69" s="396">
        <f t="shared" si="2"/>
        <v>0</v>
      </c>
      <c r="J69" s="332"/>
    </row>
    <row r="70" spans="1:10" ht="33" customHeight="1">
      <c r="A70" s="1034"/>
      <c r="B70" s="1072"/>
      <c r="C70" s="1067"/>
      <c r="D70" s="514" t="s">
        <v>997</v>
      </c>
      <c r="E70" s="411"/>
      <c r="F70" s="52" t="s">
        <v>68</v>
      </c>
      <c r="G70" s="46">
        <v>2.56</v>
      </c>
      <c r="H70" s="47" t="s">
        <v>70</v>
      </c>
      <c r="I70" s="396">
        <f t="shared" si="2"/>
        <v>0</v>
      </c>
    </row>
    <row r="71" spans="1:10" ht="24.75" customHeight="1">
      <c r="A71" s="1034"/>
      <c r="B71" s="1072"/>
      <c r="C71" s="1067"/>
      <c r="D71" s="515" t="s">
        <v>956</v>
      </c>
      <c r="E71" s="413"/>
      <c r="F71" s="52" t="s">
        <v>68</v>
      </c>
      <c r="G71" s="46">
        <v>2.27</v>
      </c>
      <c r="H71" s="47" t="s">
        <v>70</v>
      </c>
      <c r="I71" s="396">
        <f t="shared" si="2"/>
        <v>0</v>
      </c>
    </row>
    <row r="72" spans="1:10" ht="24.75" customHeight="1">
      <c r="A72" s="1034"/>
      <c r="B72" s="1072"/>
      <c r="C72" s="1068"/>
      <c r="D72" s="514" t="s">
        <v>30</v>
      </c>
      <c r="E72" s="413"/>
      <c r="F72" s="52" t="s">
        <v>68</v>
      </c>
      <c r="G72" s="46">
        <v>2.76</v>
      </c>
      <c r="H72" s="47" t="s">
        <v>70</v>
      </c>
      <c r="I72" s="396">
        <f t="shared" si="2"/>
        <v>0</v>
      </c>
    </row>
    <row r="73" spans="1:10" ht="25.4" customHeight="1">
      <c r="A73" s="1034"/>
      <c r="B73" s="1072"/>
      <c r="C73" s="1040" t="s">
        <v>878</v>
      </c>
      <c r="D73" s="1063"/>
      <c r="E73" s="411"/>
      <c r="F73" s="52" t="s">
        <v>68</v>
      </c>
      <c r="G73" s="468">
        <v>0.14399999999999999</v>
      </c>
      <c r="H73" s="47" t="s">
        <v>70</v>
      </c>
      <c r="I73" s="396">
        <f t="shared" si="2"/>
        <v>0</v>
      </c>
    </row>
    <row r="74" spans="1:10" ht="25.4" customHeight="1">
      <c r="A74" s="1034"/>
      <c r="B74" s="1073"/>
      <c r="C74" s="1040" t="s">
        <v>879</v>
      </c>
      <c r="D74" s="1063"/>
      <c r="E74" s="411"/>
      <c r="F74" s="45" t="s">
        <v>68</v>
      </c>
      <c r="G74" s="46">
        <v>1.22</v>
      </c>
      <c r="H74" s="47" t="s">
        <v>70</v>
      </c>
      <c r="I74" s="396">
        <f t="shared" si="2"/>
        <v>0</v>
      </c>
    </row>
    <row r="75" spans="1:10" ht="25.4" customHeight="1">
      <c r="A75" s="1034"/>
      <c r="B75" s="1085" t="s">
        <v>661</v>
      </c>
      <c r="C75" s="1061"/>
      <c r="D75" s="1062"/>
      <c r="E75" s="411"/>
      <c r="F75" s="77"/>
      <c r="G75" s="50"/>
      <c r="H75" s="80"/>
      <c r="I75" s="396">
        <f t="shared" si="2"/>
        <v>0</v>
      </c>
      <c r="J75" s="333" t="s">
        <v>346</v>
      </c>
    </row>
    <row r="76" spans="1:10" ht="25.4" customHeight="1">
      <c r="A76" s="1034"/>
      <c r="B76" s="1086"/>
      <c r="C76" s="1061"/>
      <c r="D76" s="1062"/>
      <c r="E76" s="411"/>
      <c r="F76" s="77"/>
      <c r="G76" s="50"/>
      <c r="H76" s="80"/>
      <c r="I76" s="396">
        <f t="shared" si="2"/>
        <v>0</v>
      </c>
    </row>
    <row r="77" spans="1:10" ht="25.4" customHeight="1" thickBot="1">
      <c r="A77" s="1035"/>
      <c r="B77" s="1087"/>
      <c r="C77" s="1069"/>
      <c r="D77" s="1070"/>
      <c r="E77" s="435"/>
      <c r="F77" s="79"/>
      <c r="G77" s="51"/>
      <c r="H77" s="472"/>
      <c r="I77" s="436" t="str">
        <f>IF(G77="","",ROUND(E77*G77,4))</f>
        <v/>
      </c>
    </row>
    <row r="78" spans="1:10" ht="25.4" customHeight="1" thickTop="1" thickBot="1">
      <c r="A78" s="1030" t="s">
        <v>982</v>
      </c>
      <c r="B78" s="1031"/>
      <c r="C78" s="1031"/>
      <c r="D78" s="1032"/>
      <c r="E78" s="1059"/>
      <c r="F78" s="1060"/>
      <c r="G78" s="1059"/>
      <c r="H78" s="1060"/>
      <c r="I78" s="475">
        <f>ROUNDDOWN(SUM(I7:I77),0)</f>
        <v>0</v>
      </c>
    </row>
    <row r="79" spans="1:10" ht="33" customHeight="1" thickTop="1">
      <c r="A79" s="1036" t="s">
        <v>981</v>
      </c>
      <c r="B79" s="1072" t="s">
        <v>959</v>
      </c>
      <c r="C79" s="1064" t="s">
        <v>1008</v>
      </c>
      <c r="D79" s="1065"/>
      <c r="E79" s="412"/>
      <c r="F79" s="470" t="s">
        <v>68</v>
      </c>
      <c r="G79" s="471">
        <v>2.93</v>
      </c>
      <c r="H79" s="473" t="s">
        <v>70</v>
      </c>
      <c r="I79" s="556">
        <f t="shared" ref="I79:I89" si="3">ROUND(E79*G79,4)</f>
        <v>0</v>
      </c>
      <c r="J79" s="331"/>
    </row>
    <row r="80" spans="1:10" ht="24.75" customHeight="1">
      <c r="A80" s="1037"/>
      <c r="B80" s="1072"/>
      <c r="C80" s="1049" t="s">
        <v>996</v>
      </c>
      <c r="D80" s="1050"/>
      <c r="E80" s="411"/>
      <c r="F80" s="52" t="s">
        <v>68</v>
      </c>
      <c r="G80" s="449">
        <v>1.02</v>
      </c>
      <c r="H80" s="474" t="s">
        <v>70</v>
      </c>
      <c r="I80" s="555">
        <f t="shared" si="3"/>
        <v>0</v>
      </c>
      <c r="J80" s="331"/>
    </row>
    <row r="81" spans="1:23" ht="25.4" customHeight="1">
      <c r="A81" s="1037"/>
      <c r="B81" s="1072"/>
      <c r="C81" s="1066" t="s">
        <v>957</v>
      </c>
      <c r="D81" s="514" t="s">
        <v>456</v>
      </c>
      <c r="E81" s="411"/>
      <c r="F81" s="52" t="s">
        <v>68</v>
      </c>
      <c r="G81" s="46">
        <v>2.31</v>
      </c>
      <c r="H81" s="474" t="s">
        <v>70</v>
      </c>
      <c r="I81" s="555">
        <f t="shared" si="3"/>
        <v>0</v>
      </c>
      <c r="J81" s="332"/>
    </row>
    <row r="82" spans="1:23" ht="25.4" customHeight="1">
      <c r="A82" s="1037"/>
      <c r="B82" s="1072"/>
      <c r="C82" s="1067"/>
      <c r="D82" s="514" t="s">
        <v>842</v>
      </c>
      <c r="E82" s="413"/>
      <c r="F82" s="52" t="s">
        <v>68</v>
      </c>
      <c r="G82" s="46">
        <v>1.64</v>
      </c>
      <c r="H82" s="474" t="s">
        <v>70</v>
      </c>
      <c r="I82" s="555">
        <f t="shared" si="3"/>
        <v>0</v>
      </c>
      <c r="J82" s="332"/>
    </row>
    <row r="83" spans="1:23" ht="33" customHeight="1">
      <c r="A83" s="1037"/>
      <c r="B83" s="1072"/>
      <c r="C83" s="1067"/>
      <c r="D83" s="514" t="s">
        <v>997</v>
      </c>
      <c r="E83" s="411"/>
      <c r="F83" s="52" t="s">
        <v>68</v>
      </c>
      <c r="G83" s="46">
        <v>2.56</v>
      </c>
      <c r="H83" s="474" t="s">
        <v>70</v>
      </c>
      <c r="I83" s="555">
        <f t="shared" si="3"/>
        <v>0</v>
      </c>
    </row>
    <row r="84" spans="1:23" ht="24.75" customHeight="1">
      <c r="A84" s="1037"/>
      <c r="B84" s="1072"/>
      <c r="C84" s="1067"/>
      <c r="D84" s="515" t="s">
        <v>956</v>
      </c>
      <c r="E84" s="413"/>
      <c r="F84" s="52" t="s">
        <v>68</v>
      </c>
      <c r="G84" s="46">
        <v>2.27</v>
      </c>
      <c r="H84" s="474" t="s">
        <v>70</v>
      </c>
      <c r="I84" s="555">
        <f t="shared" si="3"/>
        <v>0</v>
      </c>
    </row>
    <row r="85" spans="1:23" ht="24.75" customHeight="1">
      <c r="A85" s="1037"/>
      <c r="B85" s="1072"/>
      <c r="C85" s="1068"/>
      <c r="D85" s="514" t="s">
        <v>30</v>
      </c>
      <c r="E85" s="413"/>
      <c r="F85" s="52" t="s">
        <v>68</v>
      </c>
      <c r="G85" s="46">
        <v>2.76</v>
      </c>
      <c r="H85" s="474" t="s">
        <v>70</v>
      </c>
      <c r="I85" s="555">
        <f t="shared" si="3"/>
        <v>0</v>
      </c>
    </row>
    <row r="86" spans="1:23" ht="25.4" customHeight="1">
      <c r="A86" s="1037"/>
      <c r="B86" s="1072"/>
      <c r="C86" s="1040" t="s">
        <v>878</v>
      </c>
      <c r="D86" s="1063"/>
      <c r="E86" s="411"/>
      <c r="F86" s="52" t="s">
        <v>68</v>
      </c>
      <c r="G86" s="468">
        <v>0.14399999999999999</v>
      </c>
      <c r="H86" s="474" t="s">
        <v>70</v>
      </c>
      <c r="I86" s="555">
        <f t="shared" si="3"/>
        <v>0</v>
      </c>
    </row>
    <row r="87" spans="1:23" ht="25.4" customHeight="1">
      <c r="A87" s="1037"/>
      <c r="B87" s="1072"/>
      <c r="C87" s="1040" t="s">
        <v>879</v>
      </c>
      <c r="D87" s="1063"/>
      <c r="E87" s="411"/>
      <c r="F87" s="45" t="s">
        <v>68</v>
      </c>
      <c r="G87" s="529">
        <v>1.22</v>
      </c>
      <c r="H87" s="530" t="s">
        <v>70</v>
      </c>
      <c r="I87" s="555">
        <f t="shared" si="3"/>
        <v>0</v>
      </c>
    </row>
    <row r="88" spans="1:23" ht="25.4" customHeight="1">
      <c r="A88" s="1037"/>
      <c r="B88" s="1072"/>
      <c r="C88" s="1061"/>
      <c r="D88" s="1062"/>
      <c r="E88" s="411"/>
      <c r="F88" s="77"/>
      <c r="G88" s="50"/>
      <c r="H88" s="80"/>
      <c r="I88" s="555">
        <f t="shared" si="3"/>
        <v>0</v>
      </c>
    </row>
    <row r="89" spans="1:23" ht="25.4" customHeight="1" thickBot="1">
      <c r="A89" s="1038"/>
      <c r="B89" s="1091"/>
      <c r="C89" s="1069"/>
      <c r="D89" s="1070"/>
      <c r="E89" s="415"/>
      <c r="F89" s="79"/>
      <c r="G89" s="51"/>
      <c r="H89" s="531"/>
      <c r="I89" s="557">
        <f t="shared" si="3"/>
        <v>0</v>
      </c>
    </row>
    <row r="90" spans="1:23" ht="25.4" customHeight="1" thickTop="1" thickBot="1">
      <c r="A90" s="1030" t="s">
        <v>983</v>
      </c>
      <c r="B90" s="1031"/>
      <c r="C90" s="1031"/>
      <c r="D90" s="1032"/>
      <c r="E90" s="1079"/>
      <c r="F90" s="1080"/>
      <c r="G90" s="1079"/>
      <c r="H90" s="1080"/>
      <c r="I90" s="475">
        <f>ROUNDDOWN(SUM(I79:I89),0)</f>
        <v>0</v>
      </c>
    </row>
    <row r="91" spans="1:23" ht="25.4" customHeight="1" thickTop="1" thickBot="1">
      <c r="A91" s="1027" t="s">
        <v>984</v>
      </c>
      <c r="B91" s="1028"/>
      <c r="C91" s="1028"/>
      <c r="D91" s="1028"/>
      <c r="E91" s="1028"/>
      <c r="F91" s="1028"/>
      <c r="G91" s="1028"/>
      <c r="H91" s="1029"/>
      <c r="I91" s="520">
        <f>I78+I90</f>
        <v>0</v>
      </c>
    </row>
    <row r="92" spans="1:23" s="205" customFormat="1" ht="6.75" customHeight="1">
      <c r="A92" s="7"/>
      <c r="B92" s="7"/>
      <c r="C92" s="196"/>
      <c r="D92" s="196"/>
      <c r="E92" s="1039"/>
      <c r="F92" s="1039"/>
      <c r="G92" s="1039"/>
      <c r="H92" s="1039"/>
      <c r="I92" s="1039"/>
      <c r="J92" s="1039"/>
      <c r="K92" s="1039"/>
      <c r="L92" s="1039"/>
      <c r="M92" s="1039"/>
      <c r="N92" s="1039"/>
      <c r="O92" s="1039"/>
      <c r="P92" s="1039"/>
      <c r="Q92" s="1039"/>
      <c r="R92" s="1039"/>
      <c r="S92" s="95"/>
      <c r="T92" s="95"/>
      <c r="U92" s="206" t="e">
        <f>#REF!</f>
        <v>#REF!</v>
      </c>
      <c r="V92" s="206" t="e">
        <f>#REF!</f>
        <v>#REF!</v>
      </c>
      <c r="W92" s="324"/>
    </row>
  </sheetData>
  <sheetProtection algorithmName="SHA-512" hashValue="JSRJOffEIlsLlohAgQb2fawFRIMa6IOzN23DXLFAesTdcnIDnBbJyMT3pE4Z+8WEbA0yUlSvpzpudA6Hw2nzAg==" saltValue="nALZRwkNYCL6rvcpfaZhMA==" spinCount="100000" sheet="1" selectLockedCells="1"/>
  <mergeCells count="105">
    <mergeCell ref="G4:H4"/>
    <mergeCell ref="G5:H5"/>
    <mergeCell ref="B30:D30"/>
    <mergeCell ref="B4:D6"/>
    <mergeCell ref="E4:F4"/>
    <mergeCell ref="C27:D27"/>
    <mergeCell ref="E5:F5"/>
    <mergeCell ref="C25:D25"/>
    <mergeCell ref="B25:B29"/>
    <mergeCell ref="C11:D11"/>
    <mergeCell ref="C28:D28"/>
    <mergeCell ref="C14:D14"/>
    <mergeCell ref="C26:D26"/>
    <mergeCell ref="C12:D12"/>
    <mergeCell ref="C13:D13"/>
    <mergeCell ref="B11:B12"/>
    <mergeCell ref="B13:B20"/>
    <mergeCell ref="C15:D15"/>
    <mergeCell ref="C17:D17"/>
    <mergeCell ref="C18:D18"/>
    <mergeCell ref="C19:D19"/>
    <mergeCell ref="C16:D16"/>
    <mergeCell ref="C21:D21"/>
    <mergeCell ref="C20:D20"/>
    <mergeCell ref="G90:H90"/>
    <mergeCell ref="C79:D79"/>
    <mergeCell ref="C44:D44"/>
    <mergeCell ref="C45:D45"/>
    <mergeCell ref="C36:D36"/>
    <mergeCell ref="C37:D37"/>
    <mergeCell ref="C64:D64"/>
    <mergeCell ref="C86:D86"/>
    <mergeCell ref="C89:D89"/>
    <mergeCell ref="C87:D87"/>
    <mergeCell ref="C88:D88"/>
    <mergeCell ref="C80:D80"/>
    <mergeCell ref="C81:C85"/>
    <mergeCell ref="C55:D55"/>
    <mergeCell ref="C56:D56"/>
    <mergeCell ref="C47:D47"/>
    <mergeCell ref="C53:D53"/>
    <mergeCell ref="C54:D54"/>
    <mergeCell ref="B50:D50"/>
    <mergeCell ref="B58:D58"/>
    <mergeCell ref="B59:D59"/>
    <mergeCell ref="B55:B57"/>
    <mergeCell ref="C40:D40"/>
    <mergeCell ref="B49:D49"/>
    <mergeCell ref="C57:D57"/>
    <mergeCell ref="B62:D62"/>
    <mergeCell ref="B66:B74"/>
    <mergeCell ref="A2:F3"/>
    <mergeCell ref="C65:D65"/>
    <mergeCell ref="B61:D61"/>
    <mergeCell ref="B63:B65"/>
    <mergeCell ref="C63:D63"/>
    <mergeCell ref="E90:F90"/>
    <mergeCell ref="B33:B34"/>
    <mergeCell ref="C33:D33"/>
    <mergeCell ref="C32:D32"/>
    <mergeCell ref="B31:B32"/>
    <mergeCell ref="C31:D31"/>
    <mergeCell ref="C34:D34"/>
    <mergeCell ref="B75:B77"/>
    <mergeCell ref="B35:D35"/>
    <mergeCell ref="C23:D23"/>
    <mergeCell ref="C24:D24"/>
    <mergeCell ref="C29:D29"/>
    <mergeCell ref="B21:B24"/>
    <mergeCell ref="B79:B89"/>
    <mergeCell ref="B53:B54"/>
    <mergeCell ref="C22:D22"/>
    <mergeCell ref="C75:D75"/>
    <mergeCell ref="G78:H78"/>
    <mergeCell ref="C73:D73"/>
    <mergeCell ref="C74:D74"/>
    <mergeCell ref="C66:D66"/>
    <mergeCell ref="C67:D67"/>
    <mergeCell ref="C68:C72"/>
    <mergeCell ref="C76:D76"/>
    <mergeCell ref="C77:D77"/>
    <mergeCell ref="A91:H91"/>
    <mergeCell ref="A78:D78"/>
    <mergeCell ref="A7:A77"/>
    <mergeCell ref="A79:A89"/>
    <mergeCell ref="A90:D90"/>
    <mergeCell ref="E92:R92"/>
    <mergeCell ref="B10:D10"/>
    <mergeCell ref="B7:B9"/>
    <mergeCell ref="C7:D7"/>
    <mergeCell ref="C8:D8"/>
    <mergeCell ref="C9:D9"/>
    <mergeCell ref="B60:D60"/>
    <mergeCell ref="B51:B52"/>
    <mergeCell ref="C51:D51"/>
    <mergeCell ref="C52:D52"/>
    <mergeCell ref="C46:D46"/>
    <mergeCell ref="C48:D48"/>
    <mergeCell ref="B36:B48"/>
    <mergeCell ref="C41:D41"/>
    <mergeCell ref="C42:D42"/>
    <mergeCell ref="C43:D43"/>
    <mergeCell ref="C38:D38"/>
    <mergeCell ref="C39:D39"/>
    <mergeCell ref="E78:F78"/>
  </mergeCells>
  <phoneticPr fontId="22"/>
  <conditionalFormatting sqref="C75:C77">
    <cfRule type="cellIs" dxfId="305" priority="11" stopIfTrue="1" operator="equal">
      <formula>""</formula>
    </cfRule>
  </conditionalFormatting>
  <conditionalFormatting sqref="C88:C89">
    <cfRule type="cellIs" dxfId="304" priority="3" stopIfTrue="1" operator="equal">
      <formula>""</formula>
    </cfRule>
  </conditionalFormatting>
  <conditionalFormatting sqref="E7:E74">
    <cfRule type="cellIs" dxfId="303" priority="12" stopIfTrue="1" operator="equal">
      <formula>""</formula>
    </cfRule>
  </conditionalFormatting>
  <conditionalFormatting sqref="E79:E87">
    <cfRule type="cellIs" dxfId="302" priority="8" stopIfTrue="1" operator="equal">
      <formula>""</formula>
    </cfRule>
  </conditionalFormatting>
  <conditionalFormatting sqref="E75:H77">
    <cfRule type="cellIs" dxfId="301" priority="14" stopIfTrue="1" operator="equal">
      <formula>""</formula>
    </cfRule>
  </conditionalFormatting>
  <conditionalFormatting sqref="E88:H89">
    <cfRule type="cellIs" dxfId="300" priority="4" stopIfTrue="1" operator="equal">
      <formula>""</formula>
    </cfRule>
  </conditionalFormatting>
  <conditionalFormatting sqref="G35">
    <cfRule type="cellIs" dxfId="299" priority="2" stopIfTrue="1" operator="equal">
      <formula>""</formula>
    </cfRule>
  </conditionalFormatting>
  <conditionalFormatting sqref="G59:G62">
    <cfRule type="cellIs" dxfId="298" priority="1" stopIfTrue="1" operator="equal">
      <formula>""</formula>
    </cfRule>
  </conditionalFormatting>
  <dataValidations count="4">
    <dataValidation type="whole" imeMode="off" operator="lessThanOrEqual" allowBlank="1" showInputMessage="1" showErrorMessage="1" errorTitle="入力エラー" error="数値を入力してください。" sqref="E4:E6 E1 E93:E65567" xr:uid="{00000000-0002-0000-0300-000000000000}">
      <formula1>999999999</formula1>
    </dataValidation>
    <dataValidation type="decimal" imeMode="off" operator="lessThanOrEqual" allowBlank="1" showInputMessage="1" showErrorMessage="1" errorTitle="入力エラー" error="桁数・単位を確認してください。" sqref="G78 G90 E7:E90 G35 G59:G62" xr:uid="{00000000-0002-0000-0300-000001000000}">
      <formula1>999999999</formula1>
    </dataValidation>
    <dataValidation type="decimal" imeMode="off" operator="lessThanOrEqual" allowBlank="1" showInputMessage="1" showErrorMessage="1" error="桁数・単位を確認してください。" sqref="G75:G77 G88:G89" xr:uid="{00000000-0002-0000-0300-000002000000}">
      <formula1>999999999</formula1>
    </dataValidation>
    <dataValidation type="whole" operator="lessThanOrEqual" allowBlank="1" showInputMessage="1" showErrorMessage="1" sqref="J92 M92" xr:uid="{02C18CA7-B691-4AEA-BFC8-7D1F30DA678C}">
      <formula1>999999999</formula1>
    </dataValidation>
  </dataValidations>
  <printOptions horizontalCentered="1"/>
  <pageMargins left="0.51181102362204722" right="0.19685039370078741" top="0.39370078740157483" bottom="0" header="0.51181102362204722" footer="0.51181102362204722"/>
  <pageSetup paperSize="9" scale="3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T166"/>
  <sheetViews>
    <sheetView showGridLines="0" showZeros="0" view="pageBreakPreview" zoomScale="90" zoomScaleNormal="80" zoomScaleSheetLayoutView="90" workbookViewId="0">
      <selection activeCell="E8" sqref="E8"/>
    </sheetView>
  </sheetViews>
  <sheetFormatPr defaultColWidth="9" defaultRowHeight="13"/>
  <cols>
    <col min="1" max="1" width="3.08984375" style="205" customWidth="1"/>
    <col min="2" max="2" width="2.90625" style="205" customWidth="1"/>
    <col min="3" max="3" width="12.90625" style="205" customWidth="1"/>
    <col min="4" max="4" width="6.08984375" style="205" customWidth="1"/>
    <col min="5" max="5" width="19.08984375" style="199" customWidth="1"/>
    <col min="6" max="6" width="21.90625" style="199" customWidth="1"/>
    <col min="7" max="7" width="11.6328125" style="199" customWidth="1"/>
    <col min="8" max="8" width="8.90625" style="205" customWidth="1"/>
    <col min="9" max="9" width="6.90625" style="205" customWidth="1"/>
    <col min="10" max="10" width="8.90625" style="205" customWidth="1"/>
    <col min="11" max="11" width="6.90625" style="205" customWidth="1"/>
    <col min="12" max="12" width="8.08984375" style="205" customWidth="1"/>
    <col min="13" max="13" width="6.90625" style="205" customWidth="1"/>
    <col min="14" max="14" width="11" style="205" bestFit="1" customWidth="1"/>
    <col min="15" max="15" width="18.36328125" style="206" customWidth="1"/>
    <col min="16" max="16" width="3.90625" style="205" hidden="1" customWidth="1"/>
    <col min="17" max="17" width="55" style="334" customWidth="1"/>
    <col min="18" max="18" width="8.36328125" style="242" hidden="1" customWidth="1"/>
    <col min="19" max="19" width="4.90625" style="242" hidden="1" customWidth="1"/>
    <col min="20" max="20" width="5.6328125" style="242" hidden="1" customWidth="1"/>
    <col min="21" max="16384" width="9" style="205"/>
  </cols>
  <sheetData>
    <row r="1" spans="1:20">
      <c r="A1" s="221" t="s">
        <v>210</v>
      </c>
    </row>
    <row r="2" spans="1:20" ht="13.5" customHeight="1">
      <c r="A2" s="1074" t="s">
        <v>2287</v>
      </c>
      <c r="B2" s="1074"/>
      <c r="C2" s="1074"/>
      <c r="D2" s="1074"/>
      <c r="E2" s="1074"/>
      <c r="F2" s="1074"/>
      <c r="G2" s="1074"/>
      <c r="H2" s="1074"/>
      <c r="I2" s="1074"/>
      <c r="J2" s="7"/>
      <c r="K2" s="7"/>
      <c r="L2" s="7"/>
      <c r="M2" s="7"/>
      <c r="N2" s="7"/>
      <c r="O2" s="95"/>
    </row>
    <row r="3" spans="1:20" ht="14.25" customHeight="1" thickBot="1">
      <c r="A3" s="1075"/>
      <c r="B3" s="1075"/>
      <c r="C3" s="1075"/>
      <c r="D3" s="1075"/>
      <c r="E3" s="1075"/>
      <c r="F3" s="1075"/>
      <c r="G3" s="1075"/>
      <c r="H3" s="1075"/>
      <c r="I3" s="1075"/>
      <c r="J3" s="7"/>
      <c r="K3" s="7"/>
      <c r="L3" s="19"/>
      <c r="M3" s="107"/>
      <c r="N3" s="107"/>
      <c r="O3" s="96"/>
      <c r="P3" s="209"/>
    </row>
    <row r="4" spans="1:20" ht="32.25" customHeight="1">
      <c r="A4" s="20"/>
      <c r="B4" s="1159" t="s">
        <v>524</v>
      </c>
      <c r="C4" s="1160"/>
      <c r="D4" s="1161"/>
      <c r="E4" s="1156" t="s">
        <v>516</v>
      </c>
      <c r="F4" s="1156" t="s">
        <v>517</v>
      </c>
      <c r="G4" s="1156" t="s">
        <v>522</v>
      </c>
      <c r="H4" s="1168" t="s">
        <v>558</v>
      </c>
      <c r="I4" s="1169"/>
      <c r="J4" s="1124" t="s">
        <v>557</v>
      </c>
      <c r="K4" s="1125"/>
      <c r="L4" s="1124" t="s">
        <v>8</v>
      </c>
      <c r="M4" s="1125"/>
      <c r="N4" s="108" t="s">
        <v>9</v>
      </c>
      <c r="O4" s="97" t="s">
        <v>38</v>
      </c>
      <c r="P4" s="210"/>
      <c r="Q4" s="335" t="s">
        <v>213</v>
      </c>
    </row>
    <row r="5" spans="1:20">
      <c r="A5" s="21"/>
      <c r="B5" s="1162"/>
      <c r="C5" s="1163"/>
      <c r="D5" s="1164"/>
      <c r="E5" s="1157"/>
      <c r="F5" s="1157"/>
      <c r="G5" s="1157"/>
      <c r="H5" s="1110" t="s">
        <v>10</v>
      </c>
      <c r="I5" s="1111"/>
      <c r="J5" s="1098" t="s">
        <v>11</v>
      </c>
      <c r="K5" s="1099"/>
      <c r="L5" s="1098" t="s">
        <v>12</v>
      </c>
      <c r="M5" s="1099"/>
      <c r="N5" s="109" t="s">
        <v>13</v>
      </c>
      <c r="O5" s="98" t="s">
        <v>14</v>
      </c>
      <c r="P5" s="210"/>
    </row>
    <row r="6" spans="1:20" ht="21.75" customHeight="1" thickBot="1">
      <c r="A6" s="30"/>
      <c r="B6" s="1165"/>
      <c r="C6" s="1166"/>
      <c r="D6" s="1167"/>
      <c r="E6" s="1158"/>
      <c r="F6" s="1158"/>
      <c r="G6" s="1158"/>
      <c r="H6" s="106" t="s">
        <v>433</v>
      </c>
      <c r="I6" s="31" t="s">
        <v>15</v>
      </c>
      <c r="J6" s="32"/>
      <c r="K6" s="33" t="s">
        <v>431</v>
      </c>
      <c r="L6" s="32"/>
      <c r="M6" s="33" t="s">
        <v>431</v>
      </c>
      <c r="N6" s="32"/>
      <c r="O6" s="99" t="s">
        <v>16</v>
      </c>
      <c r="P6" s="211"/>
    </row>
    <row r="7" spans="1:20" ht="17.899999999999999" customHeight="1" thickBot="1">
      <c r="A7" s="230"/>
      <c r="B7" s="1136" t="s">
        <v>17</v>
      </c>
      <c r="C7" s="1137"/>
      <c r="D7" s="1138"/>
      <c r="E7" s="1144" t="s">
        <v>659</v>
      </c>
      <c r="F7" s="1145"/>
      <c r="G7" s="1146"/>
      <c r="H7" s="1128"/>
      <c r="I7" s="1129"/>
      <c r="J7" s="1128"/>
      <c r="K7" s="1129"/>
      <c r="L7" s="1128"/>
      <c r="M7" s="1129"/>
      <c r="N7" s="110"/>
      <c r="O7" s="404">
        <f>ROUNDDOWN(SUM(O8:O52),0)</f>
        <v>0</v>
      </c>
      <c r="P7" s="212"/>
    </row>
    <row r="8" spans="1:20" ht="40.5" customHeight="1">
      <c r="A8" s="231"/>
      <c r="B8" s="88"/>
      <c r="C8" s="53"/>
      <c r="D8" s="54"/>
      <c r="E8" s="55"/>
      <c r="F8" s="56"/>
      <c r="G8" s="57"/>
      <c r="H8" s="413"/>
      <c r="I8" s="625" t="str">
        <f>IF($F8="","",$T8)</f>
        <v/>
      </c>
      <c r="J8" s="617" t="str">
        <f>IF($S8="_","",VLOOKUP($S8,燃料種設定!$F$2:$I$992,4,FALSE))</f>
        <v/>
      </c>
      <c r="K8" s="623" t="str">
        <f>IF(E8="","",IF(OR(G8="",G8="―"),"―",VLOOKUP(LEFT($G8,2),燃料種!$A$1:$D$42,4,FALSE)))</f>
        <v/>
      </c>
      <c r="L8" s="617" t="str">
        <f>IF($R8="_","",VLOOKUP($R8,排出活動区分!$F$2:$G$438,2,FALSE))</f>
        <v/>
      </c>
      <c r="M8" s="623" t="str">
        <f>IF($R8="_","",VLOOKUP($R8,排出活動区分!$F$2:$H$438,3,FALSE))</f>
        <v/>
      </c>
      <c r="N8" s="618">
        <v>28</v>
      </c>
      <c r="O8" s="405" t="str">
        <f>IF(F8="","",IF(J8="―",IF(L8="―",ROUND(H8*N8,4),ROUND(H8*L8*N8,4)),IF(L8="―",ROUND(H8*J8*N8,4),ROUND(H8*J8*L8*N8,4))))</f>
        <v/>
      </c>
      <c r="P8" s="213">
        <v>1</v>
      </c>
      <c r="Q8" s="336"/>
      <c r="R8" s="243" t="str">
        <f>LEFT(E8,3)&amp;"_"&amp;LEFT(F8,5)</f>
        <v>_</v>
      </c>
      <c r="S8" s="243" t="str">
        <f>LEFT(F8,5)&amp;"_"&amp;LEFT(G8,2)</f>
        <v>_</v>
      </c>
      <c r="T8" s="242" t="e">
        <f>IF(MID($E8, 1, 3)="C01", VLOOKUP(MID($G8, 1, 2),燃料種!$A$1:$F$42,6,FALSE),VLOOKUP($F8,排出活動区分!$D$1:$H$443,2,FALSE))</f>
        <v>#N/A</v>
      </c>
    </row>
    <row r="9" spans="1:20" ht="40.5" customHeight="1">
      <c r="A9" s="231"/>
      <c r="B9" s="88"/>
      <c r="C9" s="53"/>
      <c r="D9" s="54"/>
      <c r="E9" s="55"/>
      <c r="F9" s="56"/>
      <c r="G9" s="57"/>
      <c r="H9" s="413"/>
      <c r="I9" s="626" t="str">
        <f t="shared" ref="I9:I19" si="0">IF($F9="","",$T9)</f>
        <v/>
      </c>
      <c r="J9" s="617" t="str">
        <f>IF($S9="_","",VLOOKUP($S9,燃料種設定!$F$2:$I$992,4,FALSE))</f>
        <v/>
      </c>
      <c r="K9" s="624" t="str">
        <f>IF(E9="","",IF(OR(G9="",G9="―"),"―",VLOOKUP(LEFT($G9,2),燃料種!$A$1:$D$42,4,FALSE)))</f>
        <v/>
      </c>
      <c r="L9" s="617" t="str">
        <f>IF($R9="_","",VLOOKUP($R9,排出活動区分!$F$2:$G$438,2,FALSE))</f>
        <v/>
      </c>
      <c r="M9" s="624" t="str">
        <f>IF($R9="_","",VLOOKUP($R9,排出活動区分!$F$2:$H$438,3,FALSE))</f>
        <v/>
      </c>
      <c r="N9" s="619">
        <v>28</v>
      </c>
      <c r="O9" s="405" t="str">
        <f t="shared" ref="O9:O16" si="1">IF(F9="","",IF(J9="―",IF(L9="―",ROUND(H9*N9,4),ROUND(H9*L9*N9,4)),IF(L9="―",ROUND(H9*J9*N9,4),ROUND(H9*J9*L9*N9,4))))</f>
        <v/>
      </c>
      <c r="P9" s="213">
        <v>2</v>
      </c>
      <c r="Q9" s="337"/>
      <c r="R9" s="243" t="str">
        <f t="shared" ref="R9:R16" si="2">LEFT(E9,3)&amp;"_"&amp;LEFT(F9,5)</f>
        <v>_</v>
      </c>
      <c r="S9" s="243" t="str">
        <f t="shared" ref="S9:S16" si="3">LEFT(F9,5)&amp;"_"&amp;LEFT(G9,2)</f>
        <v>_</v>
      </c>
      <c r="T9" s="242" t="e">
        <f>IF(MID($E9, 1, 3)="C01", VLOOKUP(MID($G9, 1, 2),燃料種!$A$1:$F$42,6,FALSE),VLOOKUP($F9,排出活動区分!$D$1:$H$443,2,FALSE))</f>
        <v>#N/A</v>
      </c>
    </row>
    <row r="10" spans="1:20" ht="25.5" customHeight="1">
      <c r="A10" s="231"/>
      <c r="B10" s="88"/>
      <c r="C10" s="53"/>
      <c r="D10" s="54"/>
      <c r="E10" s="55"/>
      <c r="F10" s="56"/>
      <c r="G10" s="57"/>
      <c r="H10" s="413"/>
      <c r="I10" s="626" t="str">
        <f t="shared" si="0"/>
        <v/>
      </c>
      <c r="J10" s="617" t="str">
        <f>IF($S10="_","",VLOOKUP($S10,燃料種設定!$F$2:$I$992,4,FALSE))</f>
        <v/>
      </c>
      <c r="K10" s="624" t="str">
        <f>IF(E10="","",IF(OR(G10="",G10="―"),"―",VLOOKUP(LEFT($G10,2),燃料種!$A$1:$D$42,4,FALSE)))</f>
        <v/>
      </c>
      <c r="L10" s="617" t="str">
        <f>IF($R10="_","",VLOOKUP($R10,排出活動区分!$F$2:$G$438,2,FALSE))</f>
        <v/>
      </c>
      <c r="M10" s="624" t="str">
        <f>IF($R10="_","",VLOOKUP($R10,排出活動区分!$F$2:$H$438,3,FALSE))</f>
        <v/>
      </c>
      <c r="N10" s="619">
        <v>28</v>
      </c>
      <c r="O10" s="405" t="str">
        <f t="shared" si="1"/>
        <v/>
      </c>
      <c r="P10" s="213">
        <v>3</v>
      </c>
      <c r="R10" s="243" t="str">
        <f t="shared" si="2"/>
        <v>_</v>
      </c>
      <c r="S10" s="243" t="str">
        <f t="shared" si="3"/>
        <v>_</v>
      </c>
      <c r="T10" s="242" t="e">
        <f>IF(MID($E10, 1, 3)="C01", VLOOKUP(MID($G10, 1, 2),燃料種!$A$1:$F$42,6,FALSE),VLOOKUP($F10,排出活動区分!$D$1:$H$443,2,FALSE))</f>
        <v>#N/A</v>
      </c>
    </row>
    <row r="11" spans="1:20" ht="25.5" customHeight="1">
      <c r="A11" s="231"/>
      <c r="B11" s="88"/>
      <c r="C11" s="53"/>
      <c r="D11" s="54"/>
      <c r="E11" s="55"/>
      <c r="F11" s="56"/>
      <c r="G11" s="57"/>
      <c r="H11" s="413"/>
      <c r="I11" s="626" t="str">
        <f t="shared" si="0"/>
        <v/>
      </c>
      <c r="J11" s="617" t="str">
        <f>IF($S11="_","",VLOOKUP($S11,燃料種設定!$F$2:$I$992,4,FALSE))</f>
        <v/>
      </c>
      <c r="K11" s="624" t="str">
        <f>IF(E11="","",IF(OR(G11="",G11="―"),"―",VLOOKUP(LEFT($G11,2),燃料種!$A$1:$D$42,4,FALSE)))</f>
        <v/>
      </c>
      <c r="L11" s="617" t="str">
        <f>IF($R11="_","",VLOOKUP($R11,排出活動区分!$F$2:$G$438,2,FALSE))</f>
        <v/>
      </c>
      <c r="M11" s="624" t="str">
        <f>IF($R11="_","",VLOOKUP($R11,排出活動区分!$F$2:$H$438,3,FALSE))</f>
        <v/>
      </c>
      <c r="N11" s="619">
        <v>28</v>
      </c>
      <c r="O11" s="405" t="str">
        <f t="shared" si="1"/>
        <v/>
      </c>
      <c r="P11" s="213">
        <v>4</v>
      </c>
      <c r="R11" s="243" t="str">
        <f t="shared" si="2"/>
        <v>_</v>
      </c>
      <c r="S11" s="243" t="str">
        <f t="shared" si="3"/>
        <v>_</v>
      </c>
      <c r="T11" s="242" t="e">
        <f>IF(MID($E11, 1, 3)="C01", VLOOKUP(MID($G11, 1, 2),燃料種!$A$1:$F$42,6,FALSE),VLOOKUP($F11,排出活動区分!$D$1:$H$443,2,FALSE))</f>
        <v>#N/A</v>
      </c>
    </row>
    <row r="12" spans="1:20" ht="12" customHeight="1">
      <c r="A12" s="231"/>
      <c r="B12" s="88"/>
      <c r="C12" s="53"/>
      <c r="D12" s="54"/>
      <c r="E12" s="55"/>
      <c r="F12" s="56"/>
      <c r="G12" s="57"/>
      <c r="H12" s="413"/>
      <c r="I12" s="626" t="str">
        <f t="shared" si="0"/>
        <v/>
      </c>
      <c r="J12" s="617" t="str">
        <f>IF($S12="_","",VLOOKUP($S12,燃料種設定!$F$2:$I$992,4,FALSE))</f>
        <v/>
      </c>
      <c r="K12" s="624" t="str">
        <f>IF(E12="","",IF(OR(G12="",G12="―"),"―",VLOOKUP(LEFT($G12,2),燃料種!$A$1:$D$42,4,FALSE)))</f>
        <v/>
      </c>
      <c r="L12" s="617" t="str">
        <f>IF($R12="_","",VLOOKUP($R12,排出活動区分!$F$2:$G$438,2,FALSE))</f>
        <v/>
      </c>
      <c r="M12" s="624" t="str">
        <f>IF($R12="_","",VLOOKUP($R12,排出活動区分!$F$2:$H$438,3,FALSE))</f>
        <v/>
      </c>
      <c r="N12" s="619">
        <v>28</v>
      </c>
      <c r="O12" s="405" t="str">
        <f t="shared" si="1"/>
        <v/>
      </c>
      <c r="P12" s="213">
        <v>5</v>
      </c>
      <c r="R12" s="243" t="str">
        <f t="shared" si="2"/>
        <v>_</v>
      </c>
      <c r="S12" s="243" t="str">
        <f t="shared" si="3"/>
        <v>_</v>
      </c>
      <c r="T12" s="242" t="e">
        <f>IF(MID($E12, 1, 3)="C01", VLOOKUP(MID($G12, 1, 2),燃料種!$A$1:$F$42,6,FALSE),VLOOKUP($F12,排出活動区分!$D$1:$H$443,2,FALSE))</f>
        <v>#N/A</v>
      </c>
    </row>
    <row r="13" spans="1:20" ht="12" customHeight="1">
      <c r="A13" s="231"/>
      <c r="B13" s="88"/>
      <c r="C13" s="53"/>
      <c r="D13" s="54"/>
      <c r="E13" s="55"/>
      <c r="F13" s="56"/>
      <c r="G13" s="57"/>
      <c r="H13" s="413"/>
      <c r="I13" s="626" t="str">
        <f t="shared" si="0"/>
        <v/>
      </c>
      <c r="J13" s="617" t="str">
        <f>IF($S13="_","",VLOOKUP($S13,燃料種設定!$F$2:$I$992,4,FALSE))</f>
        <v/>
      </c>
      <c r="K13" s="624" t="str">
        <f>IF(E13="","",IF(OR(G13="",G13="―"),"―",VLOOKUP(LEFT($G13,2),燃料種!$A$1:$D$42,4,FALSE)))</f>
        <v/>
      </c>
      <c r="L13" s="617" t="str">
        <f>IF($R13="_","",VLOOKUP($R13,排出活動区分!$F$2:$G$438,2,FALSE))</f>
        <v/>
      </c>
      <c r="M13" s="624" t="str">
        <f>IF($R13="_","",VLOOKUP($R13,排出活動区分!$F$2:$H$438,3,FALSE))</f>
        <v/>
      </c>
      <c r="N13" s="619">
        <v>28</v>
      </c>
      <c r="O13" s="405" t="str">
        <f t="shared" si="1"/>
        <v/>
      </c>
      <c r="P13" s="213">
        <v>6</v>
      </c>
      <c r="R13" s="243" t="str">
        <f t="shared" si="2"/>
        <v>_</v>
      </c>
      <c r="S13" s="243" t="str">
        <f t="shared" si="3"/>
        <v>_</v>
      </c>
      <c r="T13" s="242" t="e">
        <f>IF(MID($E13, 1, 3)="C01", VLOOKUP(MID($G13, 1, 2),燃料種!$A$1:$F$42,6,FALSE),VLOOKUP($F13,排出活動区分!$D$1:$H$443,2,FALSE))</f>
        <v>#N/A</v>
      </c>
    </row>
    <row r="14" spans="1:20" ht="12" customHeight="1">
      <c r="A14" s="231"/>
      <c r="B14" s="88"/>
      <c r="C14" s="53"/>
      <c r="D14" s="54"/>
      <c r="E14" s="55"/>
      <c r="F14" s="56"/>
      <c r="G14" s="57"/>
      <c r="H14" s="413"/>
      <c r="I14" s="626" t="str">
        <f t="shared" si="0"/>
        <v/>
      </c>
      <c r="J14" s="617" t="str">
        <f>IF($S14="_","",VLOOKUP($S14,燃料種設定!$F$2:$I$992,4,FALSE))</f>
        <v/>
      </c>
      <c r="K14" s="624" t="str">
        <f>IF(E14="","",IF(OR(G14="",G14="―"),"―",VLOOKUP(LEFT($G14,2),燃料種!$A$1:$D$42,4,FALSE)))</f>
        <v/>
      </c>
      <c r="L14" s="617" t="str">
        <f>IF($R14="_","",VLOOKUP($R14,排出活動区分!$F$2:$G$438,2,FALSE))</f>
        <v/>
      </c>
      <c r="M14" s="624" t="str">
        <f>IF($R14="_","",VLOOKUP($R14,排出活動区分!$F$2:$H$438,3,FALSE))</f>
        <v/>
      </c>
      <c r="N14" s="619">
        <v>28</v>
      </c>
      <c r="O14" s="405" t="str">
        <f t="shared" si="1"/>
        <v/>
      </c>
      <c r="P14" s="213">
        <v>7</v>
      </c>
      <c r="R14" s="243" t="str">
        <f t="shared" si="2"/>
        <v>_</v>
      </c>
      <c r="S14" s="243" t="str">
        <f t="shared" si="3"/>
        <v>_</v>
      </c>
      <c r="T14" s="242" t="e">
        <f>IF(MID($E14, 1, 3)="C01", VLOOKUP(MID($G14, 1, 2),燃料種!$A$1:$F$42,6,FALSE),VLOOKUP($F14,排出活動区分!$D$1:$H$443,2,FALSE))</f>
        <v>#N/A</v>
      </c>
    </row>
    <row r="15" spans="1:20" ht="12" customHeight="1">
      <c r="A15" s="231"/>
      <c r="B15" s="88"/>
      <c r="C15" s="53"/>
      <c r="D15" s="54"/>
      <c r="E15" s="55"/>
      <c r="F15" s="56"/>
      <c r="G15" s="57"/>
      <c r="H15" s="413"/>
      <c r="I15" s="626" t="str">
        <f t="shared" si="0"/>
        <v/>
      </c>
      <c r="J15" s="617" t="str">
        <f>IF($S15="_","",VLOOKUP($S15,燃料種設定!$F$2:$I$992,4,FALSE))</f>
        <v/>
      </c>
      <c r="K15" s="624" t="str">
        <f>IF(E15="","",IF(OR(G15="",G15="―"),"―",VLOOKUP(LEFT($G15,2),燃料種!$A$1:$D$42,4,FALSE)))</f>
        <v/>
      </c>
      <c r="L15" s="617" t="str">
        <f>IF($R15="_","",VLOOKUP($R15,排出活動区分!$F$2:$G$438,2,FALSE))</f>
        <v/>
      </c>
      <c r="M15" s="624" t="str">
        <f>IF($R15="_","",VLOOKUP($R15,排出活動区分!$F$2:$H$438,3,FALSE))</f>
        <v/>
      </c>
      <c r="N15" s="619">
        <v>28</v>
      </c>
      <c r="O15" s="405" t="str">
        <f t="shared" si="1"/>
        <v/>
      </c>
      <c r="P15" s="213">
        <v>8</v>
      </c>
      <c r="R15" s="243" t="str">
        <f t="shared" si="2"/>
        <v>_</v>
      </c>
      <c r="S15" s="243" t="str">
        <f t="shared" si="3"/>
        <v>_</v>
      </c>
      <c r="T15" s="242" t="e">
        <f>IF(MID($E15, 1, 3)="C01", VLOOKUP(MID($G15, 1, 2),燃料種!$A$1:$F$42,6,FALSE),VLOOKUP($F15,排出活動区分!$D$1:$H$443,2,FALSE))</f>
        <v>#N/A</v>
      </c>
    </row>
    <row r="16" spans="1:20" ht="12" customHeight="1">
      <c r="A16" s="231"/>
      <c r="B16" s="88"/>
      <c r="C16" s="53"/>
      <c r="D16" s="54"/>
      <c r="E16" s="55"/>
      <c r="F16" s="56"/>
      <c r="G16" s="57"/>
      <c r="H16" s="413"/>
      <c r="I16" s="626" t="str">
        <f t="shared" si="0"/>
        <v/>
      </c>
      <c r="J16" s="617" t="str">
        <f>IF($S16="_","",VLOOKUP($S16,燃料種設定!$F$2:$I$992,4,FALSE))</f>
        <v/>
      </c>
      <c r="K16" s="624" t="str">
        <f>IF(E16="","",IF(OR(G16="",G16="―"),"―",VLOOKUP(LEFT($G16,2),燃料種!$A$1:$D$42,4,FALSE)))</f>
        <v/>
      </c>
      <c r="L16" s="617" t="str">
        <f>IF($R16="_","",VLOOKUP($R16,排出活動区分!$F$2:$G$438,2,FALSE))</f>
        <v/>
      </c>
      <c r="M16" s="624" t="str">
        <f>IF($R16="_","",VLOOKUP($R16,排出活動区分!$F$2:$H$438,3,FALSE))</f>
        <v/>
      </c>
      <c r="N16" s="619">
        <v>28</v>
      </c>
      <c r="O16" s="405" t="str">
        <f t="shared" si="1"/>
        <v/>
      </c>
      <c r="P16" s="213">
        <v>9</v>
      </c>
      <c r="R16" s="243" t="str">
        <f t="shared" si="2"/>
        <v>_</v>
      </c>
      <c r="S16" s="243" t="str">
        <f t="shared" si="3"/>
        <v>_</v>
      </c>
      <c r="T16" s="242" t="e">
        <f>IF(MID($E16, 1, 3)="C01", VLOOKUP(MID($G16, 1, 2),燃料種!$A$1:$F$42,6,FALSE),VLOOKUP($F16,排出活動区分!$D$1:$H$443,2,FALSE))</f>
        <v>#N/A</v>
      </c>
    </row>
    <row r="17" spans="1:20" ht="12" customHeight="1">
      <c r="A17" s="231"/>
      <c r="B17" s="88"/>
      <c r="C17" s="53"/>
      <c r="D17" s="54"/>
      <c r="E17" s="55"/>
      <c r="F17" s="56"/>
      <c r="G17" s="57"/>
      <c r="H17" s="413"/>
      <c r="I17" s="626" t="str">
        <f t="shared" si="0"/>
        <v/>
      </c>
      <c r="J17" s="617" t="str">
        <f>IF($S17="_","",VLOOKUP($S17,燃料種設定!$F$2:$I$992,4,FALSE))</f>
        <v/>
      </c>
      <c r="K17" s="624" t="str">
        <f>IF(E17="","",IF(OR(G17="",G17="―"),"―",VLOOKUP(LEFT($G17,2),燃料種!$A$1:$D$42,4,FALSE)))</f>
        <v/>
      </c>
      <c r="L17" s="617" t="str">
        <f>IF($R17="_","",VLOOKUP($R17,排出活動区分!$F$2:$G$438,2,FALSE))</f>
        <v/>
      </c>
      <c r="M17" s="624" t="str">
        <f>IF($R17="_","",VLOOKUP($R17,排出活動区分!$F$2:$H$438,3,FALSE))</f>
        <v/>
      </c>
      <c r="N17" s="619">
        <v>28</v>
      </c>
      <c r="O17" s="405" t="str">
        <f t="shared" ref="O17:O31" si="4">IF(F17="","",IF(J17="―",IF(L17="―",ROUND(H17*N17,4),ROUND(H17*L17*N17,4)),IF(L17="―",ROUND(H17*J17*N17,4),ROUND(H17*J17*L17*N17,4))))</f>
        <v/>
      </c>
      <c r="P17" s="213">
        <v>10</v>
      </c>
      <c r="R17" s="243" t="str">
        <f t="shared" ref="R17:R31" si="5">LEFT(E17,3)&amp;"_"&amp;LEFT(F17,5)</f>
        <v>_</v>
      </c>
      <c r="S17" s="243" t="str">
        <f t="shared" ref="S17:S31" si="6">LEFT(F17,5)&amp;"_"&amp;LEFT(G17,2)</f>
        <v>_</v>
      </c>
      <c r="T17" s="242" t="e">
        <f>IF(MID($E17, 1, 3)="C01", VLOOKUP(MID($G17, 1, 2),燃料種!$A$1:$F$42,6,FALSE),VLOOKUP($F17,排出活動区分!$D$1:$H$443,2,FALSE))</f>
        <v>#N/A</v>
      </c>
    </row>
    <row r="18" spans="1:20" ht="12" customHeight="1">
      <c r="A18" s="231"/>
      <c r="B18" s="88"/>
      <c r="C18" s="53"/>
      <c r="D18" s="54"/>
      <c r="E18" s="55"/>
      <c r="F18" s="56"/>
      <c r="G18" s="57"/>
      <c r="H18" s="413"/>
      <c r="I18" s="626" t="str">
        <f t="shared" si="0"/>
        <v/>
      </c>
      <c r="J18" s="617" t="str">
        <f>IF($S18="_","",VLOOKUP($S18,燃料種設定!$F$2:$I$992,4,FALSE))</f>
        <v/>
      </c>
      <c r="K18" s="624" t="str">
        <f>IF(E18="","",IF(OR(G18="",G18="―"),"―",VLOOKUP(LEFT($G18,2),燃料種!$A$1:$D$42,4,FALSE)))</f>
        <v/>
      </c>
      <c r="L18" s="617" t="str">
        <f>IF($R18="_","",VLOOKUP($R18,排出活動区分!$F$2:$G$438,2,FALSE))</f>
        <v/>
      </c>
      <c r="M18" s="624" t="str">
        <f>IF($R18="_","",VLOOKUP($R18,排出活動区分!$F$2:$H$438,3,FALSE))</f>
        <v/>
      </c>
      <c r="N18" s="619">
        <v>28</v>
      </c>
      <c r="O18" s="405" t="str">
        <f t="shared" si="4"/>
        <v/>
      </c>
      <c r="P18" s="213">
        <v>11</v>
      </c>
      <c r="Q18" s="338"/>
      <c r="R18" s="243" t="str">
        <f t="shared" si="5"/>
        <v>_</v>
      </c>
      <c r="S18" s="243" t="str">
        <f t="shared" si="6"/>
        <v>_</v>
      </c>
      <c r="T18" s="242" t="e">
        <f>IF(MID($E18, 1, 3)="C01", VLOOKUP(MID($G18, 1, 2),燃料種!$A$1:$F$42,6,FALSE),VLOOKUP($F18,排出活動区分!$D$1:$H$443,2,FALSE))</f>
        <v>#N/A</v>
      </c>
    </row>
    <row r="19" spans="1:20" ht="12" customHeight="1">
      <c r="A19" s="231"/>
      <c r="B19" s="88"/>
      <c r="C19" s="53"/>
      <c r="D19" s="54"/>
      <c r="E19" s="55"/>
      <c r="F19" s="56"/>
      <c r="G19" s="57"/>
      <c r="H19" s="413"/>
      <c r="I19" s="626" t="str">
        <f t="shared" si="0"/>
        <v/>
      </c>
      <c r="J19" s="617" t="str">
        <f>IF($S19="_","",VLOOKUP($S19,燃料種設定!$F$2:$I$992,4,FALSE))</f>
        <v/>
      </c>
      <c r="K19" s="620" t="str">
        <f>IF(E19="","",IF(OR(G19="",G19="―"),"―",VLOOKUP(LEFT($G19,2),燃料種!$A$1:$D$42,4,FALSE)))</f>
        <v/>
      </c>
      <c r="L19" s="617" t="str">
        <f>IF($R19="_","",VLOOKUP($R19,排出活動区分!$F$2:$G$438,2,FALSE))</f>
        <v/>
      </c>
      <c r="M19" s="620" t="str">
        <f>IF($R19="_","",VLOOKUP($R19,排出活動区分!$F$2:$H$438,3,FALSE))</f>
        <v/>
      </c>
      <c r="N19" s="619">
        <v>28</v>
      </c>
      <c r="O19" s="405" t="str">
        <f t="shared" si="4"/>
        <v/>
      </c>
      <c r="P19" s="213">
        <v>12</v>
      </c>
      <c r="Q19" s="338"/>
      <c r="R19" s="243" t="str">
        <f t="shared" si="5"/>
        <v>_</v>
      </c>
      <c r="S19" s="243" t="str">
        <f t="shared" si="6"/>
        <v>_</v>
      </c>
      <c r="T19" s="242" t="e">
        <f>IF(MID($E19, 1, 3)="C01", VLOOKUP(MID($G19, 1, 2),燃料種!$A$1:$F$42,6,FALSE),VLOOKUP($F19,排出活動区分!$D$1:$H$443,2,FALSE))</f>
        <v>#N/A</v>
      </c>
    </row>
    <row r="20" spans="1:20" ht="12" hidden="1" customHeight="1">
      <c r="A20" s="231"/>
      <c r="B20" s="88"/>
      <c r="C20" s="53"/>
      <c r="D20" s="54"/>
      <c r="E20" s="55"/>
      <c r="F20" s="56"/>
      <c r="G20" s="57"/>
      <c r="H20" s="413"/>
      <c r="I20" s="398"/>
      <c r="J20" s="76"/>
      <c r="K20" s="111"/>
      <c r="L20" s="76"/>
      <c r="M20" s="111"/>
      <c r="N20" s="558">
        <v>28</v>
      </c>
      <c r="O20" s="405" t="str">
        <f t="shared" si="4"/>
        <v/>
      </c>
      <c r="P20" s="213">
        <v>13</v>
      </c>
      <c r="Q20" s="338"/>
      <c r="R20" s="243" t="str">
        <f t="shared" si="5"/>
        <v>_</v>
      </c>
      <c r="S20" s="243" t="str">
        <f t="shared" si="6"/>
        <v>_</v>
      </c>
      <c r="T20" s="242" t="e">
        <f>IF(MID($E20, 1, 3)="C01", VLOOKUP(MID($G20, 1, 2),燃料種!$A$1:$F$32,6,FALSE),VLOOKUP($F20,排出活動区分!$D$1:$H$434,2,FALSE))</f>
        <v>#N/A</v>
      </c>
    </row>
    <row r="21" spans="1:20" ht="12" hidden="1" customHeight="1">
      <c r="A21" s="231"/>
      <c r="B21" s="88"/>
      <c r="C21" s="53"/>
      <c r="D21" s="54"/>
      <c r="E21" s="55"/>
      <c r="F21" s="56"/>
      <c r="G21" s="57"/>
      <c r="H21" s="413"/>
      <c r="I21" s="398"/>
      <c r="J21" s="76"/>
      <c r="K21" s="111"/>
      <c r="L21" s="76"/>
      <c r="M21" s="111"/>
      <c r="N21" s="558">
        <v>28</v>
      </c>
      <c r="O21" s="405" t="str">
        <f t="shared" si="4"/>
        <v/>
      </c>
      <c r="P21" s="213">
        <v>14</v>
      </c>
      <c r="Q21" s="338"/>
      <c r="R21" s="243" t="str">
        <f t="shared" si="5"/>
        <v>_</v>
      </c>
      <c r="S21" s="243" t="str">
        <f t="shared" si="6"/>
        <v>_</v>
      </c>
      <c r="T21" s="242" t="e">
        <f>IF(MID($E21, 1, 3)="C01", VLOOKUP(MID($G21, 1, 2),燃料種!$A$1:$F$32,6,FALSE),VLOOKUP($F21,排出活動区分!$D$1:$H$434,2,FALSE))</f>
        <v>#N/A</v>
      </c>
    </row>
    <row r="22" spans="1:20" ht="12" hidden="1" customHeight="1">
      <c r="A22" s="231"/>
      <c r="B22" s="88"/>
      <c r="C22" s="53"/>
      <c r="D22" s="54"/>
      <c r="E22" s="55"/>
      <c r="F22" s="56"/>
      <c r="G22" s="57"/>
      <c r="H22" s="413"/>
      <c r="I22" s="398"/>
      <c r="J22" s="76"/>
      <c r="K22" s="111"/>
      <c r="L22" s="76"/>
      <c r="M22" s="111"/>
      <c r="N22" s="558">
        <v>28</v>
      </c>
      <c r="O22" s="405" t="str">
        <f t="shared" si="4"/>
        <v/>
      </c>
      <c r="P22" s="213">
        <v>15</v>
      </c>
      <c r="Q22" s="338"/>
      <c r="R22" s="243" t="str">
        <f t="shared" si="5"/>
        <v>_</v>
      </c>
      <c r="S22" s="243" t="str">
        <f t="shared" si="6"/>
        <v>_</v>
      </c>
      <c r="T22" s="242" t="e">
        <f>IF(MID($E22, 1, 3)="C01", VLOOKUP(MID($G22, 1, 2),燃料種!$A$1:$F$32,6,FALSE),VLOOKUP($F22,排出活動区分!$D$1:$H$434,2,FALSE))</f>
        <v>#N/A</v>
      </c>
    </row>
    <row r="23" spans="1:20" ht="12" hidden="1" customHeight="1">
      <c r="A23" s="231"/>
      <c r="B23" s="88"/>
      <c r="C23" s="53"/>
      <c r="D23" s="54"/>
      <c r="E23" s="55"/>
      <c r="F23" s="56"/>
      <c r="G23" s="57"/>
      <c r="H23" s="413"/>
      <c r="I23" s="398"/>
      <c r="J23" s="76"/>
      <c r="K23" s="111"/>
      <c r="L23" s="76"/>
      <c r="M23" s="111"/>
      <c r="N23" s="558">
        <v>28</v>
      </c>
      <c r="O23" s="405" t="str">
        <f t="shared" si="4"/>
        <v/>
      </c>
      <c r="P23" s="213">
        <v>16</v>
      </c>
      <c r="Q23" s="338"/>
      <c r="R23" s="243" t="str">
        <f t="shared" si="5"/>
        <v>_</v>
      </c>
      <c r="S23" s="243" t="str">
        <f t="shared" si="6"/>
        <v>_</v>
      </c>
      <c r="T23" s="242" t="e">
        <f>IF(MID($E23, 1, 3)="C01", VLOOKUP(MID($G23, 1, 2),燃料種!$A$1:$F$32,6,FALSE),VLOOKUP($F23,排出活動区分!$D$1:$H$434,2,FALSE))</f>
        <v>#N/A</v>
      </c>
    </row>
    <row r="24" spans="1:20" ht="12" hidden="1" customHeight="1">
      <c r="A24" s="231"/>
      <c r="B24" s="88"/>
      <c r="C24" s="53"/>
      <c r="D24" s="54"/>
      <c r="E24" s="55"/>
      <c r="F24" s="56"/>
      <c r="G24" s="57"/>
      <c r="H24" s="413"/>
      <c r="I24" s="398"/>
      <c r="J24" s="76"/>
      <c r="K24" s="111"/>
      <c r="L24" s="76"/>
      <c r="M24" s="111"/>
      <c r="N24" s="558">
        <v>28</v>
      </c>
      <c r="O24" s="405" t="str">
        <f t="shared" si="4"/>
        <v/>
      </c>
      <c r="P24" s="213">
        <v>17</v>
      </c>
      <c r="Q24" s="338"/>
      <c r="R24" s="243" t="str">
        <f t="shared" si="5"/>
        <v>_</v>
      </c>
      <c r="S24" s="243" t="str">
        <f t="shared" si="6"/>
        <v>_</v>
      </c>
      <c r="T24" s="242" t="e">
        <f>IF(MID($E24, 1, 3)="C01", VLOOKUP(MID($G24, 1, 2),燃料種!$A$1:$F$32,6,FALSE),VLOOKUP($F24,排出活動区分!$D$1:$H$434,2,FALSE))</f>
        <v>#N/A</v>
      </c>
    </row>
    <row r="25" spans="1:20" ht="12" hidden="1" customHeight="1">
      <c r="A25" s="231"/>
      <c r="B25" s="88"/>
      <c r="C25" s="53"/>
      <c r="D25" s="54"/>
      <c r="E25" s="55"/>
      <c r="F25" s="56"/>
      <c r="G25" s="57"/>
      <c r="H25" s="413"/>
      <c r="I25" s="398"/>
      <c r="J25" s="76"/>
      <c r="K25" s="111"/>
      <c r="L25" s="76"/>
      <c r="M25" s="111"/>
      <c r="N25" s="558">
        <v>28</v>
      </c>
      <c r="O25" s="405" t="str">
        <f t="shared" si="4"/>
        <v/>
      </c>
      <c r="P25" s="213">
        <v>18</v>
      </c>
      <c r="Q25" s="338"/>
      <c r="R25" s="243" t="str">
        <f t="shared" si="5"/>
        <v>_</v>
      </c>
      <c r="S25" s="243" t="str">
        <f t="shared" si="6"/>
        <v>_</v>
      </c>
      <c r="T25" s="242" t="e">
        <f>IF(MID($E25, 1, 3)="C01", VLOOKUP(MID($G25, 1, 2),燃料種!$A$1:$F$32,6,FALSE),VLOOKUP($F25,排出活動区分!$D$1:$H$434,2,FALSE))</f>
        <v>#N/A</v>
      </c>
    </row>
    <row r="26" spans="1:20" ht="12" hidden="1" customHeight="1">
      <c r="A26" s="231"/>
      <c r="B26" s="88"/>
      <c r="C26" s="53"/>
      <c r="D26" s="54"/>
      <c r="E26" s="55"/>
      <c r="F26" s="56"/>
      <c r="G26" s="57"/>
      <c r="H26" s="413"/>
      <c r="I26" s="398"/>
      <c r="J26" s="76"/>
      <c r="K26" s="111"/>
      <c r="L26" s="76"/>
      <c r="M26" s="111"/>
      <c r="N26" s="558">
        <v>28</v>
      </c>
      <c r="O26" s="405" t="str">
        <f t="shared" si="4"/>
        <v/>
      </c>
      <c r="P26" s="213">
        <v>19</v>
      </c>
      <c r="Q26" s="338"/>
      <c r="R26" s="243" t="str">
        <f t="shared" si="5"/>
        <v>_</v>
      </c>
      <c r="S26" s="243" t="str">
        <f t="shared" si="6"/>
        <v>_</v>
      </c>
      <c r="T26" s="242" t="e">
        <f>IF(MID($E26, 1, 3)="C01", VLOOKUP(MID($G26, 1, 2),燃料種!$A$1:$F$32,6,FALSE),VLOOKUP($F26,排出活動区分!$D$1:$H$434,2,FALSE))</f>
        <v>#N/A</v>
      </c>
    </row>
    <row r="27" spans="1:20" ht="12" hidden="1" customHeight="1">
      <c r="A27" s="231"/>
      <c r="B27" s="88"/>
      <c r="C27" s="53"/>
      <c r="D27" s="54"/>
      <c r="E27" s="55"/>
      <c r="F27" s="56"/>
      <c r="G27" s="57"/>
      <c r="H27" s="413"/>
      <c r="I27" s="398"/>
      <c r="J27" s="76"/>
      <c r="K27" s="111"/>
      <c r="L27" s="76"/>
      <c r="M27" s="111"/>
      <c r="N27" s="558">
        <v>28</v>
      </c>
      <c r="O27" s="405" t="str">
        <f t="shared" si="4"/>
        <v/>
      </c>
      <c r="P27" s="213">
        <v>20</v>
      </c>
      <c r="Q27" s="338"/>
      <c r="R27" s="243" t="str">
        <f t="shared" si="5"/>
        <v>_</v>
      </c>
      <c r="S27" s="243" t="str">
        <f t="shared" si="6"/>
        <v>_</v>
      </c>
      <c r="T27" s="242" t="e">
        <f>IF(MID($E27, 1, 3)="C01", VLOOKUP(MID($G27, 1, 2),燃料種!$A$1:$F$32,6,FALSE),VLOOKUP($F27,排出活動区分!$D$1:$H$434,2,FALSE))</f>
        <v>#N/A</v>
      </c>
    </row>
    <row r="28" spans="1:20" ht="12" hidden="1" customHeight="1">
      <c r="A28" s="231"/>
      <c r="B28" s="88"/>
      <c r="C28" s="53"/>
      <c r="D28" s="54"/>
      <c r="E28" s="55"/>
      <c r="F28" s="56"/>
      <c r="G28" s="57"/>
      <c r="H28" s="413"/>
      <c r="I28" s="398"/>
      <c r="J28" s="76"/>
      <c r="K28" s="111"/>
      <c r="L28" s="76"/>
      <c r="M28" s="111"/>
      <c r="N28" s="558">
        <v>28</v>
      </c>
      <c r="O28" s="405" t="str">
        <f t="shared" si="4"/>
        <v/>
      </c>
      <c r="P28" s="213">
        <v>21</v>
      </c>
      <c r="Q28" s="338"/>
      <c r="R28" s="243" t="str">
        <f t="shared" si="5"/>
        <v>_</v>
      </c>
      <c r="S28" s="243" t="str">
        <f t="shared" si="6"/>
        <v>_</v>
      </c>
      <c r="T28" s="242" t="e">
        <f>IF(MID($E28, 1, 3)="C01", VLOOKUP(MID($G28, 1, 2),燃料種!$A$1:$F$32,6,FALSE),VLOOKUP($F28,排出活動区分!$D$1:$H$434,2,FALSE))</f>
        <v>#N/A</v>
      </c>
    </row>
    <row r="29" spans="1:20" ht="12" hidden="1" customHeight="1">
      <c r="A29" s="231"/>
      <c r="B29" s="88"/>
      <c r="C29" s="53"/>
      <c r="D29" s="54"/>
      <c r="E29" s="55"/>
      <c r="F29" s="56"/>
      <c r="G29" s="57"/>
      <c r="H29" s="413"/>
      <c r="I29" s="398"/>
      <c r="J29" s="76"/>
      <c r="K29" s="111"/>
      <c r="L29" s="76"/>
      <c r="M29" s="111"/>
      <c r="N29" s="558">
        <v>28</v>
      </c>
      <c r="O29" s="405" t="str">
        <f t="shared" si="4"/>
        <v/>
      </c>
      <c r="P29" s="213">
        <v>22</v>
      </c>
      <c r="Q29" s="338"/>
      <c r="R29" s="243" t="str">
        <f t="shared" si="5"/>
        <v>_</v>
      </c>
      <c r="S29" s="243" t="str">
        <f t="shared" si="6"/>
        <v>_</v>
      </c>
      <c r="T29" s="242" t="e">
        <f>IF(MID($E29, 1, 3)="C01", VLOOKUP(MID($G29, 1, 2),燃料種!$A$1:$F$32,6,FALSE),VLOOKUP($F29,排出活動区分!$D$1:$H$434,2,FALSE))</f>
        <v>#N/A</v>
      </c>
    </row>
    <row r="30" spans="1:20" ht="12" hidden="1" customHeight="1">
      <c r="A30" s="231"/>
      <c r="B30" s="88"/>
      <c r="C30" s="53"/>
      <c r="D30" s="54"/>
      <c r="E30" s="55"/>
      <c r="F30" s="56"/>
      <c r="G30" s="57"/>
      <c r="H30" s="413"/>
      <c r="I30" s="398"/>
      <c r="J30" s="76"/>
      <c r="K30" s="111"/>
      <c r="L30" s="76"/>
      <c r="M30" s="111"/>
      <c r="N30" s="558">
        <v>28</v>
      </c>
      <c r="O30" s="405" t="str">
        <f t="shared" si="4"/>
        <v/>
      </c>
      <c r="P30" s="213">
        <v>23</v>
      </c>
      <c r="Q30" s="338"/>
      <c r="R30" s="243" t="str">
        <f t="shared" si="5"/>
        <v>_</v>
      </c>
      <c r="S30" s="243" t="str">
        <f t="shared" si="6"/>
        <v>_</v>
      </c>
      <c r="T30" s="242" t="e">
        <f>IF(MID($E30, 1, 3)="C01", VLOOKUP(MID($G30, 1, 2),燃料種!$A$1:$F$32,6,FALSE),VLOOKUP($F30,排出活動区分!$D$1:$H$434,2,FALSE))</f>
        <v>#N/A</v>
      </c>
    </row>
    <row r="31" spans="1:20" ht="12" hidden="1" customHeight="1">
      <c r="A31" s="231"/>
      <c r="B31" s="88"/>
      <c r="C31" s="53"/>
      <c r="D31" s="54"/>
      <c r="E31" s="55"/>
      <c r="F31" s="56"/>
      <c r="G31" s="57"/>
      <c r="H31" s="413"/>
      <c r="I31" s="398"/>
      <c r="J31" s="76"/>
      <c r="K31" s="111"/>
      <c r="L31" s="76"/>
      <c r="M31" s="111"/>
      <c r="N31" s="558">
        <v>28</v>
      </c>
      <c r="O31" s="405" t="str">
        <f t="shared" si="4"/>
        <v/>
      </c>
      <c r="P31" s="213">
        <v>24</v>
      </c>
      <c r="Q31" s="338"/>
      <c r="R31" s="243" t="str">
        <f t="shared" si="5"/>
        <v>_</v>
      </c>
      <c r="S31" s="243" t="str">
        <f t="shared" si="6"/>
        <v>_</v>
      </c>
      <c r="T31" s="242" t="e">
        <f>IF(MID($E31, 1, 3)="C01", VLOOKUP(MID($G31, 1, 2),燃料種!$A$1:$F$32,6,FALSE),VLOOKUP($F31,排出活動区分!$D$1:$H$434,2,FALSE))</f>
        <v>#N/A</v>
      </c>
    </row>
    <row r="32" spans="1:20" ht="12" hidden="1" customHeight="1">
      <c r="A32" s="231"/>
      <c r="B32" s="88"/>
      <c r="C32" s="53"/>
      <c r="D32" s="54"/>
      <c r="E32" s="55"/>
      <c r="F32" s="56"/>
      <c r="G32" s="57"/>
      <c r="H32" s="413"/>
      <c r="I32" s="398"/>
      <c r="J32" s="76"/>
      <c r="K32" s="111"/>
      <c r="L32" s="76"/>
      <c r="M32" s="111"/>
      <c r="N32" s="558">
        <v>28</v>
      </c>
      <c r="O32" s="405" t="str">
        <f>IF(F32="","",IF(J32="―",IF(L32="―",ROUND(H32*N32,4),ROUND(H32*L32*N32,4)),IF(L32="―",ROUND(H32*J32*N32,4),ROUND(H32*J32*L32*N32,4))))</f>
        <v/>
      </c>
      <c r="P32" s="213">
        <v>25</v>
      </c>
      <c r="Q32" s="338"/>
      <c r="R32" s="243" t="str">
        <f>LEFT(E32,3)&amp;"_"&amp;LEFT(F32,5)</f>
        <v>_</v>
      </c>
      <c r="S32" s="243" t="str">
        <f>LEFT(F32,5)&amp;"_"&amp;LEFT(G32,2)</f>
        <v>_</v>
      </c>
      <c r="T32" s="242" t="e">
        <f>IF(MID($E32, 1, 3)="C01", VLOOKUP(MID($G32, 1, 2),燃料種!$A$1:$F$32,6,FALSE),VLOOKUP($F32,排出活動区分!$D$1:$H$434,2,FALSE))</f>
        <v>#N/A</v>
      </c>
    </row>
    <row r="33" spans="1:19" ht="12" customHeight="1">
      <c r="A33" s="231"/>
      <c r="B33" s="88"/>
      <c r="C33" s="53"/>
      <c r="D33" s="54"/>
      <c r="E33" s="55"/>
      <c r="F33" s="56"/>
      <c r="G33" s="57"/>
      <c r="H33" s="413"/>
      <c r="I33" s="398"/>
      <c r="J33" s="76"/>
      <c r="K33" s="111"/>
      <c r="L33" s="76"/>
      <c r="M33" s="111"/>
      <c r="N33" s="558">
        <v>28</v>
      </c>
      <c r="O33" s="405" t="str">
        <f>IF(F33="","",IF(J33="―",IF(L33="―",ROUND(H33*N33,4),ROUND(H33*L33*N33,4)),IF(L33="―",ROUND(H33*J33*N33,4),ROUND(H33*J33*L33*N33,4))))</f>
        <v/>
      </c>
      <c r="P33" s="213">
        <v>26</v>
      </c>
      <c r="R33" s="243" t="str">
        <f>LEFT(E33,3)&amp;"_"&amp;LEFT(F33,5)</f>
        <v>_</v>
      </c>
      <c r="S33" s="243" t="str">
        <f>LEFT(F33,5)&amp;"_"&amp;LEFT(G33,2)</f>
        <v>_</v>
      </c>
    </row>
    <row r="34" spans="1:19" ht="12" customHeight="1">
      <c r="A34" s="231"/>
      <c r="B34" s="88"/>
      <c r="C34" s="53"/>
      <c r="D34" s="54"/>
      <c r="E34" s="62"/>
      <c r="F34" s="56"/>
      <c r="G34" s="57"/>
      <c r="H34" s="411"/>
      <c r="I34" s="398"/>
      <c r="J34" s="76"/>
      <c r="K34" s="111"/>
      <c r="L34" s="76"/>
      <c r="M34" s="111"/>
      <c r="N34" s="558">
        <v>28</v>
      </c>
      <c r="O34" s="405" t="str">
        <f t="shared" ref="O34:O50" si="7">IF(F34="","",IF(J34="―",IF(L34="―",ROUND(H34*N34,4),ROUND(H34*L34*N34,4)),IF(L34="―",ROUND(H34*J34*N34,4),ROUND(H34*J34*L34*N34,4))))</f>
        <v/>
      </c>
      <c r="P34" s="213">
        <v>27</v>
      </c>
      <c r="R34" s="243" t="str">
        <f t="shared" ref="R34:R50" si="8">LEFT(E34,3)&amp;"_"&amp;LEFT(F34,5)</f>
        <v>_</v>
      </c>
      <c r="S34" s="243" t="str">
        <f t="shared" ref="S34:S50" si="9">LEFT(F34,5)&amp;"_"&amp;LEFT(G34,2)</f>
        <v>_</v>
      </c>
    </row>
    <row r="35" spans="1:19" ht="12" customHeight="1">
      <c r="A35" s="231"/>
      <c r="B35" s="88"/>
      <c r="C35" s="53"/>
      <c r="D35" s="54"/>
      <c r="E35" s="62"/>
      <c r="F35" s="56"/>
      <c r="G35" s="57"/>
      <c r="H35" s="411"/>
      <c r="I35" s="398"/>
      <c r="J35" s="76"/>
      <c r="K35" s="111"/>
      <c r="L35" s="76"/>
      <c r="M35" s="111"/>
      <c r="N35" s="558">
        <v>28</v>
      </c>
      <c r="O35" s="405" t="str">
        <f t="shared" si="7"/>
        <v/>
      </c>
      <c r="P35" s="213">
        <v>28</v>
      </c>
      <c r="R35" s="243" t="str">
        <f t="shared" si="8"/>
        <v>_</v>
      </c>
      <c r="S35" s="243" t="str">
        <f t="shared" si="9"/>
        <v>_</v>
      </c>
    </row>
    <row r="36" spans="1:19" ht="12" customHeight="1">
      <c r="A36" s="231"/>
      <c r="B36" s="88"/>
      <c r="C36" s="53"/>
      <c r="D36" s="54"/>
      <c r="E36" s="62"/>
      <c r="F36" s="56"/>
      <c r="G36" s="57"/>
      <c r="H36" s="411"/>
      <c r="I36" s="398"/>
      <c r="J36" s="76"/>
      <c r="K36" s="111"/>
      <c r="L36" s="76"/>
      <c r="M36" s="111"/>
      <c r="N36" s="558">
        <v>28</v>
      </c>
      <c r="O36" s="405" t="str">
        <f t="shared" si="7"/>
        <v/>
      </c>
      <c r="P36" s="213">
        <v>29</v>
      </c>
      <c r="Q36" s="338"/>
      <c r="R36" s="243" t="str">
        <f t="shared" si="8"/>
        <v>_</v>
      </c>
      <c r="S36" s="243" t="str">
        <f t="shared" si="9"/>
        <v>_</v>
      </c>
    </row>
    <row r="37" spans="1:19" ht="12" customHeight="1" thickBot="1">
      <c r="A37" s="231"/>
      <c r="B37" s="88"/>
      <c r="C37" s="53"/>
      <c r="D37" s="54"/>
      <c r="E37" s="62"/>
      <c r="F37" s="56"/>
      <c r="G37" s="57"/>
      <c r="H37" s="411"/>
      <c r="I37" s="398"/>
      <c r="J37" s="76"/>
      <c r="K37" s="111"/>
      <c r="L37" s="76"/>
      <c r="M37" s="111"/>
      <c r="N37" s="558">
        <v>28</v>
      </c>
      <c r="O37" s="405" t="str">
        <f t="shared" si="7"/>
        <v/>
      </c>
      <c r="P37" s="213">
        <v>30</v>
      </c>
      <c r="Q37" s="338"/>
      <c r="R37" s="243" t="str">
        <f t="shared" si="8"/>
        <v>_</v>
      </c>
      <c r="S37" s="243" t="str">
        <f t="shared" si="9"/>
        <v>_</v>
      </c>
    </row>
    <row r="38" spans="1:19" ht="12" hidden="1" customHeight="1">
      <c r="A38" s="231"/>
      <c r="B38" s="88"/>
      <c r="C38" s="53"/>
      <c r="D38" s="54"/>
      <c r="E38" s="62"/>
      <c r="F38" s="63"/>
      <c r="G38" s="64"/>
      <c r="H38" s="395"/>
      <c r="I38" s="398"/>
      <c r="J38" s="76"/>
      <c r="K38" s="111"/>
      <c r="L38" s="76"/>
      <c r="M38" s="111"/>
      <c r="N38" s="441">
        <v>21</v>
      </c>
      <c r="O38" s="100" t="str">
        <f t="shared" si="7"/>
        <v/>
      </c>
      <c r="P38" s="213">
        <v>31</v>
      </c>
      <c r="Q38" s="338"/>
      <c r="R38" s="243" t="str">
        <f t="shared" si="8"/>
        <v>_</v>
      </c>
      <c r="S38" s="243" t="str">
        <f t="shared" si="9"/>
        <v>_</v>
      </c>
    </row>
    <row r="39" spans="1:19" ht="12" hidden="1" customHeight="1">
      <c r="A39" s="231"/>
      <c r="B39" s="88"/>
      <c r="C39" s="53"/>
      <c r="D39" s="54"/>
      <c r="E39" s="62"/>
      <c r="F39" s="63"/>
      <c r="G39" s="64"/>
      <c r="H39" s="395"/>
      <c r="I39" s="398"/>
      <c r="J39" s="76"/>
      <c r="K39" s="111"/>
      <c r="L39" s="76"/>
      <c r="M39" s="111"/>
      <c r="N39" s="441">
        <v>21</v>
      </c>
      <c r="O39" s="100" t="str">
        <f t="shared" si="7"/>
        <v/>
      </c>
      <c r="P39" s="213">
        <v>32</v>
      </c>
      <c r="Q39" s="338"/>
      <c r="R39" s="243" t="str">
        <f t="shared" si="8"/>
        <v>_</v>
      </c>
      <c r="S39" s="243" t="str">
        <f t="shared" si="9"/>
        <v>_</v>
      </c>
    </row>
    <row r="40" spans="1:19" ht="12" hidden="1" customHeight="1">
      <c r="A40" s="231"/>
      <c r="B40" s="88"/>
      <c r="C40" s="53"/>
      <c r="D40" s="54"/>
      <c r="E40" s="62"/>
      <c r="F40" s="63"/>
      <c r="G40" s="64"/>
      <c r="H40" s="395"/>
      <c r="I40" s="398"/>
      <c r="J40" s="76"/>
      <c r="K40" s="111"/>
      <c r="L40" s="76"/>
      <c r="M40" s="111"/>
      <c r="N40" s="441">
        <v>21</v>
      </c>
      <c r="O40" s="100" t="str">
        <f t="shared" si="7"/>
        <v/>
      </c>
      <c r="P40" s="213">
        <v>33</v>
      </c>
      <c r="Q40" s="338"/>
      <c r="R40" s="243" t="str">
        <f t="shared" si="8"/>
        <v>_</v>
      </c>
      <c r="S40" s="243" t="str">
        <f t="shared" si="9"/>
        <v>_</v>
      </c>
    </row>
    <row r="41" spans="1:19" ht="12" hidden="1" customHeight="1">
      <c r="A41" s="231"/>
      <c r="B41" s="88"/>
      <c r="C41" s="53"/>
      <c r="D41" s="54"/>
      <c r="E41" s="62"/>
      <c r="F41" s="63"/>
      <c r="G41" s="64"/>
      <c r="H41" s="395"/>
      <c r="I41" s="398"/>
      <c r="J41" s="76"/>
      <c r="K41" s="111"/>
      <c r="L41" s="76"/>
      <c r="M41" s="111"/>
      <c r="N41" s="441">
        <v>21</v>
      </c>
      <c r="O41" s="100" t="str">
        <f t="shared" si="7"/>
        <v/>
      </c>
      <c r="P41" s="213">
        <v>34</v>
      </c>
      <c r="Q41" s="338"/>
      <c r="R41" s="243" t="str">
        <f t="shared" si="8"/>
        <v>_</v>
      </c>
      <c r="S41" s="243" t="str">
        <f t="shared" si="9"/>
        <v>_</v>
      </c>
    </row>
    <row r="42" spans="1:19" ht="12" hidden="1" customHeight="1">
      <c r="A42" s="231"/>
      <c r="B42" s="88"/>
      <c r="C42" s="53"/>
      <c r="D42" s="54"/>
      <c r="E42" s="62"/>
      <c r="F42" s="63"/>
      <c r="G42" s="64"/>
      <c r="H42" s="395"/>
      <c r="I42" s="398"/>
      <c r="J42" s="76"/>
      <c r="K42" s="111"/>
      <c r="L42" s="76"/>
      <c r="M42" s="111"/>
      <c r="N42" s="441">
        <v>21</v>
      </c>
      <c r="O42" s="100" t="str">
        <f t="shared" si="7"/>
        <v/>
      </c>
      <c r="P42" s="213">
        <v>35</v>
      </c>
      <c r="Q42" s="338"/>
      <c r="R42" s="243" t="str">
        <f t="shared" si="8"/>
        <v>_</v>
      </c>
      <c r="S42" s="243" t="str">
        <f t="shared" si="9"/>
        <v>_</v>
      </c>
    </row>
    <row r="43" spans="1:19" ht="12" hidden="1" customHeight="1">
      <c r="A43" s="231"/>
      <c r="B43" s="88"/>
      <c r="C43" s="53"/>
      <c r="D43" s="54"/>
      <c r="E43" s="62"/>
      <c r="F43" s="63"/>
      <c r="G43" s="64"/>
      <c r="H43" s="395"/>
      <c r="I43" s="398"/>
      <c r="J43" s="76"/>
      <c r="K43" s="111"/>
      <c r="L43" s="76"/>
      <c r="M43" s="111"/>
      <c r="N43" s="441">
        <v>21</v>
      </c>
      <c r="O43" s="100" t="str">
        <f t="shared" si="7"/>
        <v/>
      </c>
      <c r="P43" s="213">
        <v>36</v>
      </c>
      <c r="Q43" s="338"/>
      <c r="R43" s="243" t="str">
        <f t="shared" si="8"/>
        <v>_</v>
      </c>
      <c r="S43" s="243" t="str">
        <f t="shared" si="9"/>
        <v>_</v>
      </c>
    </row>
    <row r="44" spans="1:19" ht="12" hidden="1" customHeight="1">
      <c r="A44" s="231"/>
      <c r="B44" s="88"/>
      <c r="C44" s="53"/>
      <c r="D44" s="54"/>
      <c r="E44" s="62"/>
      <c r="F44" s="63"/>
      <c r="G44" s="64"/>
      <c r="H44" s="395"/>
      <c r="I44" s="398"/>
      <c r="J44" s="76"/>
      <c r="K44" s="111"/>
      <c r="L44" s="76"/>
      <c r="M44" s="111"/>
      <c r="N44" s="441">
        <v>21</v>
      </c>
      <c r="O44" s="100" t="str">
        <f t="shared" si="7"/>
        <v/>
      </c>
      <c r="P44" s="213">
        <v>37</v>
      </c>
      <c r="Q44" s="338"/>
      <c r="R44" s="243" t="str">
        <f t="shared" si="8"/>
        <v>_</v>
      </c>
      <c r="S44" s="243" t="str">
        <f t="shared" si="9"/>
        <v>_</v>
      </c>
    </row>
    <row r="45" spans="1:19" ht="12" hidden="1" customHeight="1">
      <c r="A45" s="231"/>
      <c r="B45" s="88"/>
      <c r="C45" s="53"/>
      <c r="D45" s="54"/>
      <c r="E45" s="62"/>
      <c r="F45" s="63"/>
      <c r="G45" s="64"/>
      <c r="H45" s="395"/>
      <c r="I45" s="398"/>
      <c r="J45" s="76"/>
      <c r="K45" s="111"/>
      <c r="L45" s="76"/>
      <c r="M45" s="111"/>
      <c r="N45" s="441">
        <v>21</v>
      </c>
      <c r="O45" s="100" t="str">
        <f t="shared" si="7"/>
        <v/>
      </c>
      <c r="P45" s="213">
        <v>38</v>
      </c>
      <c r="Q45" s="338"/>
      <c r="R45" s="243" t="str">
        <f t="shared" si="8"/>
        <v>_</v>
      </c>
      <c r="S45" s="243" t="str">
        <f t="shared" si="9"/>
        <v>_</v>
      </c>
    </row>
    <row r="46" spans="1:19" ht="12" hidden="1" customHeight="1">
      <c r="A46" s="231"/>
      <c r="B46" s="88"/>
      <c r="C46" s="53"/>
      <c r="D46" s="54"/>
      <c r="E46" s="62"/>
      <c r="F46" s="63"/>
      <c r="G46" s="64"/>
      <c r="H46" s="395"/>
      <c r="I46" s="398"/>
      <c r="J46" s="76"/>
      <c r="K46" s="111"/>
      <c r="L46" s="76"/>
      <c r="M46" s="111"/>
      <c r="N46" s="441">
        <v>21</v>
      </c>
      <c r="O46" s="100" t="str">
        <f t="shared" si="7"/>
        <v/>
      </c>
      <c r="P46" s="213">
        <v>39</v>
      </c>
      <c r="Q46" s="338"/>
      <c r="R46" s="243" t="str">
        <f t="shared" si="8"/>
        <v>_</v>
      </c>
      <c r="S46" s="243" t="str">
        <f t="shared" si="9"/>
        <v>_</v>
      </c>
    </row>
    <row r="47" spans="1:19" ht="12" hidden="1" customHeight="1">
      <c r="A47" s="231"/>
      <c r="B47" s="88"/>
      <c r="C47" s="53"/>
      <c r="D47" s="54"/>
      <c r="E47" s="62"/>
      <c r="F47" s="63"/>
      <c r="G47" s="64"/>
      <c r="H47" s="395"/>
      <c r="I47" s="398"/>
      <c r="J47" s="76"/>
      <c r="K47" s="111"/>
      <c r="L47" s="76"/>
      <c r="M47" s="111"/>
      <c r="N47" s="441">
        <v>21</v>
      </c>
      <c r="O47" s="100" t="str">
        <f t="shared" si="7"/>
        <v/>
      </c>
      <c r="P47" s="213">
        <v>40</v>
      </c>
      <c r="Q47" s="338"/>
      <c r="R47" s="243" t="str">
        <f t="shared" si="8"/>
        <v>_</v>
      </c>
      <c r="S47" s="243" t="str">
        <f t="shared" si="9"/>
        <v>_</v>
      </c>
    </row>
    <row r="48" spans="1:19" ht="12" hidden="1" customHeight="1">
      <c r="A48" s="231"/>
      <c r="B48" s="88"/>
      <c r="C48" s="53"/>
      <c r="D48" s="54"/>
      <c r="E48" s="62"/>
      <c r="F48" s="63"/>
      <c r="G48" s="64"/>
      <c r="H48" s="395"/>
      <c r="I48" s="398"/>
      <c r="J48" s="76"/>
      <c r="K48" s="111"/>
      <c r="L48" s="76"/>
      <c r="M48" s="111"/>
      <c r="N48" s="441">
        <v>21</v>
      </c>
      <c r="O48" s="100" t="str">
        <f t="shared" si="7"/>
        <v/>
      </c>
      <c r="P48" s="213">
        <v>41</v>
      </c>
      <c r="Q48" s="338"/>
      <c r="R48" s="243" t="str">
        <f t="shared" si="8"/>
        <v>_</v>
      </c>
      <c r="S48" s="243" t="str">
        <f t="shared" si="9"/>
        <v>_</v>
      </c>
    </row>
    <row r="49" spans="1:20" ht="12" hidden="1" customHeight="1">
      <c r="A49" s="231"/>
      <c r="B49" s="88"/>
      <c r="C49" s="53"/>
      <c r="D49" s="54"/>
      <c r="E49" s="62"/>
      <c r="F49" s="63"/>
      <c r="G49" s="64"/>
      <c r="H49" s="395"/>
      <c r="I49" s="398"/>
      <c r="J49" s="76"/>
      <c r="K49" s="111"/>
      <c r="L49" s="76"/>
      <c r="M49" s="111"/>
      <c r="N49" s="441">
        <v>21</v>
      </c>
      <c r="O49" s="100" t="str">
        <f t="shared" si="7"/>
        <v/>
      </c>
      <c r="P49" s="213">
        <v>42</v>
      </c>
      <c r="Q49" s="338"/>
      <c r="R49" s="243" t="str">
        <f t="shared" si="8"/>
        <v>_</v>
      </c>
      <c r="S49" s="243" t="str">
        <f t="shared" si="9"/>
        <v>_</v>
      </c>
    </row>
    <row r="50" spans="1:20" ht="12" hidden="1" customHeight="1">
      <c r="A50" s="231"/>
      <c r="B50" s="88"/>
      <c r="C50" s="53"/>
      <c r="D50" s="54"/>
      <c r="E50" s="62"/>
      <c r="F50" s="63"/>
      <c r="G50" s="64"/>
      <c r="H50" s="395"/>
      <c r="I50" s="398"/>
      <c r="J50" s="76"/>
      <c r="K50" s="111"/>
      <c r="L50" s="76"/>
      <c r="M50" s="111"/>
      <c r="N50" s="441">
        <v>21</v>
      </c>
      <c r="O50" s="100" t="str">
        <f t="shared" si="7"/>
        <v/>
      </c>
      <c r="P50" s="213">
        <v>43</v>
      </c>
      <c r="Q50" s="338"/>
      <c r="R50" s="243" t="str">
        <f t="shared" si="8"/>
        <v>_</v>
      </c>
      <c r="S50" s="243" t="str">
        <f t="shared" si="9"/>
        <v>_</v>
      </c>
    </row>
    <row r="51" spans="1:20" ht="12" hidden="1" customHeight="1">
      <c r="A51" s="231"/>
      <c r="B51" s="88"/>
      <c r="C51" s="53"/>
      <c r="D51" s="54"/>
      <c r="E51" s="62"/>
      <c r="F51" s="63"/>
      <c r="G51" s="64"/>
      <c r="H51" s="395"/>
      <c r="I51" s="398"/>
      <c r="J51" s="76"/>
      <c r="K51" s="111"/>
      <c r="L51" s="76"/>
      <c r="M51" s="111"/>
      <c r="N51" s="441">
        <v>21</v>
      </c>
      <c r="O51" s="100" t="str">
        <f>IF(F51="","",IF(J51="―",IF(L51="―",ROUND(H51*N51,4),ROUND(H51*L51*N51,4)),IF(L51="―",ROUND(H51*J51*N51,4),ROUND(H51*J51*L51*N51,4))))</f>
        <v/>
      </c>
      <c r="P51" s="213">
        <v>44</v>
      </c>
      <c r="Q51" s="338"/>
      <c r="R51" s="243" t="str">
        <f t="shared" ref="R51:R62" si="10">LEFT(E51,3)&amp;"_"&amp;LEFT(F51,5)</f>
        <v>_</v>
      </c>
      <c r="S51" s="243" t="str">
        <f t="shared" ref="S51:S62" si="11">LEFT(F51,5)&amp;"_"&amp;LEFT(G51,2)</f>
        <v>_</v>
      </c>
    </row>
    <row r="52" spans="1:20" ht="12" hidden="1" customHeight="1" thickBot="1">
      <c r="A52" s="231"/>
      <c r="B52" s="89"/>
      <c r="C52" s="58"/>
      <c r="D52" s="59"/>
      <c r="E52" s="66"/>
      <c r="F52" s="60"/>
      <c r="G52" s="61"/>
      <c r="H52" s="399"/>
      <c r="I52" s="400"/>
      <c r="J52" s="78"/>
      <c r="K52" s="114"/>
      <c r="L52" s="112"/>
      <c r="M52" s="113"/>
      <c r="N52" s="441">
        <v>21</v>
      </c>
      <c r="O52" s="100" t="str">
        <f>IF(F52="","",IF(J52="―",IF(L52="―",ROUND(H52*N52,4),ROUND(H52*L52*N52,4)),IF(L52="―",ROUND(H52*J52*N52,4),ROUND(H52*J52*L52*N52,4))))</f>
        <v/>
      </c>
      <c r="P52" s="213">
        <v>45</v>
      </c>
      <c r="Q52" s="338"/>
      <c r="R52" s="243" t="str">
        <f t="shared" si="10"/>
        <v>_</v>
      </c>
      <c r="S52" s="243" t="str">
        <f t="shared" si="11"/>
        <v>_</v>
      </c>
    </row>
    <row r="53" spans="1:20" ht="17.899999999999999" customHeight="1" thickTop="1" thickBot="1">
      <c r="A53" s="231"/>
      <c r="B53" s="1139" t="s">
        <v>460</v>
      </c>
      <c r="C53" s="1140"/>
      <c r="D53" s="1141"/>
      <c r="E53" s="1147" t="s">
        <v>659</v>
      </c>
      <c r="F53" s="1148"/>
      <c r="G53" s="1149"/>
      <c r="H53" s="1142"/>
      <c r="I53" s="1143"/>
      <c r="J53" s="1126"/>
      <c r="K53" s="1127"/>
      <c r="L53" s="1126"/>
      <c r="M53" s="1127"/>
      <c r="N53" s="442"/>
      <c r="O53" s="408">
        <f>ROUNDDOWN(SUM(O54:O108),0)</f>
        <v>0</v>
      </c>
      <c r="P53" s="213"/>
      <c r="R53" s="243" t="str">
        <f t="shared" si="10"/>
        <v>合　　_</v>
      </c>
      <c r="S53" s="243" t="str">
        <f t="shared" si="11"/>
        <v>_</v>
      </c>
    </row>
    <row r="54" spans="1:20" ht="40.5" customHeight="1">
      <c r="A54" s="231"/>
      <c r="B54" s="88"/>
      <c r="C54" s="53"/>
      <c r="D54" s="54"/>
      <c r="E54" s="55"/>
      <c r="F54" s="56"/>
      <c r="G54" s="57"/>
      <c r="H54" s="413"/>
      <c r="I54" s="625" t="str">
        <f>IF($F54="","",$T54)</f>
        <v/>
      </c>
      <c r="J54" s="617" t="str">
        <f>IF($S54="_","",VLOOKUP($S54,燃料種設定!$F$2:$I$992,4,FALSE))</f>
        <v/>
      </c>
      <c r="K54" s="623" t="str">
        <f>IF(E54="","",IF(OR(G54="",G54="―"),"―",VLOOKUP(LEFT($G54,2),燃料種!$A$1:$D$42,4,FALSE)))</f>
        <v/>
      </c>
      <c r="L54" s="617" t="str">
        <f>IF($R54="_","",VLOOKUP($R54,排出活動区分!$F$2:$G$438,2,FALSE))</f>
        <v/>
      </c>
      <c r="M54" s="623" t="str">
        <f>IF($R54="_","",VLOOKUP($R54,排出活動区分!$F$2:$H$438,3,FALSE))</f>
        <v/>
      </c>
      <c r="N54" s="618">
        <v>265</v>
      </c>
      <c r="O54" s="405" t="str">
        <f>IF(F54="","",IF(J54="―",IF(L54="―",ROUND(H54*N54,4),ROUND(H54*L54*N54,4)),IF(L54="―",ROUND(H54*J54*N54,4),ROUND(H54*J54*L54*N54,4))))</f>
        <v/>
      </c>
      <c r="P54" s="213">
        <v>1</v>
      </c>
      <c r="R54" s="243" t="str">
        <f t="shared" si="10"/>
        <v>_</v>
      </c>
      <c r="S54" s="243" t="str">
        <f t="shared" si="11"/>
        <v>_</v>
      </c>
      <c r="T54" s="242" t="e">
        <f>IF(MID($E54, 1, 3)="N01", VLOOKUP(MID($G54, 1, 2),燃料種!$A$1:$F$42,6,FALSE),VLOOKUP($F54,排出活動区分!$D$1:$H$443,2,FALSE))</f>
        <v>#N/A</v>
      </c>
    </row>
    <row r="55" spans="1:20" ht="40.5" customHeight="1">
      <c r="A55" s="231"/>
      <c r="B55" s="88"/>
      <c r="C55" s="53"/>
      <c r="D55" s="54"/>
      <c r="E55" s="55"/>
      <c r="F55" s="56"/>
      <c r="G55" s="57"/>
      <c r="H55" s="413"/>
      <c r="I55" s="626" t="str">
        <f t="shared" ref="I55:I74" si="12">IF($F55="","",$T55)</f>
        <v/>
      </c>
      <c r="J55" s="617" t="str">
        <f>IF($S55="_","",VLOOKUP($S55,燃料種設定!$F$2:$I$992,4,FALSE))</f>
        <v/>
      </c>
      <c r="K55" s="624" t="str">
        <f>IF(E55="","",IF(OR(G55="",G55="―"),"―",VLOOKUP(LEFT($G55,2),燃料種!$A$1:$D$42,4,FALSE)))</f>
        <v/>
      </c>
      <c r="L55" s="617" t="str">
        <f>IF($R55="_","",VLOOKUP($R55,排出活動区分!$F$2:$G$438,2,FALSE))</f>
        <v/>
      </c>
      <c r="M55" s="620" t="str">
        <f>IF($R55="_","",VLOOKUP($R55,排出活動区分!$F$2:$H$438,3,FALSE))</f>
        <v/>
      </c>
      <c r="N55" s="619">
        <v>265</v>
      </c>
      <c r="O55" s="407" t="str">
        <f t="shared" ref="O55:O62" si="13">IF(F55="","",IF(J55="―",IF(L55="―",ROUND(H55*N55,4),ROUND(H55*L55*N55,4)),ROUND(H55*J55*L55*N55,4)))</f>
        <v/>
      </c>
      <c r="P55" s="213">
        <v>2</v>
      </c>
      <c r="R55" s="243" t="str">
        <f t="shared" si="10"/>
        <v>_</v>
      </c>
      <c r="S55" s="243" t="str">
        <f t="shared" si="11"/>
        <v>_</v>
      </c>
      <c r="T55" s="242" t="e">
        <f>IF(MID($E55, 1, 3)="N01", VLOOKUP(MID($G55, 1, 2),燃料種!$A$1:$F$42,6,FALSE),VLOOKUP($F55,排出活動区分!$D$1:$H$443,2,FALSE))</f>
        <v>#N/A</v>
      </c>
    </row>
    <row r="56" spans="1:20" ht="25.5" customHeight="1">
      <c r="A56" s="231"/>
      <c r="B56" s="88"/>
      <c r="C56" s="53"/>
      <c r="D56" s="54"/>
      <c r="E56" s="55"/>
      <c r="F56" s="56"/>
      <c r="G56" s="57"/>
      <c r="H56" s="413"/>
      <c r="I56" s="626" t="str">
        <f t="shared" si="12"/>
        <v/>
      </c>
      <c r="J56" s="617" t="str">
        <f>IF($S56="_","",VLOOKUP($S56,燃料種設定!$F$2:$I$992,4,FALSE))</f>
        <v/>
      </c>
      <c r="K56" s="624" t="str">
        <f>IF(E56="","",IF(OR(G56="",G56="―"),"―",VLOOKUP(LEFT($G56,2),燃料種!$A$1:$D$42,4,FALSE)))</f>
        <v/>
      </c>
      <c r="L56" s="617" t="str">
        <f>IF($R56="_","",VLOOKUP($R56,排出活動区分!$F$2:$G$438,2,FALSE))</f>
        <v/>
      </c>
      <c r="M56" s="624" t="str">
        <f>IF($R56="_","",VLOOKUP($R56,排出活動区分!$F$2:$H$438,3,FALSE))</f>
        <v/>
      </c>
      <c r="N56" s="619">
        <v>265</v>
      </c>
      <c r="O56" s="407" t="str">
        <f t="shared" si="13"/>
        <v/>
      </c>
      <c r="P56" s="213">
        <v>3</v>
      </c>
      <c r="R56" s="243" t="str">
        <f t="shared" si="10"/>
        <v>_</v>
      </c>
      <c r="S56" s="243" t="str">
        <f t="shared" si="11"/>
        <v>_</v>
      </c>
      <c r="T56" s="242" t="e">
        <f>IF(MID($E56, 1, 3)="N01", VLOOKUP(MID($G56, 1, 2),燃料種!$A$1:$F$42,6,FALSE),VLOOKUP($F56,排出活動区分!$D$1:$H$443,2,FALSE))</f>
        <v>#N/A</v>
      </c>
    </row>
    <row r="57" spans="1:20" ht="25.5" customHeight="1">
      <c r="A57" s="1034" t="s">
        <v>215</v>
      </c>
      <c r="B57" s="88"/>
      <c r="C57" s="53"/>
      <c r="D57" s="54"/>
      <c r="E57" s="55"/>
      <c r="F57" s="56"/>
      <c r="G57" s="57"/>
      <c r="H57" s="413"/>
      <c r="I57" s="626" t="str">
        <f t="shared" si="12"/>
        <v/>
      </c>
      <c r="J57" s="617" t="str">
        <f>IF($S57="_","",VLOOKUP($S57,燃料種設定!$F$2:$I$992,4,FALSE))</f>
        <v/>
      </c>
      <c r="K57" s="624" t="str">
        <f>IF(E57="","",IF(OR(G57="",G57="―"),"―",VLOOKUP(LEFT($G57,2),燃料種!$A$1:$D$42,4,FALSE)))</f>
        <v/>
      </c>
      <c r="L57" s="617" t="str">
        <f>IF($R57="_","",VLOOKUP($R57,排出活動区分!$F$2:$G$438,2,FALSE))</f>
        <v/>
      </c>
      <c r="M57" s="624" t="str">
        <f>IF($R57="_","",VLOOKUP($R57,排出活動区分!$F$2:$H$438,3,FALSE))</f>
        <v/>
      </c>
      <c r="N57" s="619">
        <v>265</v>
      </c>
      <c r="O57" s="407" t="str">
        <f t="shared" si="13"/>
        <v/>
      </c>
      <c r="P57" s="213">
        <v>4</v>
      </c>
      <c r="R57" s="243" t="str">
        <f t="shared" si="10"/>
        <v>_</v>
      </c>
      <c r="S57" s="243" t="str">
        <f t="shared" si="11"/>
        <v>_</v>
      </c>
      <c r="T57" s="242" t="e">
        <f>IF(MID($E57, 1, 3)="N01", VLOOKUP(MID($G57, 1, 2),燃料種!$A$1:$F$42,6,FALSE),VLOOKUP($F57,排出活動区分!$D$1:$H$443,2,FALSE))</f>
        <v>#N/A</v>
      </c>
    </row>
    <row r="58" spans="1:20" ht="12" customHeight="1">
      <c r="A58" s="1034"/>
      <c r="B58" s="88"/>
      <c r="C58" s="53"/>
      <c r="D58" s="54"/>
      <c r="E58" s="55"/>
      <c r="F58" s="56"/>
      <c r="G58" s="57"/>
      <c r="H58" s="413"/>
      <c r="I58" s="626" t="str">
        <f t="shared" si="12"/>
        <v/>
      </c>
      <c r="J58" s="617" t="str">
        <f>IF($S58="_","",VLOOKUP($S58,燃料種設定!$F$2:$I$992,4,FALSE))</f>
        <v/>
      </c>
      <c r="K58" s="624" t="str">
        <f>IF(E58="","",IF(OR(G58="",G58="―"),"―",VLOOKUP(LEFT($G58,2),燃料種!$A$1:$D$42,4,FALSE)))</f>
        <v/>
      </c>
      <c r="L58" s="617" t="str">
        <f>IF($R58="_","",VLOOKUP($R58,排出活動区分!$F$2:$G$438,2,FALSE))</f>
        <v/>
      </c>
      <c r="M58" s="624" t="str">
        <f>IF($R58="_","",VLOOKUP($R58,排出活動区分!$F$2:$H$438,3,FALSE))</f>
        <v/>
      </c>
      <c r="N58" s="621">
        <v>265</v>
      </c>
      <c r="O58" s="407" t="str">
        <f t="shared" si="13"/>
        <v/>
      </c>
      <c r="P58" s="213">
        <v>5</v>
      </c>
      <c r="R58" s="243" t="str">
        <f t="shared" si="10"/>
        <v>_</v>
      </c>
      <c r="S58" s="243" t="str">
        <f t="shared" si="11"/>
        <v>_</v>
      </c>
      <c r="T58" s="242" t="e">
        <f>IF(MID($E58, 1, 3)="N01", VLOOKUP(MID($G58, 1, 2),燃料種!$A$1:$F$42,6,FALSE),VLOOKUP($F58,排出活動区分!$D$1:$H$443,2,FALSE))</f>
        <v>#N/A</v>
      </c>
    </row>
    <row r="59" spans="1:20" ht="12" customHeight="1">
      <c r="A59" s="1034"/>
      <c r="B59" s="88"/>
      <c r="C59" s="53"/>
      <c r="D59" s="54"/>
      <c r="E59" s="55"/>
      <c r="F59" s="56"/>
      <c r="G59" s="57"/>
      <c r="H59" s="413"/>
      <c r="I59" s="626" t="str">
        <f t="shared" si="12"/>
        <v/>
      </c>
      <c r="J59" s="617" t="str">
        <f>IF($S59="_","",VLOOKUP($S59,燃料種設定!$F$2:$I$992,4,FALSE))</f>
        <v/>
      </c>
      <c r="K59" s="624" t="str">
        <f>IF(E59="","",IF(OR(G59="",G59="―"),"―",VLOOKUP(LEFT($G59,2),燃料種!$A$1:$D$42,4,FALSE)))</f>
        <v/>
      </c>
      <c r="L59" s="617" t="str">
        <f>IF($R59="_","",VLOOKUP($R59,排出活動区分!$F$2:$G$438,2,FALSE))</f>
        <v/>
      </c>
      <c r="M59" s="624" t="str">
        <f>IF($R59="_","",VLOOKUP($R59,排出活動区分!$F$2:$H$438,3,FALSE))</f>
        <v/>
      </c>
      <c r="N59" s="621">
        <v>265</v>
      </c>
      <c r="O59" s="407" t="str">
        <f t="shared" si="13"/>
        <v/>
      </c>
      <c r="P59" s="213">
        <v>6</v>
      </c>
      <c r="R59" s="243" t="str">
        <f t="shared" si="10"/>
        <v>_</v>
      </c>
      <c r="S59" s="243" t="str">
        <f t="shared" si="11"/>
        <v>_</v>
      </c>
      <c r="T59" s="242" t="e">
        <f>IF(MID($E59, 1, 3)="N01", VLOOKUP(MID($G59, 1, 2),燃料種!$A$1:$F$42,6,FALSE),VLOOKUP($F59,排出活動区分!$D$1:$H$443,2,FALSE))</f>
        <v>#N/A</v>
      </c>
    </row>
    <row r="60" spans="1:20" ht="12" customHeight="1">
      <c r="A60" s="1034"/>
      <c r="B60" s="88"/>
      <c r="C60" s="53"/>
      <c r="D60" s="54"/>
      <c r="E60" s="55"/>
      <c r="F60" s="56"/>
      <c r="G60" s="57"/>
      <c r="H60" s="413"/>
      <c r="I60" s="626" t="str">
        <f t="shared" si="12"/>
        <v/>
      </c>
      <c r="J60" s="617" t="str">
        <f>IF($S60="_","",VLOOKUP($S60,燃料種設定!$F$2:$I$992,4,FALSE))</f>
        <v/>
      </c>
      <c r="K60" s="624" t="str">
        <f>IF(E60="","",IF(OR(G60="",G60="―"),"―",VLOOKUP(LEFT($G60,2),燃料種!$A$1:$D$42,4,FALSE)))</f>
        <v/>
      </c>
      <c r="L60" s="617" t="str">
        <f>IF($R60="_","",VLOOKUP($R60,排出活動区分!$F$2:$G$438,2,FALSE))</f>
        <v/>
      </c>
      <c r="M60" s="624" t="str">
        <f>IF($R60="_","",VLOOKUP($R60,排出活動区分!$F$2:$H$438,3,FALSE))</f>
        <v/>
      </c>
      <c r="N60" s="621">
        <v>265</v>
      </c>
      <c r="O60" s="407" t="str">
        <f t="shared" si="13"/>
        <v/>
      </c>
      <c r="P60" s="213">
        <v>7</v>
      </c>
      <c r="R60" s="243" t="str">
        <f t="shared" si="10"/>
        <v>_</v>
      </c>
      <c r="S60" s="243" t="str">
        <f t="shared" si="11"/>
        <v>_</v>
      </c>
      <c r="T60" s="242" t="e">
        <f>IF(MID($E60, 1, 3)="N01", VLOOKUP(MID($G60, 1, 2),燃料種!$A$1:$F$42,6,FALSE),VLOOKUP($F60,排出活動区分!$D$1:$H$443,2,FALSE))</f>
        <v>#N/A</v>
      </c>
    </row>
    <row r="61" spans="1:20" ht="12" customHeight="1">
      <c r="A61" s="1034"/>
      <c r="B61" s="88"/>
      <c r="C61" s="53"/>
      <c r="D61" s="54"/>
      <c r="E61" s="55"/>
      <c r="F61" s="56"/>
      <c r="G61" s="57"/>
      <c r="H61" s="411"/>
      <c r="I61" s="626" t="str">
        <f t="shared" si="12"/>
        <v/>
      </c>
      <c r="J61" s="617" t="str">
        <f>IF($S61="_","",VLOOKUP($S61,燃料種設定!$F$2:$I$992,4,FALSE))</f>
        <v/>
      </c>
      <c r="K61" s="624" t="str">
        <f>IF(E61="","",IF(OR(G61="",G61="―"),"―",VLOOKUP(LEFT($G61,2),燃料種!$A$1:$D$42,4,FALSE)))</f>
        <v/>
      </c>
      <c r="L61" s="617" t="str">
        <f>IF($R61="_","",VLOOKUP($R61,排出活動区分!$F$2:$G$438,2,FALSE))</f>
        <v/>
      </c>
      <c r="M61" s="624" t="str">
        <f>IF($R61="_","",VLOOKUP($R61,排出活動区分!$F$2:$H$438,3,FALSE))</f>
        <v/>
      </c>
      <c r="N61" s="621">
        <v>265</v>
      </c>
      <c r="O61" s="407" t="str">
        <f t="shared" si="13"/>
        <v/>
      </c>
      <c r="P61" s="213">
        <v>8</v>
      </c>
      <c r="R61" s="243" t="str">
        <f t="shared" si="10"/>
        <v>_</v>
      </c>
      <c r="S61" s="243" t="str">
        <f t="shared" si="11"/>
        <v>_</v>
      </c>
      <c r="T61" s="242" t="e">
        <f>IF(MID($E61, 1, 3)="N01", VLOOKUP(MID($G61, 1, 2),燃料種!$A$1:$F$42,6,FALSE),VLOOKUP($F61,排出活動区分!$D$1:$H$443,2,FALSE))</f>
        <v>#N/A</v>
      </c>
    </row>
    <row r="62" spans="1:20" ht="12" customHeight="1">
      <c r="A62" s="1034"/>
      <c r="B62" s="88"/>
      <c r="C62" s="53"/>
      <c r="D62" s="54"/>
      <c r="E62" s="55"/>
      <c r="F62" s="56"/>
      <c r="G62" s="57"/>
      <c r="H62" s="413"/>
      <c r="I62" s="626" t="str">
        <f t="shared" si="12"/>
        <v/>
      </c>
      <c r="J62" s="617" t="str">
        <f>IF($S62="_","",VLOOKUP($S62,燃料種設定!$F$2:$I$992,4,FALSE))</f>
        <v/>
      </c>
      <c r="K62" s="624" t="str">
        <f>IF(E62="","",IF(OR(G62="",G62="―"),"―",VLOOKUP(LEFT($G62,2),燃料種!$A$1:$D$42,4,FALSE)))</f>
        <v/>
      </c>
      <c r="L62" s="617" t="str">
        <f>IF($R62="_","",VLOOKUP($R62,排出活動区分!$F$2:$G$438,2,FALSE))</f>
        <v/>
      </c>
      <c r="M62" s="624" t="str">
        <f>IF($R62="_","",VLOOKUP($R62,排出活動区分!$F$2:$H$438,3,FALSE))</f>
        <v/>
      </c>
      <c r="N62" s="621">
        <v>265</v>
      </c>
      <c r="O62" s="407" t="str">
        <f t="shared" si="13"/>
        <v/>
      </c>
      <c r="P62" s="213">
        <v>9</v>
      </c>
      <c r="R62" s="243" t="str">
        <f t="shared" si="10"/>
        <v>_</v>
      </c>
      <c r="S62" s="243" t="str">
        <f t="shared" si="11"/>
        <v>_</v>
      </c>
      <c r="T62" s="242" t="e">
        <f>IF(MID($E62, 1, 3)="N01", VLOOKUP(MID($G62, 1, 2),燃料種!$A$1:$F$42,6,FALSE),VLOOKUP($F62,排出活動区分!$D$1:$H$443,2,FALSE))</f>
        <v>#N/A</v>
      </c>
    </row>
    <row r="63" spans="1:20" ht="12" customHeight="1">
      <c r="A63" s="1034"/>
      <c r="B63" s="88"/>
      <c r="C63" s="53"/>
      <c r="D63" s="54"/>
      <c r="E63" s="55"/>
      <c r="F63" s="56"/>
      <c r="G63" s="57"/>
      <c r="H63" s="413"/>
      <c r="I63" s="626" t="str">
        <f t="shared" si="12"/>
        <v/>
      </c>
      <c r="J63" s="617" t="str">
        <f>IF($S63="_","",VLOOKUP($S63,燃料種設定!$F$2:$I$992,4,FALSE))</f>
        <v/>
      </c>
      <c r="K63" s="624" t="str">
        <f>IF(E63="","",IF(OR(G63="",G63="―"),"―",VLOOKUP(LEFT($G63,2),燃料種!$A$1:$D$42,4,FALSE)))</f>
        <v/>
      </c>
      <c r="L63" s="617" t="str">
        <f>IF($R63="_","",VLOOKUP($R63,排出活動区分!$F$2:$G$438,2,FALSE))</f>
        <v/>
      </c>
      <c r="M63" s="624" t="str">
        <f>IF($R63="_","",VLOOKUP($R63,排出活動区分!$F$2:$H$438,3,FALSE))</f>
        <v/>
      </c>
      <c r="N63" s="621">
        <v>265</v>
      </c>
      <c r="O63" s="407" t="str">
        <f t="shared" ref="O63:O87" si="14">IF(F63="","",IF(J63="―",IF(L63="―",ROUND(H63*N63,4),ROUND(H63*L63*N63,4)),ROUND(H63*J63*L63*N63,4)))</f>
        <v/>
      </c>
      <c r="P63" s="213">
        <v>10</v>
      </c>
      <c r="R63" s="243" t="str">
        <f t="shared" ref="R63:R87" si="15">LEFT(E63,3)&amp;"_"&amp;LEFT(F63,5)</f>
        <v>_</v>
      </c>
      <c r="S63" s="243" t="str">
        <f t="shared" ref="S63:S87" si="16">LEFT(F63,5)&amp;"_"&amp;LEFT(G63,2)</f>
        <v>_</v>
      </c>
      <c r="T63" s="242" t="e">
        <f>IF(MID($E63, 1, 3)="N01", VLOOKUP(MID($G63, 1, 2),燃料種!$A$1:$F$42,6,FALSE),VLOOKUP($F63,排出活動区分!$D$1:$H$443,2,FALSE))</f>
        <v>#N/A</v>
      </c>
    </row>
    <row r="64" spans="1:20" ht="12" customHeight="1">
      <c r="A64" s="1034"/>
      <c r="B64" s="88"/>
      <c r="C64" s="53"/>
      <c r="D64" s="54"/>
      <c r="E64" s="55"/>
      <c r="F64" s="56"/>
      <c r="G64" s="57"/>
      <c r="H64" s="413"/>
      <c r="I64" s="626" t="str">
        <f t="shared" si="12"/>
        <v/>
      </c>
      <c r="J64" s="617" t="str">
        <f>IF($S64="_","",VLOOKUP($S64,燃料種設定!$F$2:$I$992,4,FALSE))</f>
        <v/>
      </c>
      <c r="K64" s="624" t="str">
        <f>IF(E64="","",IF(OR(G64="",G64="―"),"―",VLOOKUP(LEFT($G64,2),燃料種!$A$1:$D$42,4,FALSE)))</f>
        <v/>
      </c>
      <c r="L64" s="617" t="str">
        <f>IF($R64="_","",VLOOKUP($R64,排出活動区分!$F$2:$G$438,2,FALSE))</f>
        <v/>
      </c>
      <c r="M64" s="624" t="str">
        <f>IF($R64="_","",VLOOKUP($R64,排出活動区分!$F$2:$H$438,3,FALSE))</f>
        <v/>
      </c>
      <c r="N64" s="621">
        <v>265</v>
      </c>
      <c r="O64" s="407" t="str">
        <f t="shared" si="14"/>
        <v/>
      </c>
      <c r="P64" s="213">
        <v>11</v>
      </c>
      <c r="Q64" s="338"/>
      <c r="R64" s="243" t="str">
        <f t="shared" si="15"/>
        <v>_</v>
      </c>
      <c r="S64" s="243" t="str">
        <f t="shared" si="16"/>
        <v>_</v>
      </c>
      <c r="T64" s="242" t="e">
        <f>IF(MID($E64, 1, 3)="N01", VLOOKUP(MID($G64, 1, 2),燃料種!$A$1:$F$42,6,FALSE),VLOOKUP($F64,排出活動区分!$D$1:$H$443,2,FALSE))</f>
        <v>#N/A</v>
      </c>
    </row>
    <row r="65" spans="1:20" ht="12" customHeight="1">
      <c r="A65" s="1034"/>
      <c r="B65" s="88"/>
      <c r="C65" s="53"/>
      <c r="D65" s="54"/>
      <c r="E65" s="55"/>
      <c r="F65" s="56"/>
      <c r="G65" s="57"/>
      <c r="H65" s="413"/>
      <c r="I65" s="626" t="str">
        <f t="shared" si="12"/>
        <v/>
      </c>
      <c r="J65" s="617" t="str">
        <f>IF($S65="_","",VLOOKUP($S65,燃料種設定!$F$2:$I$992,4,FALSE))</f>
        <v/>
      </c>
      <c r="K65" s="624" t="str">
        <f>IF(E65="","",IF(OR(G65="",G65="―"),"―",VLOOKUP(LEFT($G65,2),燃料種!$A$1:$D$42,4,FALSE)))</f>
        <v/>
      </c>
      <c r="L65" s="617" t="str">
        <f>IF($R65="_","",VLOOKUP($R65,排出活動区分!$F$2:$G$438,2,FALSE))</f>
        <v/>
      </c>
      <c r="M65" s="624" t="str">
        <f>IF($R65="_","",VLOOKUP($R65,排出活動区分!$F$2:$H$438,3,FALSE))</f>
        <v/>
      </c>
      <c r="N65" s="621">
        <v>265</v>
      </c>
      <c r="O65" s="407" t="str">
        <f t="shared" si="14"/>
        <v/>
      </c>
      <c r="P65" s="213">
        <v>12</v>
      </c>
      <c r="Q65" s="338"/>
      <c r="R65" s="243" t="str">
        <f t="shared" si="15"/>
        <v>_</v>
      </c>
      <c r="S65" s="243" t="str">
        <f t="shared" si="16"/>
        <v>_</v>
      </c>
      <c r="T65" s="242" t="e">
        <f>IF(MID($E65, 1, 3)="N01", VLOOKUP(MID($G65, 1, 2),燃料種!$A$1:$F$42,6,FALSE),VLOOKUP($F65,排出活動区分!$D$1:$H$443,2,FALSE))</f>
        <v>#N/A</v>
      </c>
    </row>
    <row r="66" spans="1:20" ht="12" customHeight="1">
      <c r="A66" s="1034"/>
      <c r="B66" s="88"/>
      <c r="C66" s="53"/>
      <c r="D66" s="54"/>
      <c r="E66" s="55"/>
      <c r="F66" s="56"/>
      <c r="G66" s="57"/>
      <c r="H66" s="413"/>
      <c r="I66" s="626" t="str">
        <f t="shared" si="12"/>
        <v/>
      </c>
      <c r="J66" s="617" t="str">
        <f>IF($S66="_","",VLOOKUP($S66,燃料種設定!$F$2:$I$992,4,FALSE))</f>
        <v/>
      </c>
      <c r="K66" s="624" t="str">
        <f>IF(E66="","",IF(OR(G66="",G66="―"),"―",VLOOKUP(LEFT($G66,2),燃料種!$A$1:$D$42,4,FALSE)))</f>
        <v/>
      </c>
      <c r="L66" s="617" t="str">
        <f>IF($R66="_","",VLOOKUP($R66,排出活動区分!$F$2:$G$438,2,FALSE))</f>
        <v/>
      </c>
      <c r="M66" s="624" t="str">
        <f>IF($R66="_","",VLOOKUP($R66,排出活動区分!$F$2:$H$438,3,FALSE))</f>
        <v/>
      </c>
      <c r="N66" s="621">
        <v>265</v>
      </c>
      <c r="O66" s="407" t="str">
        <f t="shared" si="14"/>
        <v/>
      </c>
      <c r="P66" s="213">
        <v>13</v>
      </c>
      <c r="Q66" s="338"/>
      <c r="R66" s="243" t="str">
        <f t="shared" si="15"/>
        <v>_</v>
      </c>
      <c r="S66" s="243" t="str">
        <f t="shared" si="16"/>
        <v>_</v>
      </c>
      <c r="T66" s="242" t="e">
        <f>IF(MID($E66, 1, 3)="N01", VLOOKUP(MID($G66, 1, 2),燃料種!$A$1:$F$42,6,FALSE),VLOOKUP($F66,排出活動区分!$D$1:$H$443,2,FALSE))</f>
        <v>#N/A</v>
      </c>
    </row>
    <row r="67" spans="1:20" ht="12" customHeight="1">
      <c r="A67" s="1034"/>
      <c r="B67" s="88"/>
      <c r="C67" s="53"/>
      <c r="D67" s="54"/>
      <c r="E67" s="55"/>
      <c r="F67" s="56"/>
      <c r="G67" s="57"/>
      <c r="H67" s="413"/>
      <c r="I67" s="626" t="str">
        <f t="shared" si="12"/>
        <v/>
      </c>
      <c r="J67" s="617" t="str">
        <f>IF($S67="_","",VLOOKUP($S67,燃料種設定!$F$2:$I$992,4,FALSE))</f>
        <v/>
      </c>
      <c r="K67" s="624" t="str">
        <f>IF(E67="","",IF(OR(G67="",G67="―"),"―",VLOOKUP(LEFT($G67,2),燃料種!$A$1:$D$42,4,FALSE)))</f>
        <v/>
      </c>
      <c r="L67" s="617" t="str">
        <f>IF($R67="_","",VLOOKUP($R67,排出活動区分!$F$2:$G$438,2,FALSE))</f>
        <v/>
      </c>
      <c r="M67" s="624" t="str">
        <f>IF($R67="_","",VLOOKUP($R67,排出活動区分!$F$2:$H$438,3,FALSE))</f>
        <v/>
      </c>
      <c r="N67" s="621">
        <v>265</v>
      </c>
      <c r="O67" s="407" t="str">
        <f t="shared" si="14"/>
        <v/>
      </c>
      <c r="P67" s="213">
        <v>14</v>
      </c>
      <c r="Q67" s="338"/>
      <c r="R67" s="243" t="str">
        <f t="shared" si="15"/>
        <v>_</v>
      </c>
      <c r="S67" s="243" t="str">
        <f t="shared" si="16"/>
        <v>_</v>
      </c>
      <c r="T67" s="242" t="e">
        <f>IF(MID($E67, 1, 3)="N01", VLOOKUP(MID($G67, 1, 2),燃料種!$A$1:$F$42,6,FALSE),VLOOKUP($F67,排出活動区分!$D$1:$H$443,2,FALSE))</f>
        <v>#N/A</v>
      </c>
    </row>
    <row r="68" spans="1:20" ht="12" customHeight="1">
      <c r="A68" s="1034"/>
      <c r="B68" s="88"/>
      <c r="C68" s="53"/>
      <c r="D68" s="54"/>
      <c r="E68" s="55"/>
      <c r="F68" s="56"/>
      <c r="G68" s="57"/>
      <c r="H68" s="413"/>
      <c r="I68" s="626" t="str">
        <f t="shared" si="12"/>
        <v/>
      </c>
      <c r="J68" s="617" t="str">
        <f>IF($S68="_","",VLOOKUP($S68,燃料種設定!$F$2:$I$992,4,FALSE))</f>
        <v/>
      </c>
      <c r="K68" s="624" t="str">
        <f>IF(E68="","",IF(OR(G68="",G68="―"),"―",VLOOKUP(LEFT($G68,2),燃料種!$A$1:$D$42,4,FALSE)))</f>
        <v/>
      </c>
      <c r="L68" s="617" t="str">
        <f>IF($R68="_","",VLOOKUP($R68,排出活動区分!$F$2:$G$438,2,FALSE))</f>
        <v/>
      </c>
      <c r="M68" s="624" t="str">
        <f>IF($R68="_","",VLOOKUP($R68,排出活動区分!$F$2:$H$438,3,FALSE))</f>
        <v/>
      </c>
      <c r="N68" s="621">
        <v>265</v>
      </c>
      <c r="O68" s="407" t="str">
        <f t="shared" si="14"/>
        <v/>
      </c>
      <c r="P68" s="213">
        <v>15</v>
      </c>
      <c r="Q68" s="338"/>
      <c r="R68" s="243" t="str">
        <f t="shared" si="15"/>
        <v>_</v>
      </c>
      <c r="S68" s="243" t="str">
        <f t="shared" si="16"/>
        <v>_</v>
      </c>
      <c r="T68" s="242" t="e">
        <f>IF(MID($E68, 1, 3)="N01", VLOOKUP(MID($G68, 1, 2),燃料種!$A$1:$F$42,6,FALSE),VLOOKUP($F68,排出活動区分!$D$1:$H$443,2,FALSE))</f>
        <v>#N/A</v>
      </c>
    </row>
    <row r="69" spans="1:20" ht="12" customHeight="1">
      <c r="A69" s="1034"/>
      <c r="B69" s="88"/>
      <c r="C69" s="53"/>
      <c r="D69" s="54"/>
      <c r="E69" s="55"/>
      <c r="F69" s="56"/>
      <c r="G69" s="57"/>
      <c r="H69" s="413"/>
      <c r="I69" s="626" t="str">
        <f t="shared" si="12"/>
        <v/>
      </c>
      <c r="J69" s="617" t="str">
        <f>IF($S69="_","",VLOOKUP($S69,燃料種設定!$F$2:$I$992,4,FALSE))</f>
        <v/>
      </c>
      <c r="K69" s="624" t="str">
        <f>IF(E69="","",IF(OR(G69="",G69="―"),"―",VLOOKUP(LEFT($G69,2),燃料種!$A$1:$D$42,4,FALSE)))</f>
        <v/>
      </c>
      <c r="L69" s="617" t="str">
        <f>IF($R69="_","",VLOOKUP($R69,排出活動区分!$F$2:$G$438,2,FALSE))</f>
        <v/>
      </c>
      <c r="M69" s="624" t="str">
        <f>IF($R69="_","",VLOOKUP($R69,排出活動区分!$F$2:$H$438,3,FALSE))</f>
        <v/>
      </c>
      <c r="N69" s="621">
        <v>265</v>
      </c>
      <c r="O69" s="407" t="str">
        <f t="shared" si="14"/>
        <v/>
      </c>
      <c r="P69" s="213">
        <v>16</v>
      </c>
      <c r="Q69" s="338"/>
      <c r="R69" s="243" t="str">
        <f t="shared" si="15"/>
        <v>_</v>
      </c>
      <c r="S69" s="243" t="str">
        <f t="shared" si="16"/>
        <v>_</v>
      </c>
      <c r="T69" s="242" t="e">
        <f>IF(MID($E69, 1, 3)="N01", VLOOKUP(MID($G69, 1, 2),燃料種!$A$1:$F$42,6,FALSE),VLOOKUP($F69,排出活動区分!$D$1:$H$443,2,FALSE))</f>
        <v>#N/A</v>
      </c>
    </row>
    <row r="70" spans="1:20" ht="12" customHeight="1">
      <c r="A70" s="1034"/>
      <c r="B70" s="88"/>
      <c r="C70" s="53"/>
      <c r="D70" s="54"/>
      <c r="E70" s="55"/>
      <c r="F70" s="56"/>
      <c r="G70" s="57"/>
      <c r="H70" s="413"/>
      <c r="I70" s="626" t="str">
        <f t="shared" si="12"/>
        <v/>
      </c>
      <c r="J70" s="617" t="str">
        <f>IF($S70="_","",VLOOKUP($S70,燃料種設定!$F$2:$I$992,4,FALSE))</f>
        <v/>
      </c>
      <c r="K70" s="624" t="str">
        <f>IF(E70="","",IF(OR(G70="",G70="―"),"―",VLOOKUP(LEFT($G70,2),燃料種!$A$1:$D$42,4,FALSE)))</f>
        <v/>
      </c>
      <c r="L70" s="617" t="str">
        <f>IF($R70="_","",VLOOKUP($R70,排出活動区分!$F$2:$G$438,2,FALSE))</f>
        <v/>
      </c>
      <c r="M70" s="624" t="str">
        <f>IF($R70="_","",VLOOKUP($R70,排出活動区分!$F$2:$H$438,3,FALSE))</f>
        <v/>
      </c>
      <c r="N70" s="621">
        <v>265</v>
      </c>
      <c r="O70" s="407" t="str">
        <f t="shared" si="14"/>
        <v/>
      </c>
      <c r="P70" s="213">
        <v>17</v>
      </c>
      <c r="Q70" s="338"/>
      <c r="R70" s="243" t="str">
        <f t="shared" si="15"/>
        <v>_</v>
      </c>
      <c r="S70" s="243" t="str">
        <f t="shared" si="16"/>
        <v>_</v>
      </c>
      <c r="T70" s="242" t="e">
        <f>IF(MID($E70, 1, 3)="N01", VLOOKUP(MID($G70, 1, 2),燃料種!$A$1:$F$42,6,FALSE),VLOOKUP($F70,排出活動区分!$D$1:$H$443,2,FALSE))</f>
        <v>#N/A</v>
      </c>
    </row>
    <row r="71" spans="1:20" ht="12" customHeight="1">
      <c r="A71" s="1034"/>
      <c r="B71" s="88"/>
      <c r="C71" s="53"/>
      <c r="D71" s="54"/>
      <c r="E71" s="55"/>
      <c r="F71" s="56"/>
      <c r="G71" s="57"/>
      <c r="H71" s="413"/>
      <c r="I71" s="626" t="str">
        <f t="shared" si="12"/>
        <v/>
      </c>
      <c r="J71" s="617" t="str">
        <f>IF($S71="_","",VLOOKUP($S71,燃料種設定!$F$2:$I$992,4,FALSE))</f>
        <v/>
      </c>
      <c r="K71" s="624" t="str">
        <f>IF(E71="","",IF(OR(G71="",G71="―"),"―",VLOOKUP(LEFT($G71,2),燃料種!$A$1:$D$42,4,FALSE)))</f>
        <v/>
      </c>
      <c r="L71" s="617" t="str">
        <f>IF($R71="_","",VLOOKUP($R71,排出活動区分!$F$2:$G$438,2,FALSE))</f>
        <v/>
      </c>
      <c r="M71" s="624" t="str">
        <f>IF($R71="_","",VLOOKUP($R71,排出活動区分!$F$2:$H$438,3,FALSE))</f>
        <v/>
      </c>
      <c r="N71" s="621">
        <v>265</v>
      </c>
      <c r="O71" s="407" t="str">
        <f t="shared" si="14"/>
        <v/>
      </c>
      <c r="P71" s="213">
        <v>18</v>
      </c>
      <c r="Q71" s="338"/>
      <c r="R71" s="243" t="str">
        <f t="shared" si="15"/>
        <v>_</v>
      </c>
      <c r="S71" s="243" t="str">
        <f t="shared" si="16"/>
        <v>_</v>
      </c>
      <c r="T71" s="242" t="e">
        <f>IF(MID($E71, 1, 3)="N01", VLOOKUP(MID($G71, 1, 2),燃料種!$A$1:$F$42,6,FALSE),VLOOKUP($F71,排出活動区分!$D$1:$H$443,2,FALSE))</f>
        <v>#N/A</v>
      </c>
    </row>
    <row r="72" spans="1:20" ht="12" customHeight="1">
      <c r="A72" s="1034"/>
      <c r="B72" s="88"/>
      <c r="C72" s="53"/>
      <c r="D72" s="54"/>
      <c r="E72" s="55"/>
      <c r="F72" s="56"/>
      <c r="G72" s="57"/>
      <c r="H72" s="413"/>
      <c r="I72" s="626" t="str">
        <f t="shared" si="12"/>
        <v/>
      </c>
      <c r="J72" s="617" t="str">
        <f>IF($S72="_","",VLOOKUP($S72,燃料種設定!$F$2:$I$992,4,FALSE))</f>
        <v/>
      </c>
      <c r="K72" s="624" t="str">
        <f>IF(E72="","",IF(OR(G72="",G72="―"),"―",VLOOKUP(LEFT($G72,2),燃料種!$A$1:$D$42,4,FALSE)))</f>
        <v/>
      </c>
      <c r="L72" s="617" t="str">
        <f>IF($R72="_","",VLOOKUP($R72,排出活動区分!$F$2:$G$438,2,FALSE))</f>
        <v/>
      </c>
      <c r="M72" s="624" t="str">
        <f>IF($R72="_","",VLOOKUP($R72,排出活動区分!$F$2:$H$438,3,FALSE))</f>
        <v/>
      </c>
      <c r="N72" s="621">
        <v>265</v>
      </c>
      <c r="O72" s="407" t="str">
        <f t="shared" si="14"/>
        <v/>
      </c>
      <c r="P72" s="213">
        <v>19</v>
      </c>
      <c r="Q72" s="338"/>
      <c r="R72" s="243" t="str">
        <f t="shared" si="15"/>
        <v>_</v>
      </c>
      <c r="S72" s="243" t="str">
        <f t="shared" si="16"/>
        <v>_</v>
      </c>
      <c r="T72" s="242" t="e">
        <f>IF(MID($E72, 1, 3)="N01", VLOOKUP(MID($G72, 1, 2),燃料種!$A$1:$F$42,6,FALSE),VLOOKUP($F72,排出活動区分!$D$1:$H$443,2,FALSE))</f>
        <v>#N/A</v>
      </c>
    </row>
    <row r="73" spans="1:20" ht="12" customHeight="1">
      <c r="A73" s="1034"/>
      <c r="B73" s="88"/>
      <c r="C73" s="53"/>
      <c r="D73" s="54"/>
      <c r="E73" s="55"/>
      <c r="F73" s="56"/>
      <c r="G73" s="57"/>
      <c r="H73" s="413"/>
      <c r="I73" s="626" t="str">
        <f t="shared" si="12"/>
        <v/>
      </c>
      <c r="J73" s="617" t="str">
        <f>IF($S73="_","",VLOOKUP($S73,燃料種設定!$F$2:$I$992,4,FALSE))</f>
        <v/>
      </c>
      <c r="K73" s="624" t="str">
        <f>IF(E73="","",IF(OR(G73="",G73="―"),"―",VLOOKUP(LEFT($G73,2),燃料種!$A$1:$D$42,4,FALSE)))</f>
        <v/>
      </c>
      <c r="L73" s="617" t="str">
        <f>IF($R73="_","",VLOOKUP($R73,排出活動区分!$F$2:$G$438,2,FALSE))</f>
        <v/>
      </c>
      <c r="M73" s="624" t="str">
        <f>IF($R73="_","",VLOOKUP($R73,排出活動区分!$F$2:$H$438,3,FALSE))</f>
        <v/>
      </c>
      <c r="N73" s="621">
        <v>265</v>
      </c>
      <c r="O73" s="407" t="str">
        <f t="shared" si="14"/>
        <v/>
      </c>
      <c r="P73" s="213">
        <v>20</v>
      </c>
      <c r="Q73" s="338"/>
      <c r="R73" s="243" t="str">
        <f t="shared" si="15"/>
        <v>_</v>
      </c>
      <c r="S73" s="243" t="str">
        <f t="shared" si="16"/>
        <v>_</v>
      </c>
      <c r="T73" s="242" t="e">
        <f>IF(MID($E73, 1, 3)="N01", VLOOKUP(MID($G73, 1, 2),燃料種!$A$1:$F$42,6,FALSE),VLOOKUP($F73,排出活動区分!$D$1:$H$443,2,FALSE))</f>
        <v>#N/A</v>
      </c>
    </row>
    <row r="74" spans="1:20" ht="12" customHeight="1">
      <c r="A74" s="1034"/>
      <c r="B74" s="88"/>
      <c r="C74" s="53"/>
      <c r="D74" s="54"/>
      <c r="E74" s="55"/>
      <c r="F74" s="56"/>
      <c r="G74" s="57"/>
      <c r="H74" s="413"/>
      <c r="I74" s="626" t="str">
        <f t="shared" si="12"/>
        <v/>
      </c>
      <c r="J74" s="617" t="str">
        <f>IF($S74="_","",VLOOKUP($S74,燃料種設定!$F$2:$I$992,4,FALSE))</f>
        <v/>
      </c>
      <c r="K74" s="620" t="str">
        <f>IF(E74="","",IF(OR(G74="",G74="―"),"―",VLOOKUP(LEFT($G74,2),燃料種!$A$1:$D$42,4,FALSE)))</f>
        <v/>
      </c>
      <c r="L74" s="617" t="str">
        <f>IF($R74="_","",VLOOKUP($R74,排出活動区分!$F$2:$G$438,2,FALSE))</f>
        <v/>
      </c>
      <c r="M74" s="620" t="str">
        <f>IF($R74="_","",VLOOKUP($R74,排出活動区分!$F$2:$H$438,3,FALSE))</f>
        <v/>
      </c>
      <c r="N74" s="621">
        <v>265</v>
      </c>
      <c r="O74" s="407" t="str">
        <f t="shared" si="14"/>
        <v/>
      </c>
      <c r="P74" s="213">
        <v>21</v>
      </c>
      <c r="Q74" s="338"/>
      <c r="R74" s="243" t="str">
        <f t="shared" si="15"/>
        <v>_</v>
      </c>
      <c r="S74" s="243" t="str">
        <f t="shared" si="16"/>
        <v>_</v>
      </c>
      <c r="T74" s="242" t="e">
        <f>IF(MID($E74, 1, 3)="N01", VLOOKUP(MID($G74, 1, 2),燃料種!$A$1:$F$42,6,FALSE),VLOOKUP($F74,排出活動区分!$D$1:$H$443,2,FALSE))</f>
        <v>#N/A</v>
      </c>
    </row>
    <row r="75" spans="1:20" ht="12" hidden="1" customHeight="1">
      <c r="A75" s="1034"/>
      <c r="B75" s="88"/>
      <c r="C75" s="53"/>
      <c r="D75" s="54"/>
      <c r="E75" s="55"/>
      <c r="F75" s="56"/>
      <c r="G75" s="57"/>
      <c r="H75" s="413"/>
      <c r="I75" s="398"/>
      <c r="J75" s="617" t="str">
        <f>IF($S75="_","",VLOOKUP($S75,燃料種設定!$F$2:$I$992,4,FALSE))</f>
        <v/>
      </c>
      <c r="K75" s="111"/>
      <c r="L75" s="76"/>
      <c r="M75" s="111"/>
      <c r="N75" s="558">
        <v>265</v>
      </c>
      <c r="O75" s="407" t="str">
        <f t="shared" si="14"/>
        <v/>
      </c>
      <c r="P75" s="213">
        <v>22</v>
      </c>
      <c r="Q75" s="338"/>
      <c r="R75" s="243" t="str">
        <f t="shared" si="15"/>
        <v>_</v>
      </c>
      <c r="S75" s="243" t="str">
        <f t="shared" si="16"/>
        <v>_</v>
      </c>
      <c r="T75" s="242" t="e">
        <f>IF(MID($E75, 1, 3)="N01", VLOOKUP(MID($G75, 1, 2),燃料種!$A$1:$F$32,6,FALSE),VLOOKUP($F75,排出活動区分!$D$1:$H$434,2,FALSE))</f>
        <v>#N/A</v>
      </c>
    </row>
    <row r="76" spans="1:20" ht="12" hidden="1" customHeight="1">
      <c r="A76" s="1034"/>
      <c r="B76" s="88"/>
      <c r="C76" s="53"/>
      <c r="D76" s="54"/>
      <c r="E76" s="55"/>
      <c r="F76" s="56"/>
      <c r="G76" s="57"/>
      <c r="H76" s="413"/>
      <c r="I76" s="398"/>
      <c r="J76" s="617" t="str">
        <f>IF($S76="_","",VLOOKUP($S76,燃料種設定!$F$2:$I$992,4,FALSE))</f>
        <v/>
      </c>
      <c r="K76" s="111"/>
      <c r="L76" s="76"/>
      <c r="M76" s="111"/>
      <c r="N76" s="558">
        <v>265</v>
      </c>
      <c r="O76" s="407" t="str">
        <f t="shared" si="14"/>
        <v/>
      </c>
      <c r="P76" s="213">
        <v>23</v>
      </c>
      <c r="Q76" s="338"/>
      <c r="R76" s="243" t="str">
        <f t="shared" si="15"/>
        <v>_</v>
      </c>
      <c r="S76" s="243" t="str">
        <f t="shared" si="16"/>
        <v>_</v>
      </c>
      <c r="T76" s="242" t="e">
        <f>IF(MID($E76, 1, 3)="N01", VLOOKUP(MID($G76, 1, 2),燃料種!$A$1:$F$32,6,FALSE),VLOOKUP($F76,排出活動区分!$D$1:$H$434,2,FALSE))</f>
        <v>#N/A</v>
      </c>
    </row>
    <row r="77" spans="1:20" ht="12" hidden="1" customHeight="1">
      <c r="A77" s="1034"/>
      <c r="B77" s="88"/>
      <c r="C77" s="53"/>
      <c r="D77" s="54"/>
      <c r="E77" s="55"/>
      <c r="F77" s="56"/>
      <c r="G77" s="57"/>
      <c r="H77" s="413"/>
      <c r="I77" s="398"/>
      <c r="J77" s="617" t="str">
        <f>IF($S77="_","",VLOOKUP($S77,燃料種設定!$F$2:$I$992,4,FALSE))</f>
        <v/>
      </c>
      <c r="K77" s="111"/>
      <c r="L77" s="76"/>
      <c r="M77" s="111"/>
      <c r="N77" s="558">
        <v>265</v>
      </c>
      <c r="O77" s="407" t="str">
        <f t="shared" si="14"/>
        <v/>
      </c>
      <c r="P77" s="213">
        <v>24</v>
      </c>
      <c r="Q77" s="338"/>
      <c r="R77" s="243" t="str">
        <f t="shared" si="15"/>
        <v>_</v>
      </c>
      <c r="S77" s="243" t="str">
        <f t="shared" si="16"/>
        <v>_</v>
      </c>
      <c r="T77" s="242" t="e">
        <f>IF(MID($E77, 1, 3)="N01", VLOOKUP(MID($G77, 1, 2),燃料種!$A$1:$F$32,6,FALSE),VLOOKUP($F77,排出活動区分!$D$1:$H$434,2,FALSE))</f>
        <v>#N/A</v>
      </c>
    </row>
    <row r="78" spans="1:20" ht="12" hidden="1" customHeight="1">
      <c r="A78" s="1034"/>
      <c r="B78" s="88"/>
      <c r="C78" s="53"/>
      <c r="D78" s="54"/>
      <c r="E78" s="55"/>
      <c r="F78" s="56"/>
      <c r="G78" s="57"/>
      <c r="H78" s="413"/>
      <c r="I78" s="398"/>
      <c r="J78" s="617" t="str">
        <f>IF($S78="_","",VLOOKUP($S78,燃料種設定!$F$2:$I$992,4,FALSE))</f>
        <v/>
      </c>
      <c r="K78" s="111"/>
      <c r="L78" s="76"/>
      <c r="M78" s="111"/>
      <c r="N78" s="558">
        <v>265</v>
      </c>
      <c r="O78" s="407" t="str">
        <f t="shared" si="14"/>
        <v/>
      </c>
      <c r="P78" s="213">
        <v>25</v>
      </c>
      <c r="Q78" s="338"/>
      <c r="R78" s="243" t="str">
        <f t="shared" si="15"/>
        <v>_</v>
      </c>
      <c r="S78" s="243" t="str">
        <f t="shared" si="16"/>
        <v>_</v>
      </c>
      <c r="T78" s="242" t="e">
        <f>IF(MID($E78, 1, 3)="N01", VLOOKUP(MID($G78, 1, 2),燃料種!$A$1:$F$32,6,FALSE),VLOOKUP($F78,排出活動区分!$D$1:$H$434,2,FALSE))</f>
        <v>#N/A</v>
      </c>
    </row>
    <row r="79" spans="1:20" ht="12" hidden="1" customHeight="1">
      <c r="A79" s="1034"/>
      <c r="B79" s="88"/>
      <c r="C79" s="53"/>
      <c r="D79" s="54"/>
      <c r="E79" s="55"/>
      <c r="F79" s="56"/>
      <c r="G79" s="57"/>
      <c r="H79" s="413"/>
      <c r="I79" s="398"/>
      <c r="J79" s="617" t="str">
        <f>IF($S79="_","",VLOOKUP($S79,燃料種設定!$F$2:$I$992,4,FALSE))</f>
        <v/>
      </c>
      <c r="K79" s="111"/>
      <c r="L79" s="76"/>
      <c r="M79" s="111"/>
      <c r="N79" s="558">
        <v>265</v>
      </c>
      <c r="O79" s="407" t="str">
        <f t="shared" si="14"/>
        <v/>
      </c>
      <c r="P79" s="213">
        <v>26</v>
      </c>
      <c r="Q79" s="338"/>
      <c r="R79" s="243" t="str">
        <f t="shared" si="15"/>
        <v>_</v>
      </c>
      <c r="S79" s="243" t="str">
        <f t="shared" si="16"/>
        <v>_</v>
      </c>
      <c r="T79" s="242" t="e">
        <f>IF(MID($E79, 1, 3)="N01", VLOOKUP(MID($G79, 1, 2),燃料種!$A$1:$F$32,6,FALSE),VLOOKUP($F79,排出活動区分!$D$1:$H$434,2,FALSE))</f>
        <v>#N/A</v>
      </c>
    </row>
    <row r="80" spans="1:20" ht="12" hidden="1" customHeight="1">
      <c r="A80" s="1034"/>
      <c r="B80" s="88"/>
      <c r="C80" s="53"/>
      <c r="D80" s="54"/>
      <c r="E80" s="55"/>
      <c r="F80" s="56"/>
      <c r="G80" s="57"/>
      <c r="H80" s="413"/>
      <c r="I80" s="398"/>
      <c r="J80" s="617" t="str">
        <f>IF($S80="_","",VLOOKUP($S80,燃料種設定!$F$2:$I$992,4,FALSE))</f>
        <v/>
      </c>
      <c r="K80" s="111"/>
      <c r="L80" s="76"/>
      <c r="M80" s="111"/>
      <c r="N80" s="558">
        <v>265</v>
      </c>
      <c r="O80" s="407" t="str">
        <f t="shared" si="14"/>
        <v/>
      </c>
      <c r="P80" s="213">
        <v>27</v>
      </c>
      <c r="Q80" s="338"/>
      <c r="R80" s="243" t="str">
        <f t="shared" si="15"/>
        <v>_</v>
      </c>
      <c r="S80" s="243" t="str">
        <f t="shared" si="16"/>
        <v>_</v>
      </c>
      <c r="T80" s="242" t="e">
        <f>IF(MID($E80, 1, 3)="N01", VLOOKUP(MID($G80, 1, 2),燃料種!$A$1:$F$32,6,FALSE),VLOOKUP($F80,排出活動区分!$D$1:$H$434,2,FALSE))</f>
        <v>#N/A</v>
      </c>
    </row>
    <row r="81" spans="1:20" ht="12" hidden="1" customHeight="1">
      <c r="A81" s="1034"/>
      <c r="B81" s="88"/>
      <c r="C81" s="53"/>
      <c r="D81" s="54"/>
      <c r="E81" s="55"/>
      <c r="F81" s="56"/>
      <c r="G81" s="57"/>
      <c r="H81" s="413"/>
      <c r="I81" s="398"/>
      <c r="J81" s="617" t="str">
        <f>IF($S81="_","",VLOOKUP($S81,燃料種設定!$F$2:$I$992,4,FALSE))</f>
        <v/>
      </c>
      <c r="K81" s="111"/>
      <c r="L81" s="76"/>
      <c r="M81" s="111"/>
      <c r="N81" s="558">
        <v>265</v>
      </c>
      <c r="O81" s="407" t="str">
        <f t="shared" si="14"/>
        <v/>
      </c>
      <c r="P81" s="213">
        <v>28</v>
      </c>
      <c r="Q81" s="338"/>
      <c r="R81" s="243" t="str">
        <f t="shared" si="15"/>
        <v>_</v>
      </c>
      <c r="S81" s="243" t="str">
        <f t="shared" si="16"/>
        <v>_</v>
      </c>
      <c r="T81" s="242" t="e">
        <f>IF(MID($E81, 1, 3)="N01", VLOOKUP(MID($G81, 1, 2),燃料種!$A$1:$F$32,6,FALSE),VLOOKUP($F81,排出活動区分!$D$1:$H$434,2,FALSE))</f>
        <v>#N/A</v>
      </c>
    </row>
    <row r="82" spans="1:20" ht="12" hidden="1" customHeight="1">
      <c r="A82" s="1034"/>
      <c r="B82" s="88"/>
      <c r="C82" s="53"/>
      <c r="D82" s="54"/>
      <c r="E82" s="55"/>
      <c r="F82" s="56"/>
      <c r="G82" s="57"/>
      <c r="H82" s="413"/>
      <c r="I82" s="398"/>
      <c r="J82" s="617" t="str">
        <f>IF($S82="_","",VLOOKUP($S82,燃料種設定!$F$2:$I$992,4,FALSE))</f>
        <v/>
      </c>
      <c r="K82" s="111"/>
      <c r="L82" s="76"/>
      <c r="M82" s="111"/>
      <c r="N82" s="558">
        <v>265</v>
      </c>
      <c r="O82" s="407" t="str">
        <f t="shared" si="14"/>
        <v/>
      </c>
      <c r="P82" s="213">
        <v>29</v>
      </c>
      <c r="Q82" s="338"/>
      <c r="R82" s="243" t="str">
        <f t="shared" si="15"/>
        <v>_</v>
      </c>
      <c r="S82" s="243" t="str">
        <f t="shared" si="16"/>
        <v>_</v>
      </c>
      <c r="T82" s="242" t="e">
        <f>IF(MID($E82, 1, 3)="N01", VLOOKUP(MID($G82, 1, 2),燃料種!$A$1:$F$32,6,FALSE),VLOOKUP($F82,排出活動区分!$D$1:$H$434,2,FALSE))</f>
        <v>#N/A</v>
      </c>
    </row>
    <row r="83" spans="1:20" ht="12" hidden="1" customHeight="1">
      <c r="A83" s="1034"/>
      <c r="B83" s="88"/>
      <c r="C83" s="53"/>
      <c r="D83" s="54"/>
      <c r="E83" s="55"/>
      <c r="F83" s="56"/>
      <c r="G83" s="57"/>
      <c r="H83" s="413"/>
      <c r="I83" s="398"/>
      <c r="J83" s="617" t="str">
        <f>IF($S83="_","",VLOOKUP($S83,燃料種設定!$F$2:$I$992,4,FALSE))</f>
        <v/>
      </c>
      <c r="K83" s="111"/>
      <c r="L83" s="76"/>
      <c r="M83" s="111"/>
      <c r="N83" s="558">
        <v>265</v>
      </c>
      <c r="O83" s="407" t="str">
        <f t="shared" si="14"/>
        <v/>
      </c>
      <c r="P83" s="213">
        <v>30</v>
      </c>
      <c r="Q83" s="338"/>
      <c r="R83" s="243" t="str">
        <f t="shared" si="15"/>
        <v>_</v>
      </c>
      <c r="S83" s="243" t="str">
        <f t="shared" si="16"/>
        <v>_</v>
      </c>
      <c r="T83" s="242" t="e">
        <f>IF(MID($E83, 1, 3)="N01", VLOOKUP(MID($G83, 1, 2),燃料種!$A$1:$F$32,6,FALSE),VLOOKUP($F83,排出活動区分!$D$1:$H$434,2,FALSE))</f>
        <v>#N/A</v>
      </c>
    </row>
    <row r="84" spans="1:20" ht="12" hidden="1" customHeight="1">
      <c r="A84" s="1034"/>
      <c r="B84" s="88"/>
      <c r="C84" s="53"/>
      <c r="D84" s="54"/>
      <c r="E84" s="55"/>
      <c r="F84" s="56"/>
      <c r="G84" s="57"/>
      <c r="H84" s="413"/>
      <c r="I84" s="398"/>
      <c r="J84" s="617" t="str">
        <f>IF($S84="_","",VLOOKUP($S84,燃料種設定!$F$2:$I$992,4,FALSE))</f>
        <v/>
      </c>
      <c r="K84" s="111"/>
      <c r="L84" s="76"/>
      <c r="M84" s="111"/>
      <c r="N84" s="558">
        <v>265</v>
      </c>
      <c r="O84" s="407" t="str">
        <f t="shared" si="14"/>
        <v/>
      </c>
      <c r="P84" s="213">
        <v>31</v>
      </c>
      <c r="Q84" s="338"/>
      <c r="R84" s="243" t="str">
        <f t="shared" si="15"/>
        <v>_</v>
      </c>
      <c r="S84" s="243" t="str">
        <f t="shared" si="16"/>
        <v>_</v>
      </c>
      <c r="T84" s="242" t="e">
        <f>IF(MID($E84, 1, 3)="N01", VLOOKUP(MID($G84, 1, 2),燃料種!$A$1:$F$32,6,FALSE),VLOOKUP($F84,排出活動区分!$D$1:$H$434,2,FALSE))</f>
        <v>#N/A</v>
      </c>
    </row>
    <row r="85" spans="1:20" ht="12" hidden="1" customHeight="1">
      <c r="A85" s="1034"/>
      <c r="B85" s="88"/>
      <c r="C85" s="53"/>
      <c r="D85" s="54"/>
      <c r="E85" s="55"/>
      <c r="F85" s="56"/>
      <c r="G85" s="57"/>
      <c r="H85" s="413"/>
      <c r="I85" s="398"/>
      <c r="J85" s="617" t="str">
        <f>IF($S85="_","",VLOOKUP($S85,燃料種設定!$F$2:$I$992,4,FALSE))</f>
        <v/>
      </c>
      <c r="K85" s="111"/>
      <c r="L85" s="76"/>
      <c r="M85" s="111"/>
      <c r="N85" s="558">
        <v>265</v>
      </c>
      <c r="O85" s="407" t="str">
        <f t="shared" si="14"/>
        <v/>
      </c>
      <c r="P85" s="213">
        <v>32</v>
      </c>
      <c r="Q85" s="338"/>
      <c r="R85" s="243" t="str">
        <f t="shared" si="15"/>
        <v>_</v>
      </c>
      <c r="S85" s="243" t="str">
        <f t="shared" si="16"/>
        <v>_</v>
      </c>
      <c r="T85" s="242" t="e">
        <f>IF(MID($E85, 1, 3)="N01", VLOOKUP(MID($G85, 1, 2),燃料種!$A$1:$F$32,6,FALSE),VLOOKUP($F85,排出活動区分!$D$1:$H$434,2,FALSE))</f>
        <v>#N/A</v>
      </c>
    </row>
    <row r="86" spans="1:20" ht="12" hidden="1" customHeight="1">
      <c r="A86" s="1034"/>
      <c r="B86" s="88"/>
      <c r="C86" s="53"/>
      <c r="D86" s="54"/>
      <c r="E86" s="55"/>
      <c r="F86" s="56"/>
      <c r="G86" s="57"/>
      <c r="H86" s="413"/>
      <c r="I86" s="398"/>
      <c r="J86" s="617" t="str">
        <f>IF($S86="_","",VLOOKUP($S86,燃料種設定!$F$2:$I$992,4,FALSE))</f>
        <v/>
      </c>
      <c r="K86" s="111"/>
      <c r="L86" s="76"/>
      <c r="M86" s="111"/>
      <c r="N86" s="558">
        <v>265</v>
      </c>
      <c r="O86" s="407" t="str">
        <f t="shared" si="14"/>
        <v/>
      </c>
      <c r="P86" s="213">
        <v>33</v>
      </c>
      <c r="Q86" s="338"/>
      <c r="R86" s="243" t="str">
        <f t="shared" si="15"/>
        <v>_</v>
      </c>
      <c r="S86" s="243" t="str">
        <f t="shared" si="16"/>
        <v>_</v>
      </c>
      <c r="T86" s="242" t="e">
        <f>IF(MID($E86, 1, 3)="N01", VLOOKUP(MID($G86, 1, 2),燃料種!$A$1:$F$32,6,FALSE),VLOOKUP($F86,排出活動区分!$D$1:$H$434,2,FALSE))</f>
        <v>#N/A</v>
      </c>
    </row>
    <row r="87" spans="1:20" ht="12" hidden="1" customHeight="1">
      <c r="A87" s="1034"/>
      <c r="B87" s="88"/>
      <c r="C87" s="53"/>
      <c r="D87" s="54"/>
      <c r="E87" s="55"/>
      <c r="F87" s="56"/>
      <c r="G87" s="57"/>
      <c r="H87" s="413"/>
      <c r="I87" s="398"/>
      <c r="J87" s="617" t="str">
        <f>IF($S87="_","",VLOOKUP($S87,燃料種設定!$F$2:$I$992,4,FALSE))</f>
        <v/>
      </c>
      <c r="K87" s="111"/>
      <c r="L87" s="76"/>
      <c r="M87" s="111"/>
      <c r="N87" s="558">
        <v>265</v>
      </c>
      <c r="O87" s="407" t="str">
        <f t="shared" si="14"/>
        <v/>
      </c>
      <c r="P87" s="213">
        <v>34</v>
      </c>
      <c r="Q87" s="338"/>
      <c r="R87" s="243" t="str">
        <f t="shared" si="15"/>
        <v>_</v>
      </c>
      <c r="S87" s="243" t="str">
        <f t="shared" si="16"/>
        <v>_</v>
      </c>
      <c r="T87" s="242" t="e">
        <f>IF(MID($E87, 1, 3)="N01", VLOOKUP(MID($G87, 1, 2),燃料種!$A$1:$F$32,6,FALSE),VLOOKUP($F87,排出活動区分!$D$1:$H$434,2,FALSE))</f>
        <v>#N/A</v>
      </c>
    </row>
    <row r="88" spans="1:20" ht="12" hidden="1" customHeight="1">
      <c r="A88" s="1034"/>
      <c r="B88" s="88"/>
      <c r="C88" s="53"/>
      <c r="D88" s="54"/>
      <c r="E88" s="55"/>
      <c r="F88" s="56"/>
      <c r="G88" s="57"/>
      <c r="H88" s="413"/>
      <c r="I88" s="398"/>
      <c r="J88" s="617" t="str">
        <f>IF($S88="_","",VLOOKUP($S88,燃料種設定!$F$2:$I$992,4,FALSE))</f>
        <v/>
      </c>
      <c r="K88" s="111"/>
      <c r="L88" s="76"/>
      <c r="M88" s="111"/>
      <c r="N88" s="558">
        <v>265</v>
      </c>
      <c r="O88" s="407" t="str">
        <f>IF(F88="","",IF(J88="―",IF(L88="―",ROUND(H88*N88,4),ROUND(H88*L88*N88,4)),ROUND(H88*J88*L88*N88,4)))</f>
        <v/>
      </c>
      <c r="P88" s="213">
        <v>35</v>
      </c>
      <c r="Q88" s="338"/>
      <c r="R88" s="243" t="str">
        <f>LEFT(E88,3)&amp;"_"&amp;LEFT(F88,5)</f>
        <v>_</v>
      </c>
      <c r="S88" s="243" t="str">
        <f>LEFT(F88,5)&amp;"_"&amp;LEFT(G88,2)</f>
        <v>_</v>
      </c>
      <c r="T88" s="242" t="e">
        <f>IF(MID($E88, 1, 3)="N01", VLOOKUP(MID($G88, 1, 2),燃料種!$A$1:$F$32,6,FALSE),VLOOKUP($F88,排出活動区分!$D$1:$H$434,2,FALSE))</f>
        <v>#N/A</v>
      </c>
    </row>
    <row r="89" spans="1:20" ht="12" customHeight="1">
      <c r="A89" s="1034"/>
      <c r="B89" s="88"/>
      <c r="C89" s="53"/>
      <c r="D89" s="54"/>
      <c r="E89" s="55"/>
      <c r="F89" s="56"/>
      <c r="G89" s="57"/>
      <c r="H89" s="413"/>
      <c r="I89" s="398"/>
      <c r="J89" s="76"/>
      <c r="K89" s="111"/>
      <c r="L89" s="76"/>
      <c r="M89" s="111"/>
      <c r="N89" s="558">
        <v>265</v>
      </c>
      <c r="O89" s="407" t="str">
        <f>IF(F89="","",IF(J89="―",IF(L89="―",ROUND(H89*N89,4),ROUND(H89*L89*N89,4)),ROUND(H89*J89*L89*N89,4)))</f>
        <v/>
      </c>
      <c r="P89" s="213">
        <v>36</v>
      </c>
      <c r="R89" s="243" t="str">
        <f>LEFT(E89,3)&amp;"_"&amp;LEFT(F89,5)</f>
        <v>_</v>
      </c>
      <c r="S89" s="243" t="str">
        <f>LEFT(F89,5)&amp;"_"&amp;LEFT(G89,2)</f>
        <v>_</v>
      </c>
    </row>
    <row r="90" spans="1:20" ht="12" customHeight="1">
      <c r="A90" s="1034"/>
      <c r="B90" s="88"/>
      <c r="C90" s="53"/>
      <c r="D90" s="54"/>
      <c r="E90" s="55"/>
      <c r="F90" s="56"/>
      <c r="G90" s="57"/>
      <c r="H90" s="413"/>
      <c r="I90" s="401"/>
      <c r="J90" s="76"/>
      <c r="K90" s="111"/>
      <c r="L90" s="76"/>
      <c r="M90" s="111"/>
      <c r="N90" s="558">
        <v>265</v>
      </c>
      <c r="O90" s="407" t="str">
        <f>IF(F90="","",IF(J90="―",IF(L90="―",ROUND(H90*N90,4),ROUND(H90*L90*N90,4)),ROUND(H90*J90*L90*N90,4)))</f>
        <v/>
      </c>
      <c r="P90" s="213">
        <v>37</v>
      </c>
      <c r="R90" s="243" t="str">
        <f>LEFT(E90,3)&amp;"_"&amp;LEFT(F90,5)</f>
        <v>_</v>
      </c>
      <c r="S90" s="243" t="str">
        <f>LEFT(F90,5)&amp;"_"&amp;LEFT(G90,2)</f>
        <v>_</v>
      </c>
    </row>
    <row r="91" spans="1:20" ht="12" customHeight="1">
      <c r="A91" s="1034"/>
      <c r="B91" s="88"/>
      <c r="C91" s="53"/>
      <c r="D91" s="54"/>
      <c r="E91" s="55"/>
      <c r="F91" s="56"/>
      <c r="G91" s="57"/>
      <c r="H91" s="413"/>
      <c r="I91" s="401"/>
      <c r="J91" s="76"/>
      <c r="K91" s="111"/>
      <c r="L91" s="76"/>
      <c r="M91" s="111"/>
      <c r="N91" s="558">
        <v>265</v>
      </c>
      <c r="O91" s="407" t="str">
        <f t="shared" ref="O91:O107" si="17">IF(F91="","",IF(J91="―",IF(L91="―",ROUND(H91*N91,4),ROUND(H91*L91*N91,4)),ROUND(H91*J91*L91*N91,4)))</f>
        <v/>
      </c>
      <c r="P91" s="213">
        <v>38</v>
      </c>
      <c r="R91" s="243" t="str">
        <f t="shared" ref="R91:R107" si="18">LEFT(E91,3)&amp;"_"&amp;LEFT(F91,5)</f>
        <v>_</v>
      </c>
      <c r="S91" s="243" t="str">
        <f t="shared" ref="S91:S107" si="19">LEFT(F91,5)&amp;"_"&amp;LEFT(G91,2)</f>
        <v>_</v>
      </c>
    </row>
    <row r="92" spans="1:20" ht="12" customHeight="1">
      <c r="A92" s="1034"/>
      <c r="B92" s="88"/>
      <c r="C92" s="53"/>
      <c r="D92" s="54"/>
      <c r="E92" s="55"/>
      <c r="F92" s="56"/>
      <c r="G92" s="57"/>
      <c r="H92" s="413"/>
      <c r="I92" s="401"/>
      <c r="J92" s="76"/>
      <c r="K92" s="111"/>
      <c r="L92" s="76"/>
      <c r="M92" s="111"/>
      <c r="N92" s="558">
        <v>265</v>
      </c>
      <c r="O92" s="407" t="str">
        <f t="shared" si="17"/>
        <v/>
      </c>
      <c r="P92" s="213">
        <v>39</v>
      </c>
      <c r="Q92" s="338"/>
      <c r="R92" s="243" t="str">
        <f t="shared" si="18"/>
        <v>_</v>
      </c>
      <c r="S92" s="243" t="str">
        <f t="shared" si="19"/>
        <v>_</v>
      </c>
    </row>
    <row r="93" spans="1:20" ht="12" customHeight="1" thickBot="1">
      <c r="A93" s="1034"/>
      <c r="B93" s="88"/>
      <c r="C93" s="53"/>
      <c r="D93" s="54"/>
      <c r="E93" s="55"/>
      <c r="F93" s="56"/>
      <c r="G93" s="57"/>
      <c r="H93" s="413"/>
      <c r="I93" s="401"/>
      <c r="J93" s="76"/>
      <c r="K93" s="111"/>
      <c r="L93" s="76"/>
      <c r="M93" s="111"/>
      <c r="N93" s="558">
        <v>265</v>
      </c>
      <c r="O93" s="407" t="str">
        <f t="shared" si="17"/>
        <v/>
      </c>
      <c r="P93" s="213">
        <v>40</v>
      </c>
      <c r="Q93" s="338"/>
      <c r="R93" s="243" t="str">
        <f t="shared" si="18"/>
        <v>_</v>
      </c>
      <c r="S93" s="243" t="str">
        <f t="shared" si="19"/>
        <v>_</v>
      </c>
    </row>
    <row r="94" spans="1:20" ht="12" hidden="1" customHeight="1">
      <c r="A94" s="1034"/>
      <c r="B94" s="88"/>
      <c r="C94" s="53"/>
      <c r="D94" s="54"/>
      <c r="E94" s="55" t="s">
        <v>1156</v>
      </c>
      <c r="F94" s="56"/>
      <c r="G94" s="93"/>
      <c r="H94" s="397">
        <v>1</v>
      </c>
      <c r="I94" s="401" t="s">
        <v>1155</v>
      </c>
      <c r="J94" s="76">
        <v>1</v>
      </c>
      <c r="K94" s="111" t="s">
        <v>1155</v>
      </c>
      <c r="L94" s="76">
        <v>1</v>
      </c>
      <c r="M94" s="111" t="s">
        <v>1155</v>
      </c>
      <c r="N94" s="441">
        <v>310</v>
      </c>
      <c r="O94" s="101" t="str">
        <f t="shared" si="17"/>
        <v/>
      </c>
      <c r="P94" s="213">
        <v>41</v>
      </c>
      <c r="Q94" s="338"/>
      <c r="R94" s="243" t="str">
        <f t="shared" si="18"/>
        <v>N02_</v>
      </c>
      <c r="S94" s="243" t="str">
        <f t="shared" si="19"/>
        <v>_</v>
      </c>
    </row>
    <row r="95" spans="1:20" ht="12" hidden="1" customHeight="1">
      <c r="A95" s="1034"/>
      <c r="B95" s="88"/>
      <c r="C95" s="53"/>
      <c r="D95" s="54"/>
      <c r="E95" s="55" t="s">
        <v>1156</v>
      </c>
      <c r="F95" s="56"/>
      <c r="G95" s="93"/>
      <c r="H95" s="397">
        <v>1</v>
      </c>
      <c r="I95" s="401" t="s">
        <v>1155</v>
      </c>
      <c r="J95" s="76">
        <v>1</v>
      </c>
      <c r="K95" s="111" t="s">
        <v>1155</v>
      </c>
      <c r="L95" s="76">
        <v>1</v>
      </c>
      <c r="M95" s="111" t="s">
        <v>1155</v>
      </c>
      <c r="N95" s="441">
        <v>310</v>
      </c>
      <c r="O95" s="101" t="str">
        <f t="shared" si="17"/>
        <v/>
      </c>
      <c r="P95" s="213">
        <v>42</v>
      </c>
      <c r="Q95" s="338"/>
      <c r="R95" s="243" t="str">
        <f t="shared" si="18"/>
        <v>N02_</v>
      </c>
      <c r="S95" s="243" t="str">
        <f t="shared" si="19"/>
        <v>_</v>
      </c>
    </row>
    <row r="96" spans="1:20" ht="12" hidden="1" customHeight="1">
      <c r="A96" s="1034"/>
      <c r="B96" s="88"/>
      <c r="C96" s="53"/>
      <c r="D96" s="54"/>
      <c r="E96" s="55" t="s">
        <v>1156</v>
      </c>
      <c r="F96" s="56"/>
      <c r="G96" s="93"/>
      <c r="H96" s="397">
        <v>1</v>
      </c>
      <c r="I96" s="401" t="s">
        <v>1155</v>
      </c>
      <c r="J96" s="76">
        <v>1</v>
      </c>
      <c r="K96" s="111" t="s">
        <v>1155</v>
      </c>
      <c r="L96" s="76">
        <v>1</v>
      </c>
      <c r="M96" s="111" t="s">
        <v>1155</v>
      </c>
      <c r="N96" s="441">
        <v>310</v>
      </c>
      <c r="O96" s="101" t="str">
        <f t="shared" si="17"/>
        <v/>
      </c>
      <c r="P96" s="213">
        <v>43</v>
      </c>
      <c r="Q96" s="338"/>
      <c r="R96" s="243" t="str">
        <f t="shared" si="18"/>
        <v>N02_</v>
      </c>
      <c r="S96" s="243" t="str">
        <f t="shared" si="19"/>
        <v>_</v>
      </c>
    </row>
    <row r="97" spans="1:19" ht="12" hidden="1" customHeight="1">
      <c r="A97" s="1034"/>
      <c r="B97" s="88"/>
      <c r="C97" s="53"/>
      <c r="D97" s="54"/>
      <c r="E97" s="55" t="s">
        <v>1156</v>
      </c>
      <c r="F97" s="56"/>
      <c r="G97" s="93"/>
      <c r="H97" s="397">
        <v>1</v>
      </c>
      <c r="I97" s="401" t="s">
        <v>1155</v>
      </c>
      <c r="J97" s="76">
        <v>1</v>
      </c>
      <c r="K97" s="111" t="s">
        <v>1155</v>
      </c>
      <c r="L97" s="76">
        <v>1</v>
      </c>
      <c r="M97" s="111" t="s">
        <v>1155</v>
      </c>
      <c r="N97" s="441">
        <v>310</v>
      </c>
      <c r="O97" s="101" t="str">
        <f t="shared" si="17"/>
        <v/>
      </c>
      <c r="P97" s="213">
        <v>44</v>
      </c>
      <c r="Q97" s="338"/>
      <c r="R97" s="243" t="str">
        <f t="shared" si="18"/>
        <v>N02_</v>
      </c>
      <c r="S97" s="243" t="str">
        <f t="shared" si="19"/>
        <v>_</v>
      </c>
    </row>
    <row r="98" spans="1:19" ht="12" hidden="1" customHeight="1">
      <c r="A98" s="1034"/>
      <c r="B98" s="88"/>
      <c r="C98" s="53"/>
      <c r="D98" s="54"/>
      <c r="E98" s="55" t="s">
        <v>1156</v>
      </c>
      <c r="F98" s="56"/>
      <c r="G98" s="93"/>
      <c r="H98" s="397">
        <v>1</v>
      </c>
      <c r="I98" s="401" t="s">
        <v>1155</v>
      </c>
      <c r="J98" s="76">
        <v>1</v>
      </c>
      <c r="K98" s="111" t="s">
        <v>1155</v>
      </c>
      <c r="L98" s="76">
        <v>1</v>
      </c>
      <c r="M98" s="111" t="s">
        <v>1155</v>
      </c>
      <c r="N98" s="441">
        <v>310</v>
      </c>
      <c r="O98" s="101" t="str">
        <f t="shared" si="17"/>
        <v/>
      </c>
      <c r="P98" s="213">
        <v>45</v>
      </c>
      <c r="Q98" s="338"/>
      <c r="R98" s="243" t="str">
        <f t="shared" si="18"/>
        <v>N02_</v>
      </c>
      <c r="S98" s="243" t="str">
        <f t="shared" si="19"/>
        <v>_</v>
      </c>
    </row>
    <row r="99" spans="1:19" ht="12" hidden="1" customHeight="1">
      <c r="A99" s="1034"/>
      <c r="B99" s="88"/>
      <c r="C99" s="53"/>
      <c r="D99" s="54"/>
      <c r="E99" s="55" t="s">
        <v>1156</v>
      </c>
      <c r="F99" s="56"/>
      <c r="G99" s="93"/>
      <c r="H99" s="397">
        <v>1</v>
      </c>
      <c r="I99" s="401" t="s">
        <v>1155</v>
      </c>
      <c r="J99" s="76">
        <v>1</v>
      </c>
      <c r="K99" s="111" t="s">
        <v>1155</v>
      </c>
      <c r="L99" s="76">
        <v>1</v>
      </c>
      <c r="M99" s="111" t="s">
        <v>1155</v>
      </c>
      <c r="N99" s="441">
        <v>310</v>
      </c>
      <c r="O99" s="101" t="str">
        <f t="shared" si="17"/>
        <v/>
      </c>
      <c r="P99" s="213">
        <v>46</v>
      </c>
      <c r="Q99" s="338"/>
      <c r="R99" s="243" t="str">
        <f t="shared" si="18"/>
        <v>N02_</v>
      </c>
      <c r="S99" s="243" t="str">
        <f t="shared" si="19"/>
        <v>_</v>
      </c>
    </row>
    <row r="100" spans="1:19" ht="12" hidden="1" customHeight="1">
      <c r="A100" s="1034"/>
      <c r="B100" s="88"/>
      <c r="C100" s="53"/>
      <c r="D100" s="54"/>
      <c r="E100" s="55" t="s">
        <v>1156</v>
      </c>
      <c r="F100" s="56"/>
      <c r="G100" s="93"/>
      <c r="H100" s="397">
        <v>1</v>
      </c>
      <c r="I100" s="401" t="s">
        <v>1155</v>
      </c>
      <c r="J100" s="76">
        <v>1</v>
      </c>
      <c r="K100" s="111" t="s">
        <v>1155</v>
      </c>
      <c r="L100" s="76">
        <v>1</v>
      </c>
      <c r="M100" s="111" t="s">
        <v>1155</v>
      </c>
      <c r="N100" s="441">
        <v>310</v>
      </c>
      <c r="O100" s="101" t="str">
        <f t="shared" si="17"/>
        <v/>
      </c>
      <c r="P100" s="213">
        <v>47</v>
      </c>
      <c r="Q100" s="338"/>
      <c r="R100" s="243" t="str">
        <f t="shared" si="18"/>
        <v>N02_</v>
      </c>
      <c r="S100" s="243" t="str">
        <f t="shared" si="19"/>
        <v>_</v>
      </c>
    </row>
    <row r="101" spans="1:19" ht="12" hidden="1" customHeight="1">
      <c r="A101" s="1034"/>
      <c r="B101" s="88"/>
      <c r="C101" s="53"/>
      <c r="D101" s="54"/>
      <c r="E101" s="55" t="s">
        <v>1156</v>
      </c>
      <c r="F101" s="56"/>
      <c r="G101" s="93"/>
      <c r="H101" s="397">
        <v>1</v>
      </c>
      <c r="I101" s="401" t="s">
        <v>1155</v>
      </c>
      <c r="J101" s="76">
        <v>1</v>
      </c>
      <c r="K101" s="111" t="s">
        <v>1155</v>
      </c>
      <c r="L101" s="76">
        <v>1</v>
      </c>
      <c r="M101" s="111" t="s">
        <v>1155</v>
      </c>
      <c r="N101" s="441">
        <v>310</v>
      </c>
      <c r="O101" s="101" t="str">
        <f t="shared" si="17"/>
        <v/>
      </c>
      <c r="P101" s="213">
        <v>48</v>
      </c>
      <c r="Q101" s="338"/>
      <c r="R101" s="243" t="str">
        <f t="shared" si="18"/>
        <v>N02_</v>
      </c>
      <c r="S101" s="243" t="str">
        <f t="shared" si="19"/>
        <v>_</v>
      </c>
    </row>
    <row r="102" spans="1:19" ht="12" hidden="1" customHeight="1">
      <c r="A102" s="1034"/>
      <c r="B102" s="88"/>
      <c r="C102" s="53"/>
      <c r="D102" s="54"/>
      <c r="E102" s="55" t="s">
        <v>1156</v>
      </c>
      <c r="F102" s="56"/>
      <c r="G102" s="93"/>
      <c r="H102" s="397">
        <v>1</v>
      </c>
      <c r="I102" s="401" t="s">
        <v>1155</v>
      </c>
      <c r="J102" s="76">
        <v>1</v>
      </c>
      <c r="K102" s="111" t="s">
        <v>1155</v>
      </c>
      <c r="L102" s="76">
        <v>1</v>
      </c>
      <c r="M102" s="111" t="s">
        <v>1155</v>
      </c>
      <c r="N102" s="441">
        <v>310</v>
      </c>
      <c r="O102" s="101" t="str">
        <f t="shared" si="17"/>
        <v/>
      </c>
      <c r="P102" s="213">
        <v>49</v>
      </c>
      <c r="Q102" s="338"/>
      <c r="R102" s="243" t="str">
        <f t="shared" si="18"/>
        <v>N02_</v>
      </c>
      <c r="S102" s="243" t="str">
        <f t="shared" si="19"/>
        <v>_</v>
      </c>
    </row>
    <row r="103" spans="1:19" ht="12" hidden="1" customHeight="1">
      <c r="A103" s="1034"/>
      <c r="B103" s="88"/>
      <c r="C103" s="53"/>
      <c r="D103" s="54"/>
      <c r="E103" s="55" t="s">
        <v>1156</v>
      </c>
      <c r="F103" s="56"/>
      <c r="G103" s="93"/>
      <c r="H103" s="397">
        <v>1</v>
      </c>
      <c r="I103" s="401" t="s">
        <v>1155</v>
      </c>
      <c r="J103" s="76">
        <v>1</v>
      </c>
      <c r="K103" s="111" t="s">
        <v>1155</v>
      </c>
      <c r="L103" s="76">
        <v>1</v>
      </c>
      <c r="M103" s="111" t="s">
        <v>1155</v>
      </c>
      <c r="N103" s="441">
        <v>310</v>
      </c>
      <c r="O103" s="101" t="str">
        <f t="shared" si="17"/>
        <v/>
      </c>
      <c r="P103" s="213">
        <v>50</v>
      </c>
      <c r="Q103" s="338"/>
      <c r="R103" s="243" t="str">
        <f t="shared" si="18"/>
        <v>N02_</v>
      </c>
      <c r="S103" s="243" t="str">
        <f t="shared" si="19"/>
        <v>_</v>
      </c>
    </row>
    <row r="104" spans="1:19" ht="12" hidden="1" customHeight="1">
      <c r="A104" s="1034"/>
      <c r="B104" s="88"/>
      <c r="C104" s="53"/>
      <c r="D104" s="54"/>
      <c r="E104" s="55" t="s">
        <v>1156</v>
      </c>
      <c r="F104" s="56"/>
      <c r="G104" s="93"/>
      <c r="H104" s="397">
        <v>1</v>
      </c>
      <c r="I104" s="401" t="s">
        <v>1155</v>
      </c>
      <c r="J104" s="76">
        <v>1</v>
      </c>
      <c r="K104" s="111" t="s">
        <v>1155</v>
      </c>
      <c r="L104" s="76">
        <v>1</v>
      </c>
      <c r="M104" s="111" t="s">
        <v>1155</v>
      </c>
      <c r="N104" s="441">
        <v>310</v>
      </c>
      <c r="O104" s="101" t="str">
        <f t="shared" si="17"/>
        <v/>
      </c>
      <c r="P104" s="213">
        <v>51</v>
      </c>
      <c r="Q104" s="338"/>
      <c r="R104" s="243" t="str">
        <f t="shared" si="18"/>
        <v>N02_</v>
      </c>
      <c r="S104" s="243" t="str">
        <f t="shared" si="19"/>
        <v>_</v>
      </c>
    </row>
    <row r="105" spans="1:19" ht="12" hidden="1" customHeight="1">
      <c r="A105" s="1034"/>
      <c r="B105" s="88"/>
      <c r="C105" s="53"/>
      <c r="D105" s="54"/>
      <c r="E105" s="55" t="s">
        <v>1156</v>
      </c>
      <c r="F105" s="56"/>
      <c r="G105" s="93"/>
      <c r="H105" s="397">
        <v>1</v>
      </c>
      <c r="I105" s="401" t="s">
        <v>1155</v>
      </c>
      <c r="J105" s="76">
        <v>1</v>
      </c>
      <c r="K105" s="111" t="s">
        <v>1155</v>
      </c>
      <c r="L105" s="76">
        <v>1</v>
      </c>
      <c r="M105" s="111" t="s">
        <v>1155</v>
      </c>
      <c r="N105" s="441">
        <v>310</v>
      </c>
      <c r="O105" s="101" t="str">
        <f t="shared" si="17"/>
        <v/>
      </c>
      <c r="P105" s="213">
        <v>52</v>
      </c>
      <c r="Q105" s="338"/>
      <c r="R105" s="243" t="str">
        <f t="shared" si="18"/>
        <v>N02_</v>
      </c>
      <c r="S105" s="243" t="str">
        <f t="shared" si="19"/>
        <v>_</v>
      </c>
    </row>
    <row r="106" spans="1:19" ht="12" hidden="1" customHeight="1">
      <c r="A106" s="1034"/>
      <c r="B106" s="88"/>
      <c r="C106" s="53"/>
      <c r="D106" s="54"/>
      <c r="E106" s="55" t="s">
        <v>1156</v>
      </c>
      <c r="F106" s="56"/>
      <c r="G106" s="93"/>
      <c r="H106" s="397">
        <v>1</v>
      </c>
      <c r="I106" s="401" t="s">
        <v>1155</v>
      </c>
      <c r="J106" s="76">
        <v>1</v>
      </c>
      <c r="K106" s="111" t="s">
        <v>1155</v>
      </c>
      <c r="L106" s="76">
        <v>1</v>
      </c>
      <c r="M106" s="111" t="s">
        <v>1155</v>
      </c>
      <c r="N106" s="441">
        <v>310</v>
      </c>
      <c r="O106" s="101" t="str">
        <f t="shared" si="17"/>
        <v/>
      </c>
      <c r="P106" s="213">
        <v>53</v>
      </c>
      <c r="Q106" s="338"/>
      <c r="R106" s="243" t="str">
        <f t="shared" si="18"/>
        <v>N02_</v>
      </c>
      <c r="S106" s="243" t="str">
        <f t="shared" si="19"/>
        <v>_</v>
      </c>
    </row>
    <row r="107" spans="1:19" ht="12" hidden="1" customHeight="1">
      <c r="A107" s="1034"/>
      <c r="B107" s="88"/>
      <c r="C107" s="53"/>
      <c r="D107" s="54"/>
      <c r="E107" s="55" t="s">
        <v>1156</v>
      </c>
      <c r="F107" s="56"/>
      <c r="G107" s="93"/>
      <c r="H107" s="397">
        <v>1</v>
      </c>
      <c r="I107" s="401" t="s">
        <v>1155</v>
      </c>
      <c r="J107" s="76">
        <v>1</v>
      </c>
      <c r="K107" s="111" t="s">
        <v>1155</v>
      </c>
      <c r="L107" s="76">
        <v>1</v>
      </c>
      <c r="M107" s="111" t="s">
        <v>1155</v>
      </c>
      <c r="N107" s="441">
        <v>310</v>
      </c>
      <c r="O107" s="101" t="str">
        <f t="shared" si="17"/>
        <v/>
      </c>
      <c r="P107" s="213">
        <v>54</v>
      </c>
      <c r="Q107" s="338"/>
      <c r="R107" s="243" t="str">
        <f t="shared" si="18"/>
        <v>N02_</v>
      </c>
      <c r="S107" s="243" t="str">
        <f t="shared" si="19"/>
        <v>_</v>
      </c>
    </row>
    <row r="108" spans="1:19" ht="12" hidden="1" customHeight="1" thickBot="1">
      <c r="A108" s="1034"/>
      <c r="B108" s="89"/>
      <c r="C108" s="58"/>
      <c r="D108" s="59"/>
      <c r="E108" s="55" t="s">
        <v>1156</v>
      </c>
      <c r="F108" s="60"/>
      <c r="G108" s="94"/>
      <c r="H108" s="399">
        <v>1</v>
      </c>
      <c r="I108" s="400" t="s">
        <v>1155</v>
      </c>
      <c r="J108" s="78">
        <v>1</v>
      </c>
      <c r="K108" s="114" t="s">
        <v>1155</v>
      </c>
      <c r="L108" s="112">
        <v>1</v>
      </c>
      <c r="M108" s="113" t="s">
        <v>1155</v>
      </c>
      <c r="N108" s="443">
        <v>310</v>
      </c>
      <c r="O108" s="123" t="str">
        <f>IF(F108="","",IF(J108="―",IF(L108="―",ROUND(H108*N108,4),ROUND(H108*L108*N108,4)),ROUND(H108*J108*L108*N108,4)))</f>
        <v/>
      </c>
      <c r="P108" s="213">
        <v>55</v>
      </c>
      <c r="Q108" s="338"/>
      <c r="R108" s="243" t="str">
        <f t="shared" ref="R108:R146" si="20">LEFT(E108,3)&amp;"_"&amp;LEFT(F108,5)</f>
        <v>N02_</v>
      </c>
      <c r="S108" s="243" t="str">
        <f t="shared" ref="S108:S146" si="21">LEFT(F108,5)&amp;"_"&amp;LEFT(G108,2)</f>
        <v>_</v>
      </c>
    </row>
    <row r="109" spans="1:19" ht="17.899999999999999" customHeight="1" thickTop="1" thickBot="1">
      <c r="A109" s="1034"/>
      <c r="B109" s="1170" t="s">
        <v>18</v>
      </c>
      <c r="C109" s="1171"/>
      <c r="D109" s="1172"/>
      <c r="E109" s="1147" t="s">
        <v>659</v>
      </c>
      <c r="F109" s="1148"/>
      <c r="G109" s="1149"/>
      <c r="H109" s="1142"/>
      <c r="I109" s="1143"/>
      <c r="J109" s="1126"/>
      <c r="K109" s="1127"/>
      <c r="L109" s="1126"/>
      <c r="M109" s="1127"/>
      <c r="N109" s="444"/>
      <c r="O109" s="408">
        <f>ROUNDDOWN(SUM(O110:O132),0)</f>
        <v>0</v>
      </c>
      <c r="P109" s="213"/>
      <c r="R109" s="243" t="str">
        <f t="shared" si="20"/>
        <v>合　　_</v>
      </c>
      <c r="S109" s="243" t="str">
        <f t="shared" si="21"/>
        <v>_</v>
      </c>
    </row>
    <row r="110" spans="1:19" ht="40.5" customHeight="1">
      <c r="A110" s="1034"/>
      <c r="B110" s="90"/>
      <c r="C110" s="1134"/>
      <c r="D110" s="1135"/>
      <c r="E110" s="55"/>
      <c r="F110" s="56"/>
      <c r="G110" s="34"/>
      <c r="H110" s="413"/>
      <c r="I110" s="622" t="str">
        <f>IF($F110="","",VLOOKUP($F110,排出活動区分!$D$1:$H$438,2,FALSE))</f>
        <v/>
      </c>
      <c r="J110" s="1132"/>
      <c r="K110" s="1133"/>
      <c r="L110" s="617" t="str">
        <f>IF($R110="_","",VLOOKUP($R110,排出活動区分!$F$2:$G$438,2,FALSE))</f>
        <v/>
      </c>
      <c r="M110" s="620" t="str">
        <f>IF($R110="_","",VLOOKUP($R110,排出活動区分!$F$2:$H$438,3,FALSE))</f>
        <v/>
      </c>
      <c r="N110" s="559" t="str">
        <f>IF(C110="","",VLOOKUP(C110,温室効果ガス!$B$1:$C$32,2,FALSE))</f>
        <v/>
      </c>
      <c r="O110" s="405" t="str">
        <f>IF(H110="","",IF(L110="―",ROUND(H110*N110,4),ROUND(H110*L110*N110,4)))</f>
        <v/>
      </c>
      <c r="P110" s="213">
        <v>1</v>
      </c>
      <c r="R110" s="243" t="str">
        <f t="shared" si="20"/>
        <v>_</v>
      </c>
      <c r="S110" s="243" t="str">
        <f t="shared" si="21"/>
        <v>_</v>
      </c>
    </row>
    <row r="111" spans="1:19" ht="40.5" customHeight="1">
      <c r="A111" s="1034"/>
      <c r="B111" s="91"/>
      <c r="C111" s="1134"/>
      <c r="D111" s="1135"/>
      <c r="E111" s="55"/>
      <c r="F111" s="56"/>
      <c r="G111" s="35"/>
      <c r="H111" s="413"/>
      <c r="I111" s="622" t="str">
        <f>IF($F111="","",VLOOKUP($F111,排出活動区分!$D$1:$H$438,2,FALSE))</f>
        <v/>
      </c>
      <c r="J111" s="1120"/>
      <c r="K111" s="1121"/>
      <c r="L111" s="617" t="str">
        <f>IF($R111="_","",VLOOKUP($R111,排出活動区分!$F$2:$G$438,2,FALSE))</f>
        <v/>
      </c>
      <c r="M111" s="620" t="str">
        <f>IF($R111="_","",VLOOKUP($R111,排出活動区分!$F$2:$H$438,3,FALSE))</f>
        <v/>
      </c>
      <c r="N111" s="560" t="str">
        <f>IF(C111="","",VLOOKUP(C111,温室効果ガス!$B$1:$C$32,2,FALSE))</f>
        <v/>
      </c>
      <c r="O111" s="407" t="str">
        <f t="shared" ref="O111:O132" si="22">IF(H111="","",IF(L111="―",ROUND(H111*N111,4),ROUND(H111*L111*N111,4)))</f>
        <v/>
      </c>
      <c r="P111" s="213">
        <v>2</v>
      </c>
      <c r="R111" s="243" t="str">
        <f t="shared" si="20"/>
        <v>_</v>
      </c>
      <c r="S111" s="243" t="str">
        <f t="shared" si="21"/>
        <v>_</v>
      </c>
    </row>
    <row r="112" spans="1:19" ht="25.5" customHeight="1">
      <c r="A112" s="1034"/>
      <c r="B112" s="90"/>
      <c r="C112" s="1134"/>
      <c r="D112" s="1135"/>
      <c r="E112" s="55"/>
      <c r="F112" s="56"/>
      <c r="G112" s="35"/>
      <c r="H112" s="413"/>
      <c r="I112" s="622" t="str">
        <f>IF($F112="","",VLOOKUP($F112,排出活動区分!$D$1:$H$438,2,FALSE))</f>
        <v/>
      </c>
      <c r="J112" s="1120"/>
      <c r="K112" s="1121"/>
      <c r="L112" s="617" t="str">
        <f>IF($R112="_","",VLOOKUP($R112,排出活動区分!$F$2:$G$438,2,FALSE))</f>
        <v/>
      </c>
      <c r="M112" s="620" t="str">
        <f>IF($R112="_","",VLOOKUP($R112,排出活動区分!$F$2:$H$438,3,FALSE))</f>
        <v/>
      </c>
      <c r="N112" s="560" t="str">
        <f>IF(C112="","",VLOOKUP(C112,温室効果ガス!$B$1:$C$32,2,FALSE))</f>
        <v/>
      </c>
      <c r="O112" s="407" t="str">
        <f t="shared" si="22"/>
        <v/>
      </c>
      <c r="P112" s="213">
        <v>3</v>
      </c>
      <c r="R112" s="243" t="str">
        <f t="shared" si="20"/>
        <v>_</v>
      </c>
      <c r="S112" s="243" t="str">
        <f t="shared" si="21"/>
        <v>_</v>
      </c>
    </row>
    <row r="113" spans="1:19" ht="25.5" customHeight="1">
      <c r="A113" s="1034"/>
      <c r="B113" s="91"/>
      <c r="C113" s="1134"/>
      <c r="D113" s="1135"/>
      <c r="E113" s="55"/>
      <c r="F113" s="56"/>
      <c r="G113" s="35"/>
      <c r="H113" s="413"/>
      <c r="I113" s="622" t="str">
        <f>IF($F113="","",VLOOKUP($F113,排出活動区分!$D$1:$H$438,2,FALSE))</f>
        <v/>
      </c>
      <c r="J113" s="1120"/>
      <c r="K113" s="1121"/>
      <c r="L113" s="617" t="str">
        <f>IF($R113="_","",VLOOKUP($R113,排出活動区分!$F$2:$G$438,2,FALSE))</f>
        <v/>
      </c>
      <c r="M113" s="620" t="str">
        <f>IF($R113="_","",VLOOKUP($R113,排出活動区分!$F$2:$H$438,3,FALSE))</f>
        <v/>
      </c>
      <c r="N113" s="560" t="str">
        <f>IF(C113="","",VLOOKUP(C113,温室効果ガス!$B$1:$C$32,2,FALSE))</f>
        <v/>
      </c>
      <c r="O113" s="407" t="str">
        <f t="shared" si="22"/>
        <v/>
      </c>
      <c r="P113" s="213">
        <v>4</v>
      </c>
      <c r="R113" s="243" t="str">
        <f t="shared" si="20"/>
        <v>_</v>
      </c>
      <c r="S113" s="243" t="str">
        <f t="shared" si="21"/>
        <v>_</v>
      </c>
    </row>
    <row r="114" spans="1:19" ht="12" customHeight="1">
      <c r="A114" s="1034"/>
      <c r="B114" s="90"/>
      <c r="C114" s="1134"/>
      <c r="D114" s="1135"/>
      <c r="E114" s="55"/>
      <c r="F114" s="56"/>
      <c r="G114" s="35"/>
      <c r="H114" s="413"/>
      <c r="I114" s="622" t="str">
        <f>IF($F114="","",VLOOKUP($F114,排出活動区分!$D$1:$H$438,2,FALSE))</f>
        <v/>
      </c>
      <c r="J114" s="1120"/>
      <c r="K114" s="1121"/>
      <c r="L114" s="617" t="str">
        <f>IF($R114="_","",VLOOKUP($R114,排出活動区分!$F$2:$G$438,2,FALSE))</f>
        <v/>
      </c>
      <c r="M114" s="620" t="str">
        <f>IF($R114="_","",VLOOKUP($R114,排出活動区分!$F$2:$H$438,3,FALSE))</f>
        <v/>
      </c>
      <c r="N114" s="560" t="str">
        <f>IF(C114="","",VLOOKUP(C114,温室効果ガス!$B$1:$C$32,2,FALSE))</f>
        <v/>
      </c>
      <c r="O114" s="407" t="str">
        <f t="shared" si="22"/>
        <v/>
      </c>
      <c r="P114" s="213">
        <v>5</v>
      </c>
      <c r="R114" s="243" t="str">
        <f t="shared" si="20"/>
        <v>_</v>
      </c>
      <c r="S114" s="243" t="str">
        <f t="shared" si="21"/>
        <v>_</v>
      </c>
    </row>
    <row r="115" spans="1:19" ht="12" customHeight="1">
      <c r="A115" s="1034"/>
      <c r="B115" s="91"/>
      <c r="C115" s="1134"/>
      <c r="D115" s="1135"/>
      <c r="E115" s="55"/>
      <c r="F115" s="56"/>
      <c r="G115" s="35"/>
      <c r="H115" s="413"/>
      <c r="I115" s="622" t="str">
        <f>IF($F115="","",VLOOKUP($F115,排出活動区分!$D$1:$H$438,2,FALSE))</f>
        <v/>
      </c>
      <c r="J115" s="1120"/>
      <c r="K115" s="1121"/>
      <c r="L115" s="617" t="str">
        <f>IF($R115="_","",VLOOKUP($R115,排出活動区分!$F$2:$G$438,2,FALSE))</f>
        <v/>
      </c>
      <c r="M115" s="620" t="str">
        <f>IF($R115="_","",VLOOKUP($R115,排出活動区分!$F$2:$H$438,3,FALSE))</f>
        <v/>
      </c>
      <c r="N115" s="560" t="str">
        <f>IF(C115="","",VLOOKUP(C115,温室効果ガス!$B$1:$C$32,2,FALSE))</f>
        <v/>
      </c>
      <c r="O115" s="407" t="str">
        <f t="shared" si="22"/>
        <v/>
      </c>
      <c r="P115" s="213">
        <v>6</v>
      </c>
      <c r="R115" s="243" t="str">
        <f t="shared" si="20"/>
        <v>_</v>
      </c>
      <c r="S115" s="243" t="str">
        <f t="shared" si="21"/>
        <v>_</v>
      </c>
    </row>
    <row r="116" spans="1:19" ht="12" customHeight="1">
      <c r="A116" s="1034"/>
      <c r="B116" s="90"/>
      <c r="C116" s="1134"/>
      <c r="D116" s="1135"/>
      <c r="E116" s="55"/>
      <c r="F116" s="56"/>
      <c r="G116" s="35"/>
      <c r="H116" s="413"/>
      <c r="I116" s="622" t="str">
        <f>IF($F116="","",VLOOKUP($F116,排出活動区分!$D$1:$H$438,2,FALSE))</f>
        <v/>
      </c>
      <c r="J116" s="1120"/>
      <c r="K116" s="1121"/>
      <c r="L116" s="617" t="str">
        <f>IF($R116="_","",VLOOKUP($R116,排出活動区分!$F$2:$G$438,2,FALSE))</f>
        <v/>
      </c>
      <c r="M116" s="620" t="str">
        <f>IF($R116="_","",VLOOKUP($R116,排出活動区分!$F$2:$H$438,3,FALSE))</f>
        <v/>
      </c>
      <c r="N116" s="560" t="str">
        <f>IF(C116="","",VLOOKUP(C116,温室効果ガス!$B$1:$C$32,2,FALSE))</f>
        <v/>
      </c>
      <c r="O116" s="407" t="str">
        <f t="shared" si="22"/>
        <v/>
      </c>
      <c r="P116" s="213">
        <v>7</v>
      </c>
      <c r="R116" s="243" t="str">
        <f t="shared" si="20"/>
        <v>_</v>
      </c>
      <c r="S116" s="243" t="str">
        <f t="shared" si="21"/>
        <v>_</v>
      </c>
    </row>
    <row r="117" spans="1:19" ht="12" customHeight="1">
      <c r="A117" s="1034"/>
      <c r="B117" s="91"/>
      <c r="C117" s="1134"/>
      <c r="D117" s="1135"/>
      <c r="E117" s="55"/>
      <c r="F117" s="56"/>
      <c r="G117" s="35"/>
      <c r="H117" s="413"/>
      <c r="I117" s="622" t="str">
        <f>IF($F117="","",VLOOKUP($F117,排出活動区分!$D$1:$H$438,2,FALSE))</f>
        <v/>
      </c>
      <c r="J117" s="1120"/>
      <c r="K117" s="1121"/>
      <c r="L117" s="617" t="str">
        <f>IF($R117="_","",VLOOKUP($R117,排出活動区分!$F$2:$G$438,2,FALSE))</f>
        <v/>
      </c>
      <c r="M117" s="620" t="str">
        <f>IF($R117="_","",VLOOKUP($R117,排出活動区分!$F$2:$H$438,3,FALSE))</f>
        <v/>
      </c>
      <c r="N117" s="560" t="str">
        <f>IF(C117="","",VLOOKUP(C117,温室効果ガス!$B$1:$C$32,2,FALSE))</f>
        <v/>
      </c>
      <c r="O117" s="407" t="str">
        <f t="shared" si="22"/>
        <v/>
      </c>
      <c r="P117" s="213">
        <v>8</v>
      </c>
      <c r="R117" s="243" t="str">
        <f t="shared" si="20"/>
        <v>_</v>
      </c>
      <c r="S117" s="243" t="str">
        <f t="shared" si="21"/>
        <v>_</v>
      </c>
    </row>
    <row r="118" spans="1:19" ht="12" customHeight="1">
      <c r="A118" s="1034"/>
      <c r="B118" s="90"/>
      <c r="C118" s="1134"/>
      <c r="D118" s="1135"/>
      <c r="E118" s="55"/>
      <c r="F118" s="56"/>
      <c r="G118" s="35"/>
      <c r="H118" s="413"/>
      <c r="I118" s="622" t="str">
        <f>IF($F118="","",VLOOKUP($F118,排出活動区分!$D$1:$H$438,2,FALSE))</f>
        <v/>
      </c>
      <c r="J118" s="1120"/>
      <c r="K118" s="1121"/>
      <c r="L118" s="617" t="str">
        <f>IF($R118="_","",VLOOKUP($R118,排出活動区分!$F$2:$G$438,2,FALSE))</f>
        <v/>
      </c>
      <c r="M118" s="620" t="str">
        <f>IF($R118="_","",VLOOKUP($R118,排出活動区分!$F$2:$H$438,3,FALSE))</f>
        <v/>
      </c>
      <c r="N118" s="560" t="str">
        <f>IF(C118="","",VLOOKUP(C118,温室効果ガス!$B$1:$C$32,2,FALSE))</f>
        <v/>
      </c>
      <c r="O118" s="407" t="str">
        <f t="shared" si="22"/>
        <v/>
      </c>
      <c r="P118" s="213">
        <v>9</v>
      </c>
      <c r="R118" s="243" t="str">
        <f t="shared" si="20"/>
        <v>_</v>
      </c>
      <c r="S118" s="243" t="str">
        <f t="shared" si="21"/>
        <v>_</v>
      </c>
    </row>
    <row r="119" spans="1:19" ht="12" customHeight="1">
      <c r="A119" s="1034"/>
      <c r="B119" s="91"/>
      <c r="C119" s="1134"/>
      <c r="D119" s="1135"/>
      <c r="E119" s="55"/>
      <c r="F119" s="56"/>
      <c r="G119" s="35"/>
      <c r="H119" s="413"/>
      <c r="I119" s="622" t="str">
        <f>IF($F119="","",VLOOKUP($F119,排出活動区分!$D$1:$H$438,2,FALSE))</f>
        <v/>
      </c>
      <c r="J119" s="1120"/>
      <c r="K119" s="1121"/>
      <c r="L119" s="617" t="str">
        <f>IF($R119="_","",VLOOKUP($R119,排出活動区分!$F$2:$G$438,2,FALSE))</f>
        <v/>
      </c>
      <c r="M119" s="620" t="str">
        <f>IF($R119="_","",VLOOKUP($R119,排出活動区分!$F$2:$H$438,3,FALSE))</f>
        <v/>
      </c>
      <c r="N119" s="560" t="str">
        <f>IF(C119="","",VLOOKUP(C119,温室効果ガス!$B$1:$C$32,2,FALSE))</f>
        <v/>
      </c>
      <c r="O119" s="407" t="str">
        <f t="shared" si="22"/>
        <v/>
      </c>
      <c r="P119" s="213">
        <v>10</v>
      </c>
      <c r="R119" s="243" t="str">
        <f t="shared" si="20"/>
        <v>_</v>
      </c>
      <c r="S119" s="243" t="str">
        <f t="shared" si="21"/>
        <v>_</v>
      </c>
    </row>
    <row r="120" spans="1:19" ht="12" hidden="1" customHeight="1">
      <c r="A120" s="1034"/>
      <c r="B120" s="90"/>
      <c r="C120" s="1134"/>
      <c r="D120" s="1135"/>
      <c r="E120" s="55"/>
      <c r="F120" s="56"/>
      <c r="G120" s="35"/>
      <c r="H120" s="413"/>
      <c r="I120" s="398"/>
      <c r="J120" s="1120"/>
      <c r="K120" s="1121"/>
      <c r="L120" s="617" t="str">
        <f>IF($R120="_","",VLOOKUP($R120,排出活動区分!$F$2:$G$438,2,FALSE))</f>
        <v/>
      </c>
      <c r="M120" s="111"/>
      <c r="N120" s="560" t="str">
        <f>IF(C120="","",VLOOKUP(C120,温室効果ガス!$B$1:$C$32,2,FALSE))</f>
        <v/>
      </c>
      <c r="O120" s="407" t="str">
        <f t="shared" si="22"/>
        <v/>
      </c>
      <c r="P120" s="213">
        <v>11</v>
      </c>
      <c r="R120" s="243" t="str">
        <f t="shared" si="20"/>
        <v>_</v>
      </c>
      <c r="S120" s="243" t="str">
        <f t="shared" si="21"/>
        <v>_</v>
      </c>
    </row>
    <row r="121" spans="1:19" ht="12" hidden="1" customHeight="1">
      <c r="A121" s="1034"/>
      <c r="B121" s="91"/>
      <c r="C121" s="1134"/>
      <c r="D121" s="1135"/>
      <c r="E121" s="55"/>
      <c r="F121" s="56"/>
      <c r="G121" s="35"/>
      <c r="H121" s="413"/>
      <c r="I121" s="398"/>
      <c r="J121" s="1120"/>
      <c r="K121" s="1121"/>
      <c r="L121" s="617" t="str">
        <f>IF($R121="_","",VLOOKUP($R121,排出活動区分!$F$2:$G$438,2,FALSE))</f>
        <v/>
      </c>
      <c r="M121" s="111"/>
      <c r="N121" s="560" t="str">
        <f>IF(C121="","",VLOOKUP(C121,温室効果ガス!$B$1:$C$32,2,FALSE))</f>
        <v/>
      </c>
      <c r="O121" s="407" t="str">
        <f t="shared" si="22"/>
        <v/>
      </c>
      <c r="P121" s="213">
        <v>12</v>
      </c>
      <c r="R121" s="243" t="str">
        <f t="shared" si="20"/>
        <v>_</v>
      </c>
      <c r="S121" s="243" t="str">
        <f t="shared" si="21"/>
        <v>_</v>
      </c>
    </row>
    <row r="122" spans="1:19" ht="12" hidden="1" customHeight="1">
      <c r="A122" s="1034"/>
      <c r="B122" s="90"/>
      <c r="C122" s="1134"/>
      <c r="D122" s="1135"/>
      <c r="E122" s="55"/>
      <c r="F122" s="56"/>
      <c r="G122" s="35"/>
      <c r="H122" s="413"/>
      <c r="I122" s="398"/>
      <c r="J122" s="1120"/>
      <c r="K122" s="1121"/>
      <c r="L122" s="617" t="str">
        <f>IF($R122="_","",VLOOKUP($R122,排出活動区分!$F$2:$G$438,2,FALSE))</f>
        <v/>
      </c>
      <c r="M122" s="111"/>
      <c r="N122" s="560" t="str">
        <f>IF(C122="","",VLOOKUP(C122,温室効果ガス!$B$1:$C$32,2,FALSE))</f>
        <v/>
      </c>
      <c r="O122" s="407" t="str">
        <f t="shared" si="22"/>
        <v/>
      </c>
      <c r="P122" s="213">
        <v>13</v>
      </c>
      <c r="R122" s="243" t="str">
        <f t="shared" si="20"/>
        <v>_</v>
      </c>
      <c r="S122" s="243" t="str">
        <f t="shared" si="21"/>
        <v>_</v>
      </c>
    </row>
    <row r="123" spans="1:19" ht="12" hidden="1" customHeight="1">
      <c r="A123" s="1034"/>
      <c r="B123" s="91"/>
      <c r="C123" s="1134"/>
      <c r="D123" s="1135"/>
      <c r="E123" s="55"/>
      <c r="F123" s="56"/>
      <c r="G123" s="35"/>
      <c r="H123" s="413"/>
      <c r="I123" s="398"/>
      <c r="J123" s="1120"/>
      <c r="K123" s="1121"/>
      <c r="L123" s="617" t="str">
        <f>IF($R123="_","",VLOOKUP($R123,排出活動区分!$F$2:$G$438,2,FALSE))</f>
        <v/>
      </c>
      <c r="M123" s="111"/>
      <c r="N123" s="560" t="str">
        <f>IF(C123="","",VLOOKUP(C123,温室効果ガス!$B$1:$C$32,2,FALSE))</f>
        <v/>
      </c>
      <c r="O123" s="407" t="str">
        <f t="shared" si="22"/>
        <v/>
      </c>
      <c r="P123" s="213">
        <v>14</v>
      </c>
      <c r="R123" s="243" t="str">
        <f t="shared" si="20"/>
        <v>_</v>
      </c>
      <c r="S123" s="243" t="str">
        <f t="shared" si="21"/>
        <v>_</v>
      </c>
    </row>
    <row r="124" spans="1:19" ht="12" hidden="1" customHeight="1">
      <c r="A124" s="1034"/>
      <c r="B124" s="90"/>
      <c r="C124" s="1134"/>
      <c r="D124" s="1135"/>
      <c r="E124" s="55"/>
      <c r="F124" s="56"/>
      <c r="G124" s="35"/>
      <c r="H124" s="413"/>
      <c r="I124" s="398"/>
      <c r="J124" s="1120"/>
      <c r="K124" s="1121"/>
      <c r="L124" s="617" t="str">
        <f>IF($R124="_","",VLOOKUP($R124,排出活動区分!$F$2:$G$438,2,FALSE))</f>
        <v/>
      </c>
      <c r="M124" s="111"/>
      <c r="N124" s="560" t="str">
        <f>IF(C124="","",VLOOKUP(C124,温室効果ガス!$B$1:$C$32,2,FALSE))</f>
        <v/>
      </c>
      <c r="O124" s="407" t="str">
        <f t="shared" si="22"/>
        <v/>
      </c>
      <c r="P124" s="213">
        <v>15</v>
      </c>
      <c r="R124" s="243" t="str">
        <f t="shared" si="20"/>
        <v>_</v>
      </c>
      <c r="S124" s="243" t="str">
        <f t="shared" si="21"/>
        <v>_</v>
      </c>
    </row>
    <row r="125" spans="1:19" ht="12" hidden="1" customHeight="1">
      <c r="A125" s="1034"/>
      <c r="B125" s="91"/>
      <c r="C125" s="1134"/>
      <c r="D125" s="1135"/>
      <c r="E125" s="55"/>
      <c r="F125" s="56"/>
      <c r="G125" s="35"/>
      <c r="H125" s="413"/>
      <c r="I125" s="398"/>
      <c r="J125" s="1120"/>
      <c r="K125" s="1121"/>
      <c r="L125" s="617" t="str">
        <f>IF($R125="_","",VLOOKUP($R125,排出活動区分!$F$2:$G$438,2,FALSE))</f>
        <v/>
      </c>
      <c r="M125" s="111"/>
      <c r="N125" s="560" t="str">
        <f>IF(C125="","",VLOOKUP(C125,温室効果ガス!$B$1:$C$32,2,FALSE))</f>
        <v/>
      </c>
      <c r="O125" s="407" t="str">
        <f t="shared" si="22"/>
        <v/>
      </c>
      <c r="P125" s="213">
        <v>16</v>
      </c>
      <c r="R125" s="243" t="str">
        <f t="shared" si="20"/>
        <v>_</v>
      </c>
      <c r="S125" s="243" t="str">
        <f t="shared" si="21"/>
        <v>_</v>
      </c>
    </row>
    <row r="126" spans="1:19" ht="12" hidden="1" customHeight="1">
      <c r="A126" s="1034"/>
      <c r="B126" s="90"/>
      <c r="C126" s="1134"/>
      <c r="D126" s="1135"/>
      <c r="E126" s="55"/>
      <c r="F126" s="56"/>
      <c r="G126" s="35"/>
      <c r="H126" s="413"/>
      <c r="I126" s="398"/>
      <c r="J126" s="1120"/>
      <c r="K126" s="1121"/>
      <c r="L126" s="617" t="str">
        <f>IF($R126="_","",VLOOKUP($R126,排出活動区分!$F$2:$G$438,2,FALSE))</f>
        <v/>
      </c>
      <c r="M126" s="111"/>
      <c r="N126" s="560" t="str">
        <f>IF(C126="","",VLOOKUP(C126,温室効果ガス!$B$1:$C$32,2,FALSE))</f>
        <v/>
      </c>
      <c r="O126" s="407" t="str">
        <f t="shared" si="22"/>
        <v/>
      </c>
      <c r="P126" s="213">
        <v>17</v>
      </c>
      <c r="R126" s="243" t="str">
        <f t="shared" si="20"/>
        <v>_</v>
      </c>
      <c r="S126" s="243" t="str">
        <f t="shared" si="21"/>
        <v>_</v>
      </c>
    </row>
    <row r="127" spans="1:19" ht="12" hidden="1" customHeight="1">
      <c r="A127" s="1034"/>
      <c r="B127" s="91"/>
      <c r="C127" s="1134"/>
      <c r="D127" s="1135"/>
      <c r="E127" s="55"/>
      <c r="F127" s="56"/>
      <c r="G127" s="35"/>
      <c r="H127" s="413"/>
      <c r="I127" s="398"/>
      <c r="J127" s="1120"/>
      <c r="K127" s="1121"/>
      <c r="L127" s="617" t="str">
        <f>IF($R127="_","",VLOOKUP($R127,排出活動区分!$F$2:$G$438,2,FALSE))</f>
        <v/>
      </c>
      <c r="M127" s="111"/>
      <c r="N127" s="560" t="str">
        <f>IF(C127="","",VLOOKUP(C127,温室効果ガス!$B$1:$C$32,2,FALSE))</f>
        <v/>
      </c>
      <c r="O127" s="407" t="str">
        <f t="shared" si="22"/>
        <v/>
      </c>
      <c r="P127" s="213">
        <v>18</v>
      </c>
      <c r="R127" s="243" t="str">
        <f t="shared" si="20"/>
        <v>_</v>
      </c>
      <c r="S127" s="243" t="str">
        <f t="shared" si="21"/>
        <v>_</v>
      </c>
    </row>
    <row r="128" spans="1:19" ht="12" hidden="1" customHeight="1">
      <c r="A128" s="1034"/>
      <c r="B128" s="90"/>
      <c r="C128" s="1134"/>
      <c r="D128" s="1135"/>
      <c r="E128" s="55"/>
      <c r="F128" s="56"/>
      <c r="G128" s="35"/>
      <c r="H128" s="411"/>
      <c r="I128" s="398"/>
      <c r="J128" s="1120"/>
      <c r="K128" s="1121"/>
      <c r="L128" s="617" t="str">
        <f>IF($R128="_","",VLOOKUP($R128,排出活動区分!$F$2:$G$438,2,FALSE))</f>
        <v/>
      </c>
      <c r="M128" s="111"/>
      <c r="N128" s="560" t="str">
        <f>IF(C128="","",VLOOKUP(C128,温室効果ガス!$B$1:$C$32,2,FALSE))</f>
        <v/>
      </c>
      <c r="O128" s="407" t="str">
        <f t="shared" si="22"/>
        <v/>
      </c>
      <c r="P128" s="213">
        <v>19</v>
      </c>
      <c r="R128" s="243" t="str">
        <f t="shared" si="20"/>
        <v>_</v>
      </c>
      <c r="S128" s="243" t="str">
        <f t="shared" si="21"/>
        <v>_</v>
      </c>
    </row>
    <row r="129" spans="1:19" ht="12" hidden="1" customHeight="1">
      <c r="A129" s="1034"/>
      <c r="B129" s="91"/>
      <c r="C129" s="1134"/>
      <c r="D129" s="1135"/>
      <c r="E129" s="55"/>
      <c r="F129" s="56"/>
      <c r="G129" s="35"/>
      <c r="H129" s="413"/>
      <c r="I129" s="398"/>
      <c r="J129" s="1120"/>
      <c r="K129" s="1121"/>
      <c r="L129" s="617" t="str">
        <f>IF($R129="_","",VLOOKUP($R129,排出活動区分!$F$2:$G$438,2,FALSE))</f>
        <v/>
      </c>
      <c r="M129" s="111"/>
      <c r="N129" s="560" t="str">
        <f>IF(C129="","",VLOOKUP(C129,温室効果ガス!$B$1:$C$32,2,FALSE))</f>
        <v/>
      </c>
      <c r="O129" s="407" t="str">
        <f t="shared" si="22"/>
        <v/>
      </c>
      <c r="P129" s="213">
        <v>20</v>
      </c>
      <c r="R129" s="243" t="str">
        <f t="shared" si="20"/>
        <v>_</v>
      </c>
      <c r="S129" s="243" t="str">
        <f t="shared" si="21"/>
        <v>_</v>
      </c>
    </row>
    <row r="130" spans="1:19" ht="12" customHeight="1">
      <c r="A130" s="1034"/>
      <c r="B130" s="91"/>
      <c r="C130" s="1134"/>
      <c r="D130" s="1135"/>
      <c r="E130" s="55"/>
      <c r="F130" s="56"/>
      <c r="G130" s="34"/>
      <c r="H130" s="413"/>
      <c r="I130" s="398"/>
      <c r="J130" s="1120"/>
      <c r="K130" s="1121"/>
      <c r="L130" s="76"/>
      <c r="M130" s="111"/>
      <c r="N130" s="560" t="str">
        <f>IF(C130="","",VLOOKUP(C130,温室効果ガス!$B$1:$C$32,2,FALSE))</f>
        <v/>
      </c>
      <c r="O130" s="407" t="str">
        <f t="shared" si="22"/>
        <v/>
      </c>
      <c r="P130" s="213">
        <v>21</v>
      </c>
      <c r="R130" s="243" t="str">
        <f t="shared" si="20"/>
        <v>_</v>
      </c>
      <c r="S130" s="243" t="str">
        <f t="shared" si="21"/>
        <v>_</v>
      </c>
    </row>
    <row r="131" spans="1:19" ht="12" customHeight="1">
      <c r="A131" s="1034"/>
      <c r="B131" s="91"/>
      <c r="C131" s="1134"/>
      <c r="D131" s="1135"/>
      <c r="E131" s="55"/>
      <c r="F131" s="56"/>
      <c r="G131" s="34"/>
      <c r="H131" s="413"/>
      <c r="I131" s="398"/>
      <c r="J131" s="1120"/>
      <c r="K131" s="1121"/>
      <c r="L131" s="76"/>
      <c r="M131" s="111"/>
      <c r="N131" s="560" t="str">
        <f>IF(C131="","",VLOOKUP(C131,温室効果ガス!$B$1:$C$32,2,FALSE))</f>
        <v/>
      </c>
      <c r="O131" s="407" t="str">
        <f t="shared" si="22"/>
        <v/>
      </c>
      <c r="P131" s="213">
        <v>22</v>
      </c>
      <c r="R131" s="243" t="str">
        <f t="shared" si="20"/>
        <v>_</v>
      </c>
      <c r="S131" s="243" t="str">
        <f t="shared" si="21"/>
        <v>_</v>
      </c>
    </row>
    <row r="132" spans="1:19" ht="12" customHeight="1" thickBot="1">
      <c r="A132" s="1034"/>
      <c r="B132" s="92"/>
      <c r="C132" s="1134"/>
      <c r="D132" s="1135"/>
      <c r="E132" s="55"/>
      <c r="F132" s="56"/>
      <c r="G132" s="36"/>
      <c r="H132" s="414"/>
      <c r="I132" s="402"/>
      <c r="J132" s="1130"/>
      <c r="K132" s="1131"/>
      <c r="L132" s="78"/>
      <c r="M132" s="114"/>
      <c r="N132" s="561" t="str">
        <f>IF(C132="","",VLOOKUP(C132,温室効果ガス!$B$1:$C$32,2,FALSE))</f>
        <v/>
      </c>
      <c r="O132" s="409" t="str">
        <f t="shared" si="22"/>
        <v/>
      </c>
      <c r="P132" s="213">
        <v>23</v>
      </c>
      <c r="R132" s="243" t="str">
        <f t="shared" si="20"/>
        <v>_</v>
      </c>
      <c r="S132" s="243" t="str">
        <f t="shared" si="21"/>
        <v>_</v>
      </c>
    </row>
    <row r="133" spans="1:19" ht="17.899999999999999" customHeight="1" thickTop="1" thickBot="1">
      <c r="A133" s="1034"/>
      <c r="B133" s="1173" t="s">
        <v>19</v>
      </c>
      <c r="C133" s="1174"/>
      <c r="D133" s="1175"/>
      <c r="E133" s="1153" t="s">
        <v>659</v>
      </c>
      <c r="F133" s="1154"/>
      <c r="G133" s="1155"/>
      <c r="H133" s="1118"/>
      <c r="I133" s="1119"/>
      <c r="J133" s="1122"/>
      <c r="K133" s="1123"/>
      <c r="L133" s="1122"/>
      <c r="M133" s="1123"/>
      <c r="N133" s="573"/>
      <c r="O133" s="406">
        <f>ROUNDDOWN(SUM(O134:O146),0)</f>
        <v>0</v>
      </c>
      <c r="P133" s="213"/>
      <c r="R133" s="243" t="str">
        <f t="shared" si="20"/>
        <v>合　　_</v>
      </c>
      <c r="S133" s="243" t="str">
        <f t="shared" si="21"/>
        <v>_</v>
      </c>
    </row>
    <row r="134" spans="1:19" ht="40.5" customHeight="1">
      <c r="A134" s="1034"/>
      <c r="B134" s="91"/>
      <c r="C134" s="1134"/>
      <c r="D134" s="1135"/>
      <c r="E134" s="55"/>
      <c r="F134" s="56"/>
      <c r="G134" s="34"/>
      <c r="H134" s="413"/>
      <c r="I134" s="622" t="str">
        <f>IF($F134="","",VLOOKUP($F134,排出活動区分!$D$1:$H$438,2,FALSE))</f>
        <v/>
      </c>
      <c r="J134" s="1132"/>
      <c r="K134" s="1133"/>
      <c r="L134" s="617" t="str">
        <f>IF($R134="_","",VLOOKUP($R134,排出活動区分!$F$2:$G$438,2,FALSE))</f>
        <v/>
      </c>
      <c r="M134" s="620" t="str">
        <f>IF($R134="_","",VLOOKUP($R134,排出活動区分!$F$2:$H$438,3,FALSE))</f>
        <v/>
      </c>
      <c r="N134" s="572" t="str">
        <f>IF(C134="","",VLOOKUP(C134,温室効果ガス!$B$1:$C$32,2,FALSE))</f>
        <v/>
      </c>
      <c r="O134" s="405" t="str">
        <f>IF(H134="","",IF(L134="―",ROUND(H134*N134,4),ROUND(H134*L134*N134,4)))</f>
        <v/>
      </c>
      <c r="P134" s="213">
        <v>1</v>
      </c>
      <c r="R134" s="243" t="str">
        <f t="shared" si="20"/>
        <v>_</v>
      </c>
      <c r="S134" s="243" t="str">
        <f t="shared" si="21"/>
        <v>_</v>
      </c>
    </row>
    <row r="135" spans="1:19" ht="40.5" customHeight="1">
      <c r="A135" s="1034"/>
      <c r="B135" s="91"/>
      <c r="C135" s="1134"/>
      <c r="D135" s="1135"/>
      <c r="E135" s="55"/>
      <c r="F135" s="56"/>
      <c r="G135" s="34"/>
      <c r="H135" s="413"/>
      <c r="I135" s="622" t="str">
        <f>IF($F135="","",VLOOKUP($F135,排出活動区分!$D$1:$H$438,2,FALSE))</f>
        <v/>
      </c>
      <c r="J135" s="1120"/>
      <c r="K135" s="1121"/>
      <c r="L135" s="617" t="str">
        <f>IF($R135="_","",VLOOKUP($R135,排出活動区分!$F$2:$G$438,2,FALSE))</f>
        <v/>
      </c>
      <c r="M135" s="620" t="str">
        <f>IF($R135="_","",VLOOKUP($R135,排出活動区分!$F$2:$H$438,3,FALSE))</f>
        <v/>
      </c>
      <c r="N135" s="571" t="str">
        <f>IF(C135="","",VLOOKUP(C135,温室効果ガス!$B$1:$C$32,2,FALSE))</f>
        <v/>
      </c>
      <c r="O135" s="407" t="str">
        <f>IF(H135="","",IF(L135="―",ROUND(H135*N135,4),ROUND(H135*L135*N135,4)))</f>
        <v/>
      </c>
      <c r="P135" s="213">
        <v>2</v>
      </c>
      <c r="R135" s="243" t="str">
        <f t="shared" si="20"/>
        <v>_</v>
      </c>
      <c r="S135" s="243" t="str">
        <f t="shared" si="21"/>
        <v>_</v>
      </c>
    </row>
    <row r="136" spans="1:19" ht="25.5" customHeight="1">
      <c r="A136" s="231"/>
      <c r="B136" s="91"/>
      <c r="C136" s="1134"/>
      <c r="D136" s="1135"/>
      <c r="E136" s="55"/>
      <c r="F136" s="56"/>
      <c r="G136" s="34"/>
      <c r="H136" s="413"/>
      <c r="I136" s="622" t="str">
        <f>IF($F136="","",VLOOKUP($F136,排出活動区分!$D$1:$H$438,2,FALSE))</f>
        <v/>
      </c>
      <c r="J136" s="1120"/>
      <c r="K136" s="1121"/>
      <c r="L136" s="617" t="str">
        <f>IF($R136="_","",VLOOKUP($R136,排出活動区分!$F$2:$G$438,2,FALSE))</f>
        <v/>
      </c>
      <c r="M136" s="620" t="str">
        <f>IF($R136="_","",VLOOKUP($R136,排出活動区分!$F$2:$H$438,3,FALSE))</f>
        <v/>
      </c>
      <c r="N136" s="571" t="str">
        <f>IF(C136="","",VLOOKUP(C136,温室効果ガス!$B$1:$C$32,2,FALSE))</f>
        <v/>
      </c>
      <c r="O136" s="407" t="str">
        <f t="shared" ref="O136:O146" si="23">IF(H136="","",IF(L136="―",ROUND(H136*N136,4),ROUND(H136*L136*N136,4)))</f>
        <v/>
      </c>
      <c r="P136" s="213">
        <v>3</v>
      </c>
      <c r="R136" s="243" t="str">
        <f t="shared" si="20"/>
        <v>_</v>
      </c>
      <c r="S136" s="243" t="str">
        <f t="shared" si="21"/>
        <v>_</v>
      </c>
    </row>
    <row r="137" spans="1:19" ht="25.5" customHeight="1">
      <c r="A137" s="231"/>
      <c r="B137" s="91"/>
      <c r="C137" s="1134"/>
      <c r="D137" s="1135"/>
      <c r="E137" s="55"/>
      <c r="F137" s="56"/>
      <c r="G137" s="34"/>
      <c r="H137" s="413"/>
      <c r="I137" s="622" t="str">
        <f>IF($F137="","",VLOOKUP($F137,排出活動区分!$D$1:$H$438,2,FALSE))</f>
        <v/>
      </c>
      <c r="J137" s="1120"/>
      <c r="K137" s="1121"/>
      <c r="L137" s="617" t="str">
        <f>IF($R137="_","",VLOOKUP($R137,排出活動区分!$F$2:$G$438,2,FALSE))</f>
        <v/>
      </c>
      <c r="M137" s="620" t="str">
        <f>IF($R137="_","",VLOOKUP($R137,排出活動区分!$F$2:$H$438,3,FALSE))</f>
        <v/>
      </c>
      <c r="N137" s="571" t="str">
        <f>IF(C137="","",VLOOKUP(C137,温室効果ガス!$B$1:$C$32,2,FALSE))</f>
        <v/>
      </c>
      <c r="O137" s="407" t="str">
        <f t="shared" si="23"/>
        <v/>
      </c>
      <c r="P137" s="213">
        <v>4</v>
      </c>
      <c r="R137" s="243" t="str">
        <f t="shared" si="20"/>
        <v>_</v>
      </c>
      <c r="S137" s="243" t="str">
        <f t="shared" si="21"/>
        <v>_</v>
      </c>
    </row>
    <row r="138" spans="1:19" ht="12" customHeight="1">
      <c r="A138" s="231"/>
      <c r="B138" s="91"/>
      <c r="C138" s="1134"/>
      <c r="D138" s="1135"/>
      <c r="E138" s="55"/>
      <c r="F138" s="56"/>
      <c r="G138" s="34"/>
      <c r="H138" s="413"/>
      <c r="I138" s="622" t="str">
        <f>IF($F138="","",VLOOKUP($F138,排出活動区分!$D$1:$H$438,2,FALSE))</f>
        <v/>
      </c>
      <c r="J138" s="1120"/>
      <c r="K138" s="1121"/>
      <c r="L138" s="617" t="str">
        <f>IF($R138="_","",VLOOKUP($R138,排出活動区分!$F$2:$G$438,2,FALSE))</f>
        <v/>
      </c>
      <c r="M138" s="620" t="str">
        <f>IF($R138="_","",VLOOKUP($R138,排出活動区分!$F$2:$H$438,3,FALSE))</f>
        <v/>
      </c>
      <c r="N138" s="571" t="str">
        <f>IF(C138="","",VLOOKUP(C138,温室効果ガス!$B$1:$C$32,2,FALSE))</f>
        <v/>
      </c>
      <c r="O138" s="407" t="str">
        <f t="shared" si="23"/>
        <v/>
      </c>
      <c r="P138" s="213">
        <v>5</v>
      </c>
      <c r="R138" s="243" t="str">
        <f t="shared" si="20"/>
        <v>_</v>
      </c>
      <c r="S138" s="243" t="str">
        <f t="shared" si="21"/>
        <v>_</v>
      </c>
    </row>
    <row r="139" spans="1:19" ht="12" customHeight="1">
      <c r="A139" s="231"/>
      <c r="B139" s="91"/>
      <c r="C139" s="1134"/>
      <c r="D139" s="1135"/>
      <c r="E139" s="55"/>
      <c r="F139" s="56"/>
      <c r="G139" s="34"/>
      <c r="H139" s="413"/>
      <c r="I139" s="622" t="str">
        <f>IF($F139="","",VLOOKUP($F139,排出活動区分!$D$1:$H$438,2,FALSE))</f>
        <v/>
      </c>
      <c r="J139" s="1120"/>
      <c r="K139" s="1121"/>
      <c r="L139" s="617" t="str">
        <f>IF($R139="_","",VLOOKUP($R139,排出活動区分!$F$2:$G$438,2,FALSE))</f>
        <v/>
      </c>
      <c r="M139" s="620" t="str">
        <f>IF($R139="_","",VLOOKUP($R139,排出活動区分!$F$2:$H$438,3,FALSE))</f>
        <v/>
      </c>
      <c r="N139" s="571" t="str">
        <f>IF(C139="","",VLOOKUP(C139,温室効果ガス!$B$1:$C$32,2,FALSE))</f>
        <v/>
      </c>
      <c r="O139" s="407" t="str">
        <f t="shared" si="23"/>
        <v/>
      </c>
      <c r="P139" s="213">
        <v>6</v>
      </c>
      <c r="R139" s="243" t="str">
        <f t="shared" si="20"/>
        <v>_</v>
      </c>
      <c r="S139" s="243" t="str">
        <f t="shared" si="21"/>
        <v>_</v>
      </c>
    </row>
    <row r="140" spans="1:19" ht="12" customHeight="1">
      <c r="A140" s="231"/>
      <c r="B140" s="91"/>
      <c r="C140" s="1134"/>
      <c r="D140" s="1135"/>
      <c r="E140" s="55"/>
      <c r="F140" s="56"/>
      <c r="G140" s="34"/>
      <c r="H140" s="413"/>
      <c r="I140" s="622" t="str">
        <f>IF($F140="","",VLOOKUP($F140,排出活動区分!$D$1:$H$438,2,FALSE))</f>
        <v/>
      </c>
      <c r="J140" s="1120"/>
      <c r="K140" s="1121"/>
      <c r="L140" s="617" t="str">
        <f>IF($R140="_","",VLOOKUP($R140,排出活動区分!$F$2:$G$438,2,FALSE))</f>
        <v/>
      </c>
      <c r="M140" s="620" t="str">
        <f>IF($R140="_","",VLOOKUP($R140,排出活動区分!$F$2:$H$438,3,FALSE))</f>
        <v/>
      </c>
      <c r="N140" s="571" t="str">
        <f>IF(C140="","",VLOOKUP(C140,温室効果ガス!$B$1:$C$32,2,FALSE))</f>
        <v/>
      </c>
      <c r="O140" s="407" t="str">
        <f t="shared" si="23"/>
        <v/>
      </c>
      <c r="P140" s="213">
        <v>7</v>
      </c>
      <c r="R140" s="243" t="str">
        <f t="shared" si="20"/>
        <v>_</v>
      </c>
      <c r="S140" s="243" t="str">
        <f t="shared" si="21"/>
        <v>_</v>
      </c>
    </row>
    <row r="141" spans="1:19" ht="12" customHeight="1">
      <c r="A141" s="231"/>
      <c r="B141" s="91"/>
      <c r="C141" s="1134"/>
      <c r="D141" s="1135"/>
      <c r="E141" s="55"/>
      <c r="F141" s="56"/>
      <c r="G141" s="34"/>
      <c r="H141" s="413"/>
      <c r="I141" s="622" t="str">
        <f>IF($F141="","",VLOOKUP($F141,排出活動区分!$D$1:$H$438,2,FALSE))</f>
        <v/>
      </c>
      <c r="J141" s="1120"/>
      <c r="K141" s="1121"/>
      <c r="L141" s="617" t="str">
        <f>IF($R141="_","",VLOOKUP($R141,排出活動区分!$F$2:$G$438,2,FALSE))</f>
        <v/>
      </c>
      <c r="M141" s="620" t="str">
        <f>IF($R141="_","",VLOOKUP($R141,排出活動区分!$F$2:$H$438,3,FALSE))</f>
        <v/>
      </c>
      <c r="N141" s="571" t="str">
        <f>IF(C141="","",VLOOKUP(C141,温室効果ガス!$B$1:$C$32,2,FALSE))</f>
        <v/>
      </c>
      <c r="O141" s="407" t="str">
        <f t="shared" si="23"/>
        <v/>
      </c>
      <c r="P141" s="213">
        <v>8</v>
      </c>
      <c r="R141" s="243" t="str">
        <f t="shared" si="20"/>
        <v>_</v>
      </c>
      <c r="S141" s="243" t="str">
        <f t="shared" si="21"/>
        <v>_</v>
      </c>
    </row>
    <row r="142" spans="1:19" ht="12" customHeight="1">
      <c r="A142" s="231"/>
      <c r="B142" s="91"/>
      <c r="C142" s="1134"/>
      <c r="D142" s="1135"/>
      <c r="E142" s="55"/>
      <c r="F142" s="56"/>
      <c r="G142" s="34"/>
      <c r="H142" s="413"/>
      <c r="I142" s="622" t="str">
        <f>IF($F142="","",VLOOKUP($F142,排出活動区分!$D$1:$H$438,2,FALSE))</f>
        <v/>
      </c>
      <c r="J142" s="1120"/>
      <c r="K142" s="1121"/>
      <c r="L142" s="617" t="str">
        <f>IF($R142="_","",VLOOKUP($R142,排出活動区分!$F$2:$G$438,2,FALSE))</f>
        <v/>
      </c>
      <c r="M142" s="620" t="str">
        <f>IF($R142="_","",VLOOKUP($R142,排出活動区分!$F$2:$H$438,3,FALSE))</f>
        <v/>
      </c>
      <c r="N142" s="571" t="str">
        <f>IF(C142="","",VLOOKUP(C142,温室効果ガス!$B$1:$C$32,2,FALSE))</f>
        <v/>
      </c>
      <c r="O142" s="407" t="str">
        <f t="shared" si="23"/>
        <v/>
      </c>
      <c r="P142" s="213">
        <v>9</v>
      </c>
      <c r="R142" s="243" t="str">
        <f t="shared" si="20"/>
        <v>_</v>
      </c>
      <c r="S142" s="243" t="str">
        <f t="shared" si="21"/>
        <v>_</v>
      </c>
    </row>
    <row r="143" spans="1:19" ht="12" customHeight="1">
      <c r="A143" s="231"/>
      <c r="B143" s="91"/>
      <c r="C143" s="1134"/>
      <c r="D143" s="1135"/>
      <c r="E143" s="55"/>
      <c r="F143" s="56"/>
      <c r="G143" s="34"/>
      <c r="H143" s="413"/>
      <c r="I143" s="622" t="str">
        <f>IF($F143="","",VLOOKUP($F143,排出活動区分!$D$1:$H$438,2,FALSE))</f>
        <v/>
      </c>
      <c r="J143" s="1120"/>
      <c r="K143" s="1121"/>
      <c r="L143" s="617" t="str">
        <f>IF($R143="_","",VLOOKUP($R143,排出活動区分!$F$2:$G$438,2,FALSE))</f>
        <v/>
      </c>
      <c r="M143" s="620" t="str">
        <f>IF($R143="_","",VLOOKUP($R143,排出活動区分!$F$2:$H$438,3,FALSE))</f>
        <v/>
      </c>
      <c r="N143" s="571" t="str">
        <f>IF(C143="","",VLOOKUP(C143,温室効果ガス!$B$1:$C$32,2,FALSE))</f>
        <v/>
      </c>
      <c r="O143" s="407" t="str">
        <f t="shared" si="23"/>
        <v/>
      </c>
      <c r="P143" s="213">
        <v>10</v>
      </c>
      <c r="R143" s="243" t="str">
        <f t="shared" si="20"/>
        <v>_</v>
      </c>
      <c r="S143" s="243" t="str">
        <f t="shared" si="21"/>
        <v>_</v>
      </c>
    </row>
    <row r="144" spans="1:19" ht="12" customHeight="1">
      <c r="A144" s="231"/>
      <c r="B144" s="91"/>
      <c r="C144" s="1134"/>
      <c r="D144" s="1135"/>
      <c r="E144" s="55"/>
      <c r="F144" s="56"/>
      <c r="G144" s="34"/>
      <c r="H144" s="413"/>
      <c r="I144" s="398"/>
      <c r="J144" s="1120"/>
      <c r="K144" s="1121"/>
      <c r="L144" s="76"/>
      <c r="M144" s="111"/>
      <c r="N144" s="571" t="str">
        <f>IF(C144="","",VLOOKUP(C144,温室効果ガス!$B$1:$C$32,2,FALSE))</f>
        <v/>
      </c>
      <c r="O144" s="407" t="str">
        <f t="shared" si="23"/>
        <v/>
      </c>
      <c r="P144" s="213">
        <v>11</v>
      </c>
      <c r="R144" s="243" t="str">
        <f t="shared" si="20"/>
        <v>_</v>
      </c>
      <c r="S144" s="243" t="str">
        <f t="shared" si="21"/>
        <v>_</v>
      </c>
    </row>
    <row r="145" spans="1:19" ht="12" customHeight="1">
      <c r="A145" s="231"/>
      <c r="B145" s="91"/>
      <c r="C145" s="1134"/>
      <c r="D145" s="1135"/>
      <c r="E145" s="55"/>
      <c r="F145" s="56"/>
      <c r="G145" s="34"/>
      <c r="H145" s="413"/>
      <c r="I145" s="398"/>
      <c r="J145" s="1120"/>
      <c r="K145" s="1121"/>
      <c r="L145" s="76"/>
      <c r="M145" s="111"/>
      <c r="N145" s="571" t="str">
        <f>IF(C145="","",VLOOKUP(C145,温室効果ガス!$B$1:$C$32,2,FALSE))</f>
        <v/>
      </c>
      <c r="O145" s="407" t="str">
        <f t="shared" si="23"/>
        <v/>
      </c>
      <c r="P145" s="213">
        <v>12</v>
      </c>
      <c r="R145" s="243" t="str">
        <f t="shared" si="20"/>
        <v>_</v>
      </c>
      <c r="S145" s="243" t="str">
        <f t="shared" si="21"/>
        <v>_</v>
      </c>
    </row>
    <row r="146" spans="1:19" ht="12" customHeight="1" thickBot="1">
      <c r="A146" s="231"/>
      <c r="B146" s="92"/>
      <c r="C146" s="1134"/>
      <c r="D146" s="1135"/>
      <c r="E146" s="55"/>
      <c r="F146" s="56"/>
      <c r="G146" s="37"/>
      <c r="H146" s="415"/>
      <c r="I146" s="402"/>
      <c r="J146" s="1130"/>
      <c r="K146" s="1131"/>
      <c r="L146" s="78"/>
      <c r="M146" s="114"/>
      <c r="N146" s="561" t="str">
        <f>IF(C146="","",VLOOKUP(C146,温室効果ガス!$B$1:$C$32,2,FALSE))</f>
        <v/>
      </c>
      <c r="O146" s="409" t="str">
        <f t="shared" si="23"/>
        <v/>
      </c>
      <c r="P146" s="213">
        <v>13</v>
      </c>
      <c r="R146" s="243" t="str">
        <f t="shared" si="20"/>
        <v>_</v>
      </c>
      <c r="S146" s="243" t="str">
        <f t="shared" si="21"/>
        <v>_</v>
      </c>
    </row>
    <row r="147" spans="1:19" ht="17.899999999999999" customHeight="1" thickTop="1" thickBot="1">
      <c r="A147" s="231"/>
      <c r="B147" s="1150" t="s">
        <v>662</v>
      </c>
      <c r="C147" s="1151"/>
      <c r="D147" s="1152"/>
      <c r="E147" s="1153" t="s">
        <v>659</v>
      </c>
      <c r="F147" s="1154"/>
      <c r="G147" s="1155"/>
      <c r="H147" s="1118"/>
      <c r="I147" s="1119"/>
      <c r="J147" s="1122"/>
      <c r="K147" s="1123"/>
      <c r="L147" s="1122"/>
      <c r="M147" s="1123"/>
      <c r="N147" s="445"/>
      <c r="O147" s="408">
        <f>ROUNDDOWN(SUM(O148:O156),0)</f>
        <v>0</v>
      </c>
      <c r="P147" s="213"/>
      <c r="R147" s="243" t="str">
        <f t="shared" ref="R147:R156" si="24">LEFT(E147,3)&amp;"_"&amp;LEFT(F147,5)</f>
        <v>合　　_</v>
      </c>
      <c r="S147" s="243" t="str">
        <f t="shared" ref="S147:S156" si="25">LEFT(F147,5)&amp;"_"&amp;LEFT(G147,2)</f>
        <v>_</v>
      </c>
    </row>
    <row r="148" spans="1:19" ht="40.5" customHeight="1">
      <c r="A148" s="231"/>
      <c r="B148" s="88"/>
      <c r="C148" s="53"/>
      <c r="D148" s="54"/>
      <c r="E148" s="67"/>
      <c r="F148" s="56"/>
      <c r="G148" s="34"/>
      <c r="H148" s="413"/>
      <c r="I148" s="622" t="str">
        <f>IF($F148="","",VLOOKUP($F148,排出活動区分!$D$1:$H$438,2,FALSE))</f>
        <v/>
      </c>
      <c r="J148" s="1132"/>
      <c r="K148" s="1133"/>
      <c r="L148" s="617" t="str">
        <f>IF($R148="_","",VLOOKUP($R148,排出活動区分!$F$2:$G$438,2,FALSE))</f>
        <v/>
      </c>
      <c r="M148" s="620" t="str">
        <f>IF($R148="_","",VLOOKUP($R148,排出活動区分!$F$2:$H$438,3,FALSE))</f>
        <v/>
      </c>
      <c r="N148" s="562">
        <v>23500</v>
      </c>
      <c r="O148" s="405" t="str">
        <f>IF(H148="","",IF(L148="―",ROUND(H148*N148,4),ROUND(H148*L148*N148,4)))</f>
        <v/>
      </c>
      <c r="P148" s="213">
        <v>1</v>
      </c>
      <c r="R148" s="243" t="str">
        <f>LEFT(E148,3)&amp;"_"&amp;LEFT(F148,5)</f>
        <v>_</v>
      </c>
      <c r="S148" s="243" t="str">
        <f>LEFT(F148,5)&amp;"_"&amp;LEFT(G148,2)</f>
        <v>_</v>
      </c>
    </row>
    <row r="149" spans="1:19" ht="40.5" customHeight="1">
      <c r="A149" s="231"/>
      <c r="B149" s="88"/>
      <c r="C149" s="53"/>
      <c r="D149" s="54"/>
      <c r="E149" s="65"/>
      <c r="F149" s="56"/>
      <c r="G149" s="34"/>
      <c r="H149" s="413"/>
      <c r="I149" s="622" t="str">
        <f>IF($F149="","",VLOOKUP($F149,排出活動区分!$D$1:$H$438,2,FALSE))</f>
        <v/>
      </c>
      <c r="J149" s="1132"/>
      <c r="K149" s="1133"/>
      <c r="L149" s="617" t="str">
        <f>IF($R149="_","",VLOOKUP($R149,排出活動区分!$F$2:$G$438,2,FALSE))</f>
        <v/>
      </c>
      <c r="M149" s="620" t="str">
        <f>IF($R149="_","",VLOOKUP($R149,排出活動区分!$F$2:$H$438,3,FALSE))</f>
        <v/>
      </c>
      <c r="N149" s="562">
        <v>23500</v>
      </c>
      <c r="O149" s="405" t="str">
        <f t="shared" ref="O149:O156" si="26">IF(H149="","",IF(L149="―",ROUND(H149*N149,4),ROUND(H149*L149*N149,4)))</f>
        <v/>
      </c>
      <c r="P149" s="213">
        <v>2</v>
      </c>
      <c r="R149" s="243" t="str">
        <f t="shared" si="24"/>
        <v>_</v>
      </c>
      <c r="S149" s="243" t="str">
        <f t="shared" si="25"/>
        <v>_</v>
      </c>
    </row>
    <row r="150" spans="1:19" ht="25.5" customHeight="1">
      <c r="A150" s="231"/>
      <c r="B150" s="88"/>
      <c r="C150" s="53"/>
      <c r="D150" s="54"/>
      <c r="E150" s="65"/>
      <c r="F150" s="56"/>
      <c r="G150" s="34"/>
      <c r="H150" s="413"/>
      <c r="I150" s="622" t="str">
        <f>IF($F150="","",VLOOKUP($F150,排出活動区分!$D$1:$H$438,2,FALSE))</f>
        <v/>
      </c>
      <c r="J150" s="1132"/>
      <c r="K150" s="1133"/>
      <c r="L150" s="617" t="str">
        <f>IF($R150="_","",VLOOKUP($R150,排出活動区分!$F$2:$G$438,2,FALSE))</f>
        <v/>
      </c>
      <c r="M150" s="620" t="str">
        <f>IF($R150="_","",VLOOKUP($R150,排出活動区分!$F$2:$H$438,3,FALSE))</f>
        <v/>
      </c>
      <c r="N150" s="562">
        <v>23500</v>
      </c>
      <c r="O150" s="405" t="str">
        <f t="shared" si="26"/>
        <v/>
      </c>
      <c r="P150" s="213">
        <v>3</v>
      </c>
      <c r="R150" s="243" t="str">
        <f t="shared" si="24"/>
        <v>_</v>
      </c>
      <c r="S150" s="243" t="str">
        <f t="shared" si="25"/>
        <v>_</v>
      </c>
    </row>
    <row r="151" spans="1:19" ht="25.5" customHeight="1">
      <c r="A151" s="231"/>
      <c r="B151" s="88"/>
      <c r="C151" s="53"/>
      <c r="D151" s="54"/>
      <c r="E151" s="65"/>
      <c r="F151" s="56"/>
      <c r="G151" s="34"/>
      <c r="H151" s="413"/>
      <c r="I151" s="622" t="str">
        <f>IF($F151="","",VLOOKUP($F151,排出活動区分!$D$1:$H$438,2,FALSE))</f>
        <v/>
      </c>
      <c r="J151" s="1132"/>
      <c r="K151" s="1133"/>
      <c r="L151" s="617" t="str">
        <f>IF($R151="_","",VLOOKUP($R151,排出活動区分!$F$2:$G$438,2,FALSE))</f>
        <v/>
      </c>
      <c r="M151" s="620" t="str">
        <f>IF($R151="_","",VLOOKUP($R151,排出活動区分!$F$2:$H$438,3,FALSE))</f>
        <v/>
      </c>
      <c r="N151" s="562">
        <v>23500</v>
      </c>
      <c r="O151" s="405" t="str">
        <f t="shared" si="26"/>
        <v/>
      </c>
      <c r="P151" s="213">
        <v>4</v>
      </c>
      <c r="R151" s="243" t="str">
        <f t="shared" si="24"/>
        <v>_</v>
      </c>
      <c r="S151" s="243" t="str">
        <f t="shared" si="25"/>
        <v>_</v>
      </c>
    </row>
    <row r="152" spans="1:19" ht="12" customHeight="1">
      <c r="A152" s="231"/>
      <c r="B152" s="88"/>
      <c r="C152" s="53"/>
      <c r="D152" s="54"/>
      <c r="E152" s="65"/>
      <c r="F152" s="56"/>
      <c r="G152" s="34"/>
      <c r="H152" s="413"/>
      <c r="I152" s="622" t="str">
        <f>IF($F152="","",VLOOKUP($F152,排出活動区分!$D$1:$H$438,2,FALSE))</f>
        <v/>
      </c>
      <c r="J152" s="1132"/>
      <c r="K152" s="1133"/>
      <c r="L152" s="617" t="str">
        <f>IF($R152="_","",VLOOKUP($R152,排出活動区分!$F$2:$G$438,2,FALSE))</f>
        <v/>
      </c>
      <c r="M152" s="620" t="str">
        <f>IF($R152="_","",VLOOKUP($R152,排出活動区分!$F$2:$H$438,3,FALSE))</f>
        <v/>
      </c>
      <c r="N152" s="562">
        <v>23500</v>
      </c>
      <c r="O152" s="405" t="str">
        <f t="shared" si="26"/>
        <v/>
      </c>
      <c r="P152" s="213">
        <v>5</v>
      </c>
      <c r="R152" s="243" t="str">
        <f t="shared" si="24"/>
        <v>_</v>
      </c>
      <c r="S152" s="243" t="str">
        <f t="shared" si="25"/>
        <v>_</v>
      </c>
    </row>
    <row r="153" spans="1:19" ht="12" customHeight="1">
      <c r="A153" s="231"/>
      <c r="B153" s="88"/>
      <c r="C153" s="53"/>
      <c r="D153" s="54"/>
      <c r="E153" s="65"/>
      <c r="F153" s="56"/>
      <c r="G153" s="34"/>
      <c r="H153" s="413"/>
      <c r="I153" s="622" t="str">
        <f>IF($F153="","",VLOOKUP($F153,排出活動区分!$D$1:$H$438,2,FALSE))</f>
        <v/>
      </c>
      <c r="J153" s="1132"/>
      <c r="K153" s="1133"/>
      <c r="L153" s="617" t="str">
        <f>IF($R153="_","",VLOOKUP($R153,排出活動区分!$F$2:$G$438,2,FALSE))</f>
        <v/>
      </c>
      <c r="M153" s="620" t="str">
        <f>IF($R153="_","",VLOOKUP($R153,排出活動区分!$F$2:$H$438,3,FALSE))</f>
        <v/>
      </c>
      <c r="N153" s="562">
        <v>23500</v>
      </c>
      <c r="O153" s="405" t="str">
        <f t="shared" si="26"/>
        <v/>
      </c>
      <c r="P153" s="213">
        <v>6</v>
      </c>
      <c r="R153" s="243" t="str">
        <f t="shared" si="24"/>
        <v>_</v>
      </c>
      <c r="S153" s="243" t="str">
        <f t="shared" si="25"/>
        <v>_</v>
      </c>
    </row>
    <row r="154" spans="1:19" ht="12" customHeight="1">
      <c r="A154" s="231"/>
      <c r="B154" s="88"/>
      <c r="C154" s="53"/>
      <c r="D154" s="54"/>
      <c r="E154" s="65"/>
      <c r="F154" s="56"/>
      <c r="G154" s="34"/>
      <c r="H154" s="413"/>
      <c r="I154" s="398"/>
      <c r="J154" s="1120"/>
      <c r="K154" s="1121"/>
      <c r="L154" s="76"/>
      <c r="M154" s="111"/>
      <c r="N154" s="563">
        <v>23500</v>
      </c>
      <c r="O154" s="405" t="str">
        <f t="shared" si="26"/>
        <v/>
      </c>
      <c r="P154" s="213">
        <v>11</v>
      </c>
      <c r="R154" s="243" t="str">
        <f t="shared" si="24"/>
        <v>_</v>
      </c>
      <c r="S154" s="243" t="str">
        <f t="shared" si="25"/>
        <v>_</v>
      </c>
    </row>
    <row r="155" spans="1:19" ht="12" customHeight="1">
      <c r="A155" s="231"/>
      <c r="B155" s="88"/>
      <c r="C155" s="53"/>
      <c r="D155" s="54"/>
      <c r="E155" s="65"/>
      <c r="F155" s="56"/>
      <c r="G155" s="34"/>
      <c r="H155" s="413"/>
      <c r="I155" s="398"/>
      <c r="J155" s="1120"/>
      <c r="K155" s="1121"/>
      <c r="L155" s="76"/>
      <c r="M155" s="111"/>
      <c r="N155" s="564">
        <v>23500</v>
      </c>
      <c r="O155" s="405" t="str">
        <f t="shared" si="26"/>
        <v/>
      </c>
      <c r="P155" s="213">
        <v>12</v>
      </c>
      <c r="R155" s="243" t="str">
        <f t="shared" si="24"/>
        <v>_</v>
      </c>
      <c r="S155" s="243" t="str">
        <f t="shared" si="25"/>
        <v>_</v>
      </c>
    </row>
    <row r="156" spans="1:19" ht="12" customHeight="1" thickBot="1">
      <c r="A156" s="232"/>
      <c r="B156" s="116"/>
      <c r="C156" s="117"/>
      <c r="D156" s="118"/>
      <c r="E156" s="119"/>
      <c r="F156" s="56"/>
      <c r="G156" s="120"/>
      <c r="H156" s="416"/>
      <c r="I156" s="403"/>
      <c r="J156" s="1176"/>
      <c r="K156" s="1177"/>
      <c r="L156" s="122"/>
      <c r="M156" s="121"/>
      <c r="N156" s="565">
        <v>23500</v>
      </c>
      <c r="O156" s="410" t="str">
        <f t="shared" si="26"/>
        <v/>
      </c>
      <c r="P156" s="213">
        <v>13</v>
      </c>
      <c r="R156" s="243" t="str">
        <f t="shared" si="24"/>
        <v>_</v>
      </c>
      <c r="S156" s="243" t="str">
        <f t="shared" si="25"/>
        <v>_</v>
      </c>
    </row>
    <row r="157" spans="1:19" ht="17.899999999999999" customHeight="1" thickTop="1" thickBot="1">
      <c r="A157" s="231"/>
      <c r="B157" s="1150" t="s">
        <v>665</v>
      </c>
      <c r="C157" s="1151"/>
      <c r="D157" s="1152"/>
      <c r="E157" s="1153" t="s">
        <v>659</v>
      </c>
      <c r="F157" s="1154"/>
      <c r="G157" s="1155"/>
      <c r="H157" s="1118"/>
      <c r="I157" s="1119"/>
      <c r="J157" s="1122"/>
      <c r="K157" s="1123"/>
      <c r="L157" s="1122"/>
      <c r="M157" s="1123"/>
      <c r="N157" s="445"/>
      <c r="O157" s="406">
        <f>ROUNDDOWN(SUM(O158:O166),0)</f>
        <v>0</v>
      </c>
      <c r="P157" s="213"/>
      <c r="R157" s="243" t="str">
        <f t="shared" ref="R157:R166" si="27">LEFT(E157,3)&amp;"_"&amp;LEFT(F157,5)</f>
        <v>合　　_</v>
      </c>
      <c r="S157" s="243" t="str">
        <f t="shared" ref="S157:S166" si="28">LEFT(F157,5)&amp;"_"&amp;LEFT(G157,2)</f>
        <v>_</v>
      </c>
    </row>
    <row r="158" spans="1:19" ht="40.5" customHeight="1">
      <c r="A158" s="231"/>
      <c r="B158" s="88"/>
      <c r="C158" s="53"/>
      <c r="D158" s="54"/>
      <c r="E158" s="67"/>
      <c r="F158" s="56"/>
      <c r="G158" s="34"/>
      <c r="H158" s="413"/>
      <c r="I158" s="622" t="str">
        <f>IF($F158="","",VLOOKUP($F158,排出活動区分!$D$1:$H$443,2,FALSE))</f>
        <v/>
      </c>
      <c r="J158" s="1132"/>
      <c r="K158" s="1133"/>
      <c r="L158" s="617" t="str">
        <f>IF($R158="_","",VLOOKUP($R158,排出活動区分!$F$2:$G$443,2,FALSE))</f>
        <v/>
      </c>
      <c r="M158" s="620" t="str">
        <f>IF($R158="_","",VLOOKUP($R158,排出活動区分!$F$2:$H$443,3,FALSE))</f>
        <v/>
      </c>
      <c r="N158" s="562">
        <v>16100</v>
      </c>
      <c r="O158" s="405" t="str">
        <f>IF(H158="","",IF(L158="―",ROUND(H158*N158,4),ROUND(H158*L158*N158,4)))</f>
        <v/>
      </c>
      <c r="P158" s="213">
        <v>1</v>
      </c>
      <c r="R158" s="243" t="str">
        <f t="shared" si="27"/>
        <v>_</v>
      </c>
      <c r="S158" s="243" t="str">
        <f t="shared" si="28"/>
        <v>_</v>
      </c>
    </row>
    <row r="159" spans="1:19" ht="40.5" customHeight="1">
      <c r="A159" s="231"/>
      <c r="B159" s="88"/>
      <c r="C159" s="53"/>
      <c r="D159" s="54"/>
      <c r="E159" s="65"/>
      <c r="F159" s="56"/>
      <c r="G159" s="34"/>
      <c r="H159" s="413"/>
      <c r="I159" s="622" t="str">
        <f>IF($F159="","",VLOOKUP($F159,排出活動区分!$D$1:$H$443,2,FALSE))</f>
        <v/>
      </c>
      <c r="J159" s="1132"/>
      <c r="K159" s="1133"/>
      <c r="L159" s="617" t="str">
        <f>IF($R159="_","",VLOOKUP($R159,排出活動区分!$F$2:$G$443,2,FALSE))</f>
        <v/>
      </c>
      <c r="M159" s="620" t="str">
        <f>IF($R159="_","",VLOOKUP($R159,排出活動区分!$F$2:$H$443,3,FALSE))</f>
        <v/>
      </c>
      <c r="N159" s="562">
        <v>16100</v>
      </c>
      <c r="O159" s="405" t="str">
        <f t="shared" ref="O159:O166" si="29">IF(H159="","",IF(L159="―",ROUND(H159*N159,4),ROUND(H159*L159*N159,4)))</f>
        <v/>
      </c>
      <c r="P159" s="213">
        <v>2</v>
      </c>
      <c r="R159" s="243" t="str">
        <f t="shared" si="27"/>
        <v>_</v>
      </c>
      <c r="S159" s="243" t="str">
        <f t="shared" si="28"/>
        <v>_</v>
      </c>
    </row>
    <row r="160" spans="1:19" ht="25.5" customHeight="1">
      <c r="A160" s="231"/>
      <c r="B160" s="88"/>
      <c r="C160" s="53"/>
      <c r="D160" s="54"/>
      <c r="E160" s="65"/>
      <c r="F160" s="56"/>
      <c r="G160" s="34"/>
      <c r="H160" s="413"/>
      <c r="I160" s="622" t="str">
        <f>IF($F160="","",VLOOKUP($F160,排出活動区分!$D$1:$H$443,2,FALSE))</f>
        <v/>
      </c>
      <c r="J160" s="1132"/>
      <c r="K160" s="1133"/>
      <c r="L160" s="617" t="str">
        <f>IF($R160="_","",VLOOKUP($R160,排出活動区分!$F$2:$G$443,2,FALSE))</f>
        <v/>
      </c>
      <c r="M160" s="620" t="str">
        <f>IF($R160="_","",VLOOKUP($R160,排出活動区分!$F$2:$H$443,3,FALSE))</f>
        <v/>
      </c>
      <c r="N160" s="562">
        <v>16100</v>
      </c>
      <c r="O160" s="405" t="str">
        <f t="shared" si="29"/>
        <v/>
      </c>
      <c r="P160" s="213">
        <v>3</v>
      </c>
      <c r="R160" s="243" t="str">
        <f t="shared" si="27"/>
        <v>_</v>
      </c>
      <c r="S160" s="243" t="str">
        <f t="shared" si="28"/>
        <v>_</v>
      </c>
    </row>
    <row r="161" spans="1:19" ht="25.5" customHeight="1">
      <c r="A161" s="231"/>
      <c r="B161" s="88"/>
      <c r="C161" s="53"/>
      <c r="D161" s="54"/>
      <c r="E161" s="65"/>
      <c r="F161" s="56"/>
      <c r="G161" s="34"/>
      <c r="H161" s="413"/>
      <c r="I161" s="622" t="str">
        <f>IF($F161="","",VLOOKUP($F161,排出活動区分!$D$1:$H$443,2,FALSE))</f>
        <v/>
      </c>
      <c r="J161" s="1132"/>
      <c r="K161" s="1133"/>
      <c r="L161" s="617" t="str">
        <f>IF($R161="_","",VLOOKUP($R161,排出活動区分!$F$2:$G$443,2,FALSE))</f>
        <v/>
      </c>
      <c r="M161" s="620" t="str">
        <f>IF($R161="_","",VLOOKUP($R161,排出活動区分!$F$2:$H$443,3,FALSE))</f>
        <v/>
      </c>
      <c r="N161" s="562">
        <v>16100</v>
      </c>
      <c r="O161" s="405" t="str">
        <f t="shared" si="29"/>
        <v/>
      </c>
      <c r="P161" s="213">
        <v>4</v>
      </c>
      <c r="R161" s="243" t="str">
        <f t="shared" si="27"/>
        <v>_</v>
      </c>
      <c r="S161" s="243" t="str">
        <f t="shared" si="28"/>
        <v>_</v>
      </c>
    </row>
    <row r="162" spans="1:19" ht="12" customHeight="1">
      <c r="A162" s="231"/>
      <c r="B162" s="88"/>
      <c r="C162" s="53"/>
      <c r="D162" s="54"/>
      <c r="E162" s="65"/>
      <c r="F162" s="56"/>
      <c r="G162" s="34"/>
      <c r="H162" s="413"/>
      <c r="I162" s="622" t="str">
        <f>IF($F162="","",VLOOKUP($F162,排出活動区分!$D$1:$H$443,2,FALSE))</f>
        <v/>
      </c>
      <c r="J162" s="1132"/>
      <c r="K162" s="1133"/>
      <c r="L162" s="617" t="str">
        <f>IF($R162="_","",VLOOKUP($R162,排出活動区分!$F$2:$G$443,2,FALSE))</f>
        <v/>
      </c>
      <c r="M162" s="620" t="str">
        <f>IF($R162="_","",VLOOKUP($R162,排出活動区分!$F$2:$H$443,3,FALSE))</f>
        <v/>
      </c>
      <c r="N162" s="562">
        <v>16100</v>
      </c>
      <c r="O162" s="405" t="str">
        <f t="shared" si="29"/>
        <v/>
      </c>
      <c r="P162" s="213">
        <v>5</v>
      </c>
      <c r="R162" s="243" t="str">
        <f t="shared" si="27"/>
        <v>_</v>
      </c>
      <c r="S162" s="243" t="str">
        <f t="shared" si="28"/>
        <v>_</v>
      </c>
    </row>
    <row r="163" spans="1:19" ht="12" customHeight="1">
      <c r="A163" s="231"/>
      <c r="B163" s="88"/>
      <c r="C163" s="53"/>
      <c r="D163" s="54"/>
      <c r="E163" s="65"/>
      <c r="F163" s="56"/>
      <c r="G163" s="34"/>
      <c r="H163" s="413"/>
      <c r="I163" s="622" t="str">
        <f>IF($F163="","",VLOOKUP($F163,排出活動区分!$D$1:$H$443,2,FALSE))</f>
        <v/>
      </c>
      <c r="J163" s="1132"/>
      <c r="K163" s="1133"/>
      <c r="L163" s="617" t="str">
        <f>IF($R163="_","",VLOOKUP($R163,排出活動区分!$F$2:$G$443,2,FALSE))</f>
        <v/>
      </c>
      <c r="M163" s="620" t="str">
        <f>IF($R163="_","",VLOOKUP($R163,排出活動区分!$F$2:$H$443,3,FALSE))</f>
        <v/>
      </c>
      <c r="N163" s="562">
        <v>16100</v>
      </c>
      <c r="O163" s="405" t="str">
        <f t="shared" si="29"/>
        <v/>
      </c>
      <c r="P163" s="213">
        <v>6</v>
      </c>
      <c r="R163" s="243" t="str">
        <f t="shared" si="27"/>
        <v>_</v>
      </c>
      <c r="S163" s="243" t="str">
        <f t="shared" si="28"/>
        <v>_</v>
      </c>
    </row>
    <row r="164" spans="1:19" ht="12" customHeight="1">
      <c r="A164" s="231"/>
      <c r="B164" s="88"/>
      <c r="C164" s="53"/>
      <c r="D164" s="54"/>
      <c r="E164" s="65"/>
      <c r="F164" s="56"/>
      <c r="G164" s="34"/>
      <c r="H164" s="413"/>
      <c r="I164" s="398"/>
      <c r="J164" s="1120"/>
      <c r="K164" s="1121"/>
      <c r="L164" s="76"/>
      <c r="M164" s="111"/>
      <c r="N164" s="563">
        <v>16100</v>
      </c>
      <c r="O164" s="405" t="str">
        <f t="shared" si="29"/>
        <v/>
      </c>
      <c r="P164" s="213">
        <v>11</v>
      </c>
      <c r="R164" s="243" t="str">
        <f t="shared" si="27"/>
        <v>_</v>
      </c>
      <c r="S164" s="243" t="str">
        <f t="shared" si="28"/>
        <v>_</v>
      </c>
    </row>
    <row r="165" spans="1:19" ht="12" customHeight="1">
      <c r="A165" s="231"/>
      <c r="B165" s="88"/>
      <c r="C165" s="53"/>
      <c r="D165" s="54"/>
      <c r="E165" s="65"/>
      <c r="F165" s="56"/>
      <c r="G165" s="34"/>
      <c r="H165" s="413"/>
      <c r="I165" s="398"/>
      <c r="J165" s="1120"/>
      <c r="K165" s="1121"/>
      <c r="L165" s="76"/>
      <c r="M165" s="111"/>
      <c r="N165" s="564">
        <v>16100</v>
      </c>
      <c r="O165" s="405" t="str">
        <f t="shared" si="29"/>
        <v/>
      </c>
      <c r="P165" s="213">
        <v>12</v>
      </c>
      <c r="R165" s="243" t="str">
        <f t="shared" si="27"/>
        <v>_</v>
      </c>
      <c r="S165" s="243" t="str">
        <f t="shared" si="28"/>
        <v>_</v>
      </c>
    </row>
    <row r="166" spans="1:19" ht="12" customHeight="1" thickBot="1">
      <c r="A166" s="232"/>
      <c r="B166" s="116"/>
      <c r="C166" s="117"/>
      <c r="D166" s="118"/>
      <c r="E166" s="119"/>
      <c r="F166" s="56"/>
      <c r="G166" s="120"/>
      <c r="H166" s="416"/>
      <c r="I166" s="403"/>
      <c r="J166" s="1176"/>
      <c r="K166" s="1177"/>
      <c r="L166" s="122"/>
      <c r="M166" s="121"/>
      <c r="N166" s="565">
        <v>16100</v>
      </c>
      <c r="O166" s="410" t="str">
        <f t="shared" si="29"/>
        <v/>
      </c>
      <c r="P166" s="213">
        <v>13</v>
      </c>
      <c r="R166" s="243" t="str">
        <f t="shared" si="27"/>
        <v>_</v>
      </c>
      <c r="S166" s="243" t="str">
        <f t="shared" si="28"/>
        <v>_</v>
      </c>
    </row>
  </sheetData>
  <sheetProtection algorithmName="SHA-512" hashValue="622to27K6Z6bi1xwruopwj5VMsWsz95HWL/9Ps5wf3wruJ2aNceP5hcLSetPnGTMYFPvYF23IR2YCke6NpKfRA==" saltValue="ZhrHWrhkjCqbjP9LqQHFzQ==" spinCount="100000" sheet="1" selectLockedCells="1"/>
  <mergeCells count="132">
    <mergeCell ref="J165:K165"/>
    <mergeCell ref="J166:K166"/>
    <mergeCell ref="J159:K159"/>
    <mergeCell ref="J160:K160"/>
    <mergeCell ref="J161:K161"/>
    <mergeCell ref="J162:K162"/>
    <mergeCell ref="J163:K163"/>
    <mergeCell ref="J164:K164"/>
    <mergeCell ref="B157:D157"/>
    <mergeCell ref="E157:G157"/>
    <mergeCell ref="H157:I157"/>
    <mergeCell ref="J157:K157"/>
    <mergeCell ref="L157:M157"/>
    <mergeCell ref="J158:K158"/>
    <mergeCell ref="J150:K150"/>
    <mergeCell ref="J143:K143"/>
    <mergeCell ref="J144:K144"/>
    <mergeCell ref="J148:K148"/>
    <mergeCell ref="J149:K149"/>
    <mergeCell ref="J146:K146"/>
    <mergeCell ref="J147:K147"/>
    <mergeCell ref="J156:K156"/>
    <mergeCell ref="J151:K151"/>
    <mergeCell ref="J152:K152"/>
    <mergeCell ref="J153:K153"/>
    <mergeCell ref="J154:K154"/>
    <mergeCell ref="J155:K155"/>
    <mergeCell ref="L147:M147"/>
    <mergeCell ref="A2:I3"/>
    <mergeCell ref="G4:G6"/>
    <mergeCell ref="H5:I5"/>
    <mergeCell ref="F4:F6"/>
    <mergeCell ref="E4:E6"/>
    <mergeCell ref="B4:D6"/>
    <mergeCell ref="A57:A135"/>
    <mergeCell ref="H4:I4"/>
    <mergeCell ref="E133:G133"/>
    <mergeCell ref="C127:D127"/>
    <mergeCell ref="C124:D124"/>
    <mergeCell ref="C116:D116"/>
    <mergeCell ref="C122:D122"/>
    <mergeCell ref="C123:D123"/>
    <mergeCell ref="C119:D119"/>
    <mergeCell ref="C126:D126"/>
    <mergeCell ref="C121:D121"/>
    <mergeCell ref="C113:D113"/>
    <mergeCell ref="B109:D109"/>
    <mergeCell ref="C110:D110"/>
    <mergeCell ref="C112:D112"/>
    <mergeCell ref="B133:D133"/>
    <mergeCell ref="C132:D132"/>
    <mergeCell ref="C134:D134"/>
    <mergeCell ref="C131:D131"/>
    <mergeCell ref="C128:D128"/>
    <mergeCell ref="C129:D129"/>
    <mergeCell ref="C130:D130"/>
    <mergeCell ref="B147:D147"/>
    <mergeCell ref="E147:G147"/>
    <mergeCell ref="C138:D138"/>
    <mergeCell ref="C117:D117"/>
    <mergeCell ref="C125:D125"/>
    <mergeCell ref="C139:D139"/>
    <mergeCell ref="C140:D140"/>
    <mergeCell ref="C135:D135"/>
    <mergeCell ref="C137:D137"/>
    <mergeCell ref="C136:D136"/>
    <mergeCell ref="C146:D146"/>
    <mergeCell ref="C141:D141"/>
    <mergeCell ref="C142:D142"/>
    <mergeCell ref="C143:D143"/>
    <mergeCell ref="C144:D144"/>
    <mergeCell ref="C145:D145"/>
    <mergeCell ref="C114:D114"/>
    <mergeCell ref="C120:D120"/>
    <mergeCell ref="C118:D118"/>
    <mergeCell ref="C115:D115"/>
    <mergeCell ref="L53:M53"/>
    <mergeCell ref="J5:K5"/>
    <mergeCell ref="L5:M5"/>
    <mergeCell ref="C111:D111"/>
    <mergeCell ref="B7:D7"/>
    <mergeCell ref="B53:D53"/>
    <mergeCell ref="J111:K111"/>
    <mergeCell ref="J110:K110"/>
    <mergeCell ref="H109:I109"/>
    <mergeCell ref="E7:G7"/>
    <mergeCell ref="E109:G109"/>
    <mergeCell ref="E53:G53"/>
    <mergeCell ref="H7:I7"/>
    <mergeCell ref="H53:I53"/>
    <mergeCell ref="L133:M133"/>
    <mergeCell ref="J120:K120"/>
    <mergeCell ref="J140:K140"/>
    <mergeCell ref="J126:K126"/>
    <mergeCell ref="J124:K124"/>
    <mergeCell ref="J125:K125"/>
    <mergeCell ref="J112:K112"/>
    <mergeCell ref="J113:K113"/>
    <mergeCell ref="J114:K114"/>
    <mergeCell ref="J119:K119"/>
    <mergeCell ref="J127:K127"/>
    <mergeCell ref="J132:K132"/>
    <mergeCell ref="J134:K134"/>
    <mergeCell ref="J121:K121"/>
    <mergeCell ref="J130:K130"/>
    <mergeCell ref="J136:K136"/>
    <mergeCell ref="J123:K123"/>
    <mergeCell ref="J122:K122"/>
    <mergeCell ref="J118:K118"/>
    <mergeCell ref="J117:K117"/>
    <mergeCell ref="L4:M4"/>
    <mergeCell ref="J109:K109"/>
    <mergeCell ref="L109:M109"/>
    <mergeCell ref="L7:M7"/>
    <mergeCell ref="J4:K4"/>
    <mergeCell ref="J7:K7"/>
    <mergeCell ref="J53:K53"/>
    <mergeCell ref="J115:K115"/>
    <mergeCell ref="J116:K116"/>
    <mergeCell ref="H147:I147"/>
    <mergeCell ref="J128:K128"/>
    <mergeCell ref="J135:K135"/>
    <mergeCell ref="J131:K131"/>
    <mergeCell ref="J142:K142"/>
    <mergeCell ref="J145:K145"/>
    <mergeCell ref="J133:K133"/>
    <mergeCell ref="J141:K141"/>
    <mergeCell ref="J129:K129"/>
    <mergeCell ref="H133:I133"/>
    <mergeCell ref="J139:K139"/>
    <mergeCell ref="J138:K138"/>
    <mergeCell ref="J137:K137"/>
  </mergeCells>
  <phoneticPr fontId="22"/>
  <conditionalFormatting sqref="E8:I8 H9:I19 E9:G37 H20:M36 H37:N37 E38:N52 E54:I54 F55:I88 E55:E108 K75:M88 F89:M93 F94:N108 H110:H119 C110:F132 M120:M129 H120:I132 L130:M132 H134:H143 C134:F146 H144:I146 L144:M146 H148:H153 E148:F156 H154:I156 L154:N156">
    <cfRule type="cellIs" dxfId="297" priority="5" stopIfTrue="1" operator="equal">
      <formula>""</formula>
    </cfRule>
  </conditionalFormatting>
  <conditionalFormatting sqref="H158:H163 E158:F166 H164:I166 L164:N166">
    <cfRule type="cellIs" dxfId="296" priority="1" stopIfTrue="1" operator="equal">
      <formula>""</formula>
    </cfRule>
  </conditionalFormatting>
  <dataValidations count="20">
    <dataValidation type="list" imeMode="on" operator="lessThanOrEqual" allowBlank="1" showInputMessage="1" showErrorMessage="1" errorTitle="入力エラー" error="リストから選択してください。" sqref="F38:F52 F94:F108" xr:uid="{00000000-0002-0000-0400-000000000000}">
      <formula1>INDIRECT("_" &amp; LEFT($E38,3))</formula1>
    </dataValidation>
    <dataValidation type="list" imeMode="on" operator="lessThanOrEqual" allowBlank="1" showInputMessage="1" showErrorMessage="1" errorTitle="入力エラー" error="リストから選択してください。" sqref="G94:G108" xr:uid="{00000000-0002-0000-0400-000001000000}">
      <formula1>IF(LEFT($E94,3)="N01",INDIRECT("_" &amp; LEFT($F94,5)),INDIRECT("燃料種―"))</formula1>
    </dataValidation>
    <dataValidation type="list" imeMode="on" operator="lessThanOrEqual" allowBlank="1" showInputMessage="1" showErrorMessage="1" errorTitle="入力エラー" error="リストから選択してください。" sqref="E148:E156" xr:uid="{00000000-0002-0000-0400-000002000000}">
      <formula1>INDIRECT($B$147)</formula1>
    </dataValidation>
    <dataValidation type="textLength" imeMode="on" operator="lessThanOrEqual" allowBlank="1" showInputMessage="1" showErrorMessage="1" errorTitle="入力エラー" error="桁数が不正です。" sqref="G110:G129 G134:G146 G148:G156 G158:G166" xr:uid="{00000000-0002-0000-0400-000003000000}">
      <formula1>100</formula1>
    </dataValidation>
    <dataValidation type="list" imeMode="on" operator="lessThanOrEqual" allowBlank="1" showInputMessage="1" showErrorMessage="1" errorTitle="入力エラー" error="リストから選択してください。" sqref="C134:D134" xr:uid="{00000000-0002-0000-0400-000004000000}">
      <formula1>パーフルオロカーボンリスト</formula1>
    </dataValidation>
    <dataValidation type="list" allowBlank="1" showInputMessage="1" showErrorMessage="1" errorTitle="入力エラー" error="リストから選択してください。" sqref="C110:D110" xr:uid="{00000000-0002-0000-0400-000006000000}">
      <formula1>INDIRECT("ハイドロフルオロカーボンリスト")</formula1>
    </dataValidation>
    <dataValidation type="list" imeMode="on" operator="lessThanOrEqual" allowBlank="1" showInputMessage="1" showErrorMessage="1" errorTitle="入力エラー" error="リストから選択してください。" sqref="E54:E108" xr:uid="{00000000-0002-0000-0400-000007000000}">
      <formula1>INDIRECT($B$53)</formula1>
    </dataValidation>
    <dataValidation type="whole" imeMode="off" operator="lessThanOrEqual" allowBlank="1" showInputMessage="1" showErrorMessage="1" errorTitle="入力エラー" error="数値を入力してください。" sqref="H167:H65536 H147 H133 H109 H53 H4:H7 H1 H157" xr:uid="{00000000-0002-0000-0400-000009000000}">
      <formula1>999999999</formula1>
    </dataValidation>
    <dataValidation type="decimal" imeMode="off" operator="lessThanOrEqual" allowBlank="1" showInputMessage="1" showErrorMessage="1" errorTitle="入力エラー" error="桁数・単位を確認してください。" sqref="H54:H108 H8:H52 H110:H132 H134:H146 H148:H156 H158:H166" xr:uid="{00000000-0002-0000-0400-00000A000000}">
      <formula1>999999999</formula1>
    </dataValidation>
    <dataValidation type="decimal" imeMode="off" operator="lessThanOrEqual" allowBlank="1" showInputMessage="1" showErrorMessage="1" sqref="L20:L52" xr:uid="{00000000-0002-0000-0400-00000B000000}">
      <formula1>999999999</formula1>
    </dataValidation>
    <dataValidation type="decimal" imeMode="off" operator="lessThanOrEqual" allowBlank="1" showInputMessage="1" showErrorMessage="1" error="桁数・単位を確認してください。" sqref="L154:L156 J20:J52 J89:J108 L75:L108 L130:L132 L144:L146 L164:L166" xr:uid="{00000000-0002-0000-0400-00000C000000}">
      <formula1>999999999</formula1>
    </dataValidation>
    <dataValidation type="list" imeMode="on" operator="lessThanOrEqual" allowBlank="1" showInputMessage="1" showErrorMessage="1" errorTitle="入力エラー" error="リストから選択してください。" sqref="G38:G52" xr:uid="{00000000-0002-0000-0400-00000D000000}">
      <formula1>IF(LEFT($E38,3)="C01",INDIRECT("_" &amp; LEFT($F38,5)),INDIRECT("燃料種―"))</formula1>
    </dataValidation>
    <dataValidation type="list" imeMode="on" operator="lessThanOrEqual" allowBlank="1" showInputMessage="1" showErrorMessage="1" errorTitle="入力エラー" error="リストから選択してください。" sqref="E8:E52" xr:uid="{00000000-0002-0000-0400-00000E000000}">
      <formula1>INDIRECT($B$7)</formula1>
    </dataValidation>
    <dataValidation type="list" imeMode="on" operator="lessThanOrEqual" allowBlank="1" showInputMessage="1" showErrorMessage="1" errorTitle="入力エラー" error="リストから選択してください。" sqref="E158:E166" xr:uid="{00000000-0002-0000-0400-00000F000000}">
      <formula1>INDIRECT($B$157)</formula1>
    </dataValidation>
    <dataValidation type="list" allowBlank="1" showInputMessage="1" showErrorMessage="1" errorTitle="入力エラー" error="リストから選択してください。" sqref="C111:D132" xr:uid="{BA6FD3B6-DCD4-42C0-A620-6630BD64951D}">
      <formula1>INDIRECT("温室効果ガス!$B$4:$B$23")</formula1>
    </dataValidation>
    <dataValidation type="list" imeMode="on" operator="lessThanOrEqual" allowBlank="1" showInputMessage="1" showErrorMessage="1" errorTitle="入力エラー" error="リストから選択してください。" sqref="C135:D146" xr:uid="{958C92F9-BAE4-4BA4-AE23-2285339A3FCB}">
      <formula1>INDIRECT("温室効果ガス!$B$24:$B$33")</formula1>
    </dataValidation>
    <dataValidation type="list" allowBlank="1" showInputMessage="1" showErrorMessage="1" sqref="F8:F37 F54:F93 F110:F132 F134:F146 F148:F156 F158:F166" xr:uid="{9F26287C-A80E-42FB-9F7C-642938D2DA4C}">
      <formula1>INDIRECT("_"&amp;LEFT($E8,3))</formula1>
    </dataValidation>
    <dataValidation type="list" allowBlank="1" showInputMessage="1" showErrorMessage="1" sqref="G8:G37" xr:uid="{D1A051F1-ED08-4189-9BB9-29C46C0CD628}">
      <formula1>IF(LEFT($E8,3)="C01",INDIRECT("_" &amp; LEFT($F8,5)),INDIRECT("燃料種―"))</formula1>
    </dataValidation>
    <dataValidation type="list" allowBlank="1" showInputMessage="1" showErrorMessage="1" sqref="G54:G93" xr:uid="{83B4E8B7-CA30-475B-B010-718B6BD04A17}">
      <formula1>IF(LEFT($E54,3)="N01",INDIRECT("_"&amp;LEFT($F54,5)),INDIRECT("燃料種―"))</formula1>
    </dataValidation>
    <dataValidation type="list" allowBlank="1" showInputMessage="1" showErrorMessage="1" sqref="E134:E146" xr:uid="{A84E9100-892E-4E9B-8F37-D84F26D37516}">
      <formula1>INDIRECT($B$133)</formula1>
    </dataValidation>
  </dataValidations>
  <printOptions horizontalCentered="1" verticalCentered="1"/>
  <pageMargins left="0.70866141732283472" right="0.59055118110236227" top="0.39370078740157483" bottom="0" header="0.31496062992125984" footer="0.31496062992125984"/>
  <pageSetup paperSize="9" scale="48" orientation="portrait" r:id="rId1"/>
  <headerFooter alignWithMargins="0"/>
  <extLst>
    <ext xmlns:x14="http://schemas.microsoft.com/office/spreadsheetml/2009/9/main" uri="{CCE6A557-97BC-4b89-ADB6-D9C93CAAB3DF}">
      <x14:dataValidations xmlns:xm="http://schemas.microsoft.com/office/excel/2006/main" count="1">
        <x14:dataValidation type="list" imeMode="on" operator="lessThanOrEqual" allowBlank="1" showInputMessage="1" showErrorMessage="1" errorTitle="入力エラー" error="リストから選択してください。" xr:uid="{03CA681C-EE41-4474-B04A-BA0C32D17FEC}">
          <x14:formula1>
            <xm:f>排出活動!$C$42:$C$53</xm:f>
          </x14:formula1>
          <xm:sqref>E110:E132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AB42"/>
  <sheetViews>
    <sheetView showGridLines="0" showZeros="0" view="pageBreakPreview" topLeftCell="B2" zoomScaleNormal="100" zoomScaleSheetLayoutView="100" workbookViewId="0">
      <selection activeCell="C7" sqref="C7:E7"/>
    </sheetView>
  </sheetViews>
  <sheetFormatPr defaultColWidth="9" defaultRowHeight="13"/>
  <cols>
    <col min="1" max="1" width="2.90625" style="203" customWidth="1"/>
    <col min="2" max="2" width="15.08984375" style="203" customWidth="1"/>
    <col min="3" max="4" width="7.08984375" style="203" customWidth="1"/>
    <col min="5" max="5" width="7.08984375" style="204" customWidth="1"/>
    <col min="6" max="14" width="7.08984375" style="203" customWidth="1"/>
    <col min="15" max="15" width="5.90625" style="203" hidden="1" customWidth="1"/>
    <col min="16" max="16" width="89.453125" style="205" customWidth="1"/>
    <col min="17" max="21" width="6.6328125" style="203" customWidth="1"/>
    <col min="22" max="28" width="6.6328125" style="204" customWidth="1"/>
    <col min="29" max="29" width="6.6328125" style="203" customWidth="1"/>
    <col min="30" max="16384" width="9" style="203"/>
  </cols>
  <sheetData>
    <row r="1" spans="1:28" hidden="1">
      <c r="A1" s="221" t="s">
        <v>209</v>
      </c>
      <c r="E1" s="203"/>
      <c r="V1" s="203"/>
      <c r="W1" s="203"/>
      <c r="X1" s="203"/>
      <c r="Y1" s="203"/>
      <c r="Z1" s="203"/>
      <c r="AA1" s="203"/>
      <c r="AB1" s="203"/>
    </row>
    <row r="2" spans="1:28" s="201" customFormat="1" ht="14.15" customHeight="1">
      <c r="A2" s="4" t="s">
        <v>495</v>
      </c>
      <c r="B2" s="4"/>
      <c r="C2" s="4"/>
      <c r="D2" s="4"/>
      <c r="E2" s="74"/>
      <c r="F2" s="4"/>
      <c r="G2" s="4"/>
      <c r="H2" s="4"/>
      <c r="I2" s="4"/>
      <c r="J2" s="4"/>
      <c r="K2" s="4"/>
      <c r="L2" s="4"/>
      <c r="M2" s="4"/>
      <c r="N2" s="4"/>
      <c r="P2" s="373" t="s">
        <v>816</v>
      </c>
      <c r="V2" s="204"/>
      <c r="W2" s="204"/>
      <c r="X2" s="204"/>
      <c r="Y2" s="204"/>
      <c r="Z2" s="204"/>
      <c r="AA2" s="204"/>
      <c r="AB2" s="204"/>
    </row>
    <row r="3" spans="1:28" s="201" customFormat="1" ht="14.15" customHeight="1">
      <c r="A3" s="27"/>
      <c r="B3" s="4"/>
      <c r="C3" s="4"/>
      <c r="D3" s="4"/>
      <c r="E3" s="74"/>
      <c r="F3" s="4"/>
      <c r="G3" s="4"/>
      <c r="H3" s="4"/>
      <c r="I3" s="4"/>
      <c r="J3" s="4"/>
      <c r="K3" s="4"/>
      <c r="L3" s="4"/>
      <c r="M3" s="4"/>
      <c r="N3" s="4"/>
      <c r="P3" s="373" t="s">
        <v>817</v>
      </c>
      <c r="V3" s="204"/>
      <c r="W3" s="204"/>
      <c r="X3" s="204"/>
      <c r="Y3" s="204"/>
      <c r="Z3" s="204"/>
      <c r="AA3" s="204"/>
      <c r="AB3" s="204"/>
    </row>
    <row r="4" spans="1:28" s="201" customFormat="1" ht="20.25" customHeight="1">
      <c r="A4" s="75" t="s">
        <v>485</v>
      </c>
      <c r="B4" s="1"/>
      <c r="C4" s="1"/>
      <c r="D4" s="1"/>
      <c r="E4" s="73"/>
      <c r="F4" s="1"/>
      <c r="G4" s="1"/>
      <c r="H4" s="4"/>
      <c r="I4" s="4"/>
      <c r="J4" s="4"/>
      <c r="K4" s="4"/>
      <c r="L4" s="4"/>
      <c r="M4" s="4"/>
      <c r="N4" s="4"/>
      <c r="P4" s="373" t="s">
        <v>818</v>
      </c>
      <c r="V4" s="204"/>
      <c r="W4" s="204"/>
      <c r="X4" s="204"/>
      <c r="Y4" s="204"/>
      <c r="Z4" s="204"/>
      <c r="AA4" s="204"/>
      <c r="AB4" s="204"/>
    </row>
    <row r="5" spans="1:28" s="201" customFormat="1" ht="20.25" customHeight="1">
      <c r="A5" s="1" t="s">
        <v>1170</v>
      </c>
      <c r="B5" s="1"/>
      <c r="C5" s="1"/>
      <c r="D5" s="1"/>
      <c r="E5" s="73"/>
      <c r="F5" s="1"/>
      <c r="G5" s="1"/>
      <c r="H5" s="4"/>
      <c r="I5" s="4"/>
      <c r="J5" s="4"/>
      <c r="K5" s="4"/>
      <c r="L5" s="4"/>
      <c r="M5" s="4"/>
      <c r="N5" s="4"/>
      <c r="P5" s="339"/>
      <c r="Q5" s="204"/>
      <c r="R5" s="204"/>
      <c r="S5" s="204"/>
      <c r="T5" s="204"/>
      <c r="U5" s="204"/>
      <c r="V5" s="204"/>
      <c r="W5" s="204"/>
      <c r="X5" s="204"/>
      <c r="Y5" s="204"/>
      <c r="Z5" s="204"/>
      <c r="AA5" s="204"/>
      <c r="AB5" s="204"/>
    </row>
    <row r="6" spans="1:28" s="201" customFormat="1" ht="58.5" customHeight="1">
      <c r="A6" s="3"/>
      <c r="B6" s="2" t="s">
        <v>476</v>
      </c>
      <c r="C6" s="1184" t="s">
        <v>919</v>
      </c>
      <c r="D6" s="1185"/>
      <c r="E6" s="1186"/>
      <c r="F6" s="1187" t="s">
        <v>922</v>
      </c>
      <c r="G6" s="1187"/>
      <c r="H6" s="1187"/>
      <c r="I6" s="1184" t="s">
        <v>920</v>
      </c>
      <c r="J6" s="1185"/>
      <c r="K6" s="1186"/>
      <c r="L6" s="1187" t="s">
        <v>923</v>
      </c>
      <c r="M6" s="1187"/>
      <c r="N6" s="1187"/>
      <c r="P6" s="340" t="s">
        <v>2714</v>
      </c>
    </row>
    <row r="7" spans="1:28" s="201" customFormat="1" ht="81.75" customHeight="1">
      <c r="A7" s="3"/>
      <c r="B7" s="81" t="s">
        <v>477</v>
      </c>
      <c r="C7" s="1178">
        <f>IF(計算書①!S177="",0,ROUNDDOWN(計算書①!S177-F7,0))+'別紙７ ｸﾚｼﾞｯﾄ'!G16</f>
        <v>0</v>
      </c>
      <c r="D7" s="1178"/>
      <c r="E7" s="1178"/>
      <c r="F7" s="1178">
        <f>IF(計算書①!S70="",0,ROUNDDOWN(計算書①!S70,0))</f>
        <v>0</v>
      </c>
      <c r="G7" s="1178"/>
      <c r="H7" s="1178"/>
      <c r="I7" s="1178">
        <f>IF(計算書②!I78="","",ROUNDDOWN(計算書②!I78,0))</f>
        <v>0</v>
      </c>
      <c r="J7" s="1178"/>
      <c r="K7" s="1178"/>
      <c r="L7" s="1178">
        <f>IF(計算書②!I90="","",ROUNDDOWN(計算書②!I90,0))</f>
        <v>0</v>
      </c>
      <c r="M7" s="1178"/>
      <c r="N7" s="1178"/>
      <c r="P7" s="321" t="s">
        <v>2713</v>
      </c>
    </row>
    <row r="8" spans="1:28" s="201" customFormat="1" hidden="1">
      <c r="A8" s="3"/>
      <c r="B8" s="82"/>
      <c r="C8" s="1180"/>
      <c r="D8" s="1180"/>
      <c r="E8" s="1180"/>
      <c r="F8" s="1180"/>
      <c r="G8" s="1193"/>
      <c r="H8" s="1193"/>
      <c r="I8" s="1180"/>
      <c r="J8" s="1180"/>
      <c r="K8" s="1180"/>
      <c r="L8" s="1180"/>
      <c r="M8" s="1180"/>
      <c r="N8" s="1180"/>
      <c r="P8" s="204"/>
    </row>
    <row r="9" spans="1:28" s="201" customFormat="1" ht="48" customHeight="1">
      <c r="A9" s="3"/>
      <c r="B9" s="83" t="s">
        <v>663</v>
      </c>
      <c r="C9" s="1188" t="s">
        <v>924</v>
      </c>
      <c r="D9" s="1188"/>
      <c r="E9" s="1188"/>
      <c r="F9" s="1188" t="s">
        <v>921</v>
      </c>
      <c r="G9" s="1188"/>
      <c r="H9" s="1188"/>
      <c r="I9" s="1180" t="s">
        <v>925</v>
      </c>
      <c r="J9" s="1180"/>
      <c r="K9" s="1180"/>
      <c r="L9" s="1180" t="s">
        <v>926</v>
      </c>
      <c r="M9" s="1180"/>
      <c r="N9" s="1180"/>
      <c r="P9" s="321"/>
    </row>
    <row r="10" spans="1:28" s="201" customFormat="1" ht="81.75" customHeight="1" thickBot="1">
      <c r="A10" s="3"/>
      <c r="B10" s="83" t="s">
        <v>478</v>
      </c>
      <c r="C10" s="1178">
        <f>IF(計算書③!O7="","",ROUNDDOWN(計算書③!O7,0))</f>
        <v>0</v>
      </c>
      <c r="D10" s="1178"/>
      <c r="E10" s="1178"/>
      <c r="F10" s="1178">
        <f>IF(計算書③!O53="","",ROUNDDOWN(計算書③!O53,0))</f>
        <v>0</v>
      </c>
      <c r="G10" s="1178"/>
      <c r="H10" s="1178"/>
      <c r="I10" s="1178">
        <f>IF(計算書③!O109="","",ROUNDDOWN(計算書③!O109,0))</f>
        <v>0</v>
      </c>
      <c r="J10" s="1178"/>
      <c r="K10" s="1178"/>
      <c r="L10" s="1178">
        <f>IF(計算書③!O133="","",ROUNDDOWN(計算書③!O133,0))</f>
        <v>0</v>
      </c>
      <c r="M10" s="1178"/>
      <c r="N10" s="1178"/>
      <c r="P10" s="321"/>
    </row>
    <row r="11" spans="1:28" s="201" customFormat="1" ht="13.5" hidden="1" thickBot="1">
      <c r="A11" s="3"/>
      <c r="B11" s="82"/>
      <c r="C11" s="1180"/>
      <c r="D11" s="1180"/>
      <c r="E11" s="1180"/>
      <c r="F11" s="1180"/>
      <c r="G11" s="1193"/>
      <c r="H11" s="1193"/>
      <c r="I11" s="1180"/>
      <c r="J11" s="1180"/>
      <c r="K11" s="1180"/>
      <c r="L11" s="1183"/>
      <c r="M11" s="1183"/>
      <c r="N11" s="1183"/>
    </row>
    <row r="12" spans="1:28" s="201" customFormat="1" ht="48" customHeight="1" thickTop="1" thickBot="1">
      <c r="A12" s="3"/>
      <c r="B12" s="83" t="s">
        <v>474</v>
      </c>
      <c r="C12" s="1179" t="s">
        <v>927</v>
      </c>
      <c r="D12" s="1179"/>
      <c r="E12" s="1179"/>
      <c r="F12" s="1180" t="s">
        <v>928</v>
      </c>
      <c r="G12" s="1180"/>
      <c r="H12" s="1180"/>
      <c r="I12" s="1180" t="s">
        <v>929</v>
      </c>
      <c r="J12" s="1180"/>
      <c r="K12" s="1181"/>
      <c r="L12" s="1182" t="s">
        <v>930</v>
      </c>
      <c r="M12" s="1182"/>
      <c r="N12" s="1182"/>
      <c r="P12" s="321" t="s">
        <v>2264</v>
      </c>
      <c r="V12" s="204"/>
      <c r="W12" s="204"/>
      <c r="X12" s="204"/>
      <c r="Y12" s="204"/>
      <c r="Z12" s="204"/>
      <c r="AA12" s="204"/>
      <c r="AB12" s="204"/>
    </row>
    <row r="13" spans="1:28" s="201" customFormat="1" ht="81.75" customHeight="1" thickTop="1">
      <c r="A13" s="3"/>
      <c r="B13" s="83" t="s">
        <v>477</v>
      </c>
      <c r="C13" s="1178">
        <f>IF(計算書③!O147="","",ROUNDDOWN(計算書③!O147,0))</f>
        <v>0</v>
      </c>
      <c r="D13" s="1178"/>
      <c r="E13" s="1178"/>
      <c r="F13" s="1178">
        <f>IF(計算書③!O157="","",ROUNDDOWN(計算書③!O157,0))</f>
        <v>0</v>
      </c>
      <c r="G13" s="1178"/>
      <c r="H13" s="1178"/>
      <c r="I13" s="1178" t="str">
        <f>IF(計算書①!S179="","",ROUNDDOWN(計算書①!S179,0))</f>
        <v/>
      </c>
      <c r="J13" s="1178"/>
      <c r="K13" s="1178"/>
      <c r="L13" s="1178">
        <f>SUM(C7:N7)+SUM(C10:N10)+SUM(C13:H13)</f>
        <v>0</v>
      </c>
      <c r="M13" s="1178"/>
      <c r="N13" s="1178"/>
      <c r="P13" s="201" t="s">
        <v>2266</v>
      </c>
      <c r="V13" s="204"/>
      <c r="W13" s="204"/>
      <c r="X13" s="204"/>
      <c r="Y13" s="204"/>
      <c r="Z13" s="204"/>
      <c r="AA13" s="204"/>
      <c r="AB13" s="204"/>
    </row>
    <row r="14" spans="1:28" s="201" customFormat="1" ht="26.25" hidden="1" customHeight="1" thickTop="1">
      <c r="A14" s="3"/>
      <c r="B14" s="458"/>
      <c r="C14" s="459"/>
      <c r="D14" s="460"/>
      <c r="E14" s="459"/>
      <c r="F14" s="460"/>
      <c r="G14" s="459"/>
      <c r="H14" s="460"/>
      <c r="I14" s="459"/>
      <c r="J14" s="459"/>
      <c r="K14" s="459"/>
      <c r="L14" s="459"/>
      <c r="M14" s="461"/>
      <c r="N14" s="461"/>
      <c r="V14" s="204"/>
      <c r="W14" s="204"/>
      <c r="X14" s="204"/>
      <c r="Y14" s="204"/>
      <c r="Z14" s="204"/>
      <c r="AA14" s="204"/>
      <c r="AB14" s="204"/>
    </row>
    <row r="15" spans="1:28" s="201" customFormat="1" ht="11.5" customHeight="1">
      <c r="A15" s="3"/>
      <c r="B15" s="84"/>
      <c r="C15" s="84"/>
      <c r="D15" s="84"/>
      <c r="E15" s="85"/>
      <c r="F15" s="84"/>
      <c r="G15" s="84"/>
      <c r="H15" s="84"/>
      <c r="I15" s="84"/>
      <c r="J15" s="84"/>
      <c r="K15" s="84"/>
      <c r="L15" s="84"/>
      <c r="M15" s="84"/>
      <c r="N15" s="84"/>
      <c r="V15" s="204"/>
      <c r="W15" s="204"/>
      <c r="X15" s="204"/>
      <c r="Y15" s="204"/>
      <c r="Z15" s="204"/>
      <c r="AA15" s="204"/>
      <c r="AB15" s="204"/>
    </row>
    <row r="16" spans="1:28" s="201" customFormat="1" ht="11.5" customHeight="1">
      <c r="A16" s="3"/>
      <c r="B16" s="84"/>
      <c r="C16" s="84"/>
      <c r="D16" s="84"/>
      <c r="E16" s="85"/>
      <c r="F16" s="84"/>
      <c r="G16" s="84"/>
      <c r="H16" s="86"/>
      <c r="I16" s="84"/>
      <c r="J16" s="84"/>
      <c r="K16" s="84"/>
      <c r="L16" s="84"/>
      <c r="M16" s="84"/>
      <c r="N16" s="84"/>
      <c r="V16" s="204"/>
      <c r="W16" s="204"/>
      <c r="X16" s="204"/>
      <c r="Y16" s="204"/>
      <c r="Z16" s="204"/>
      <c r="AA16" s="204"/>
      <c r="AB16" s="204"/>
    </row>
    <row r="17" spans="1:28" s="201" customFormat="1" ht="44.5" customHeight="1">
      <c r="A17" s="1" t="s">
        <v>1171</v>
      </c>
      <c r="B17" s="84"/>
      <c r="C17" s="84"/>
      <c r="D17" s="84"/>
      <c r="E17" s="85"/>
      <c r="F17" s="84"/>
      <c r="G17" s="84"/>
      <c r="H17" s="84"/>
      <c r="I17" s="84"/>
      <c r="J17" s="84"/>
      <c r="K17" s="84"/>
      <c r="L17" s="84"/>
      <c r="M17" s="84"/>
      <c r="N17" s="84"/>
      <c r="O17" s="215">
        <f>ROUNDDOWN(SUM(O21:O32),0)</f>
        <v>0</v>
      </c>
      <c r="P17" s="321"/>
      <c r="V17" s="204"/>
      <c r="W17" s="204"/>
      <c r="X17" s="204"/>
      <c r="Y17" s="204"/>
      <c r="Z17" s="204"/>
      <c r="AA17" s="204"/>
      <c r="AB17" s="204"/>
    </row>
    <row r="18" spans="1:28" s="201" customFormat="1" ht="38.25" customHeight="1">
      <c r="A18" s="3"/>
      <c r="B18" s="1184" t="s">
        <v>978</v>
      </c>
      <c r="C18" s="1192"/>
      <c r="D18" s="1189">
        <f>O17</f>
        <v>0</v>
      </c>
      <c r="E18" s="1190"/>
      <c r="F18" s="1190"/>
      <c r="G18" s="1191"/>
      <c r="H18" s="137"/>
      <c r="I18" s="4"/>
      <c r="J18" s="4"/>
      <c r="K18" s="4"/>
      <c r="L18" s="4"/>
      <c r="M18" s="4"/>
      <c r="N18" s="4"/>
      <c r="O18" s="216" t="str">
        <f>IF(AND(O21="",O25="",O26="",O27="",O28="",O29="",O30="",O31="",O32=0,L13=0),"ini","")</f>
        <v/>
      </c>
      <c r="P18" s="339" t="s">
        <v>2265</v>
      </c>
      <c r="V18" s="204"/>
      <c r="W18" s="204"/>
      <c r="X18" s="204"/>
      <c r="Y18" s="204"/>
      <c r="Z18" s="204"/>
      <c r="AA18" s="204"/>
      <c r="AB18" s="204"/>
    </row>
    <row r="19" spans="1:28" s="201" customFormat="1" ht="12.5">
      <c r="A19" s="214"/>
      <c r="E19" s="204"/>
      <c r="O19" s="217"/>
      <c r="V19" s="204"/>
      <c r="W19" s="204"/>
      <c r="X19" s="204"/>
      <c r="Y19" s="204"/>
      <c r="Z19" s="204"/>
      <c r="AA19" s="204"/>
      <c r="AB19" s="204"/>
    </row>
    <row r="20" spans="1:28" s="201" customFormat="1" ht="12.5">
      <c r="A20" s="214"/>
      <c r="E20" s="204"/>
      <c r="V20" s="204"/>
      <c r="W20" s="204"/>
      <c r="X20" s="204"/>
      <c r="Y20" s="204"/>
      <c r="Z20" s="204"/>
      <c r="AA20" s="204"/>
      <c r="AB20" s="204"/>
    </row>
    <row r="21" spans="1:28" s="201" customFormat="1" ht="12.75" customHeight="1">
      <c r="A21" s="202"/>
      <c r="E21" s="204"/>
      <c r="O21" s="215" t="str">
        <f>計算書①!T61</f>
        <v/>
      </c>
      <c r="P21" s="201" t="str">
        <f t="shared" ref="P21" si="0">IF(O21=0,"0","")</f>
        <v/>
      </c>
      <c r="V21" s="204"/>
      <c r="W21" s="204"/>
      <c r="X21" s="204"/>
      <c r="Y21" s="204"/>
      <c r="Z21" s="204"/>
      <c r="AA21" s="204"/>
      <c r="AB21" s="204"/>
    </row>
    <row r="22" spans="1:28" s="201" customFormat="1" ht="12.75" customHeight="1">
      <c r="A22" s="202"/>
      <c r="E22" s="204"/>
      <c r="O22" s="215" t="str">
        <f>計算書①!T88</f>
        <v/>
      </c>
      <c r="V22" s="204"/>
      <c r="W22" s="204"/>
      <c r="X22" s="204"/>
      <c r="Y22" s="204"/>
      <c r="Z22" s="204"/>
      <c r="AA22" s="204"/>
      <c r="AB22" s="204"/>
    </row>
    <row r="23" spans="1:28" s="201" customFormat="1" ht="12.75" customHeight="1">
      <c r="A23" s="202"/>
      <c r="E23" s="204"/>
      <c r="O23" s="215" t="str">
        <f>計算書①!T169</f>
        <v/>
      </c>
      <c r="V23" s="204"/>
      <c r="W23" s="204"/>
      <c r="X23" s="204"/>
      <c r="Y23" s="204"/>
      <c r="Z23" s="204"/>
      <c r="AA23" s="204"/>
      <c r="AB23" s="204"/>
    </row>
    <row r="24" spans="1:28" s="201" customFormat="1" ht="12.75" customHeight="1">
      <c r="A24" s="202"/>
      <c r="E24" s="204"/>
      <c r="O24" s="215" t="str">
        <f>計算書①!T174</f>
        <v/>
      </c>
      <c r="V24" s="204"/>
      <c r="W24" s="204"/>
      <c r="X24" s="204"/>
      <c r="Y24" s="204"/>
      <c r="Z24" s="204"/>
      <c r="AA24" s="204"/>
      <c r="AB24" s="204"/>
    </row>
    <row r="25" spans="1:28" s="201" customFormat="1" ht="12.75" customHeight="1">
      <c r="A25" s="202"/>
      <c r="E25" s="204"/>
      <c r="O25" s="215">
        <f>I7</f>
        <v>0</v>
      </c>
      <c r="V25" s="204"/>
      <c r="W25" s="204"/>
      <c r="X25" s="204"/>
      <c r="Y25" s="204"/>
      <c r="Z25" s="204"/>
      <c r="AA25" s="204"/>
      <c r="AB25" s="204"/>
    </row>
    <row r="26" spans="1:28" s="201" customFormat="1" ht="12.5">
      <c r="E26" s="204"/>
      <c r="O26" s="215">
        <f>C10</f>
        <v>0</v>
      </c>
      <c r="V26" s="204"/>
      <c r="W26" s="204"/>
      <c r="X26" s="204"/>
      <c r="Y26" s="204"/>
      <c r="Z26" s="204"/>
      <c r="AA26" s="204"/>
      <c r="AB26" s="204"/>
    </row>
    <row r="27" spans="1:28" s="201" customFormat="1" ht="12.5">
      <c r="E27" s="204"/>
      <c r="O27" s="215">
        <f>F10</f>
        <v>0</v>
      </c>
      <c r="V27" s="204"/>
      <c r="W27" s="204"/>
      <c r="X27" s="204"/>
      <c r="Y27" s="204"/>
      <c r="Z27" s="204"/>
      <c r="AA27" s="204"/>
      <c r="AB27" s="204"/>
    </row>
    <row r="28" spans="1:28" s="201" customFormat="1" ht="12.5">
      <c r="E28" s="204"/>
      <c r="O28" s="215">
        <f>I10</f>
        <v>0</v>
      </c>
      <c r="V28" s="204"/>
      <c r="W28" s="204"/>
      <c r="X28" s="204"/>
      <c r="Y28" s="204"/>
      <c r="Z28" s="204"/>
      <c r="AA28" s="204"/>
      <c r="AB28" s="204"/>
    </row>
    <row r="29" spans="1:28" s="201" customFormat="1" ht="12.5">
      <c r="E29" s="204"/>
      <c r="O29" s="215">
        <f>L10</f>
        <v>0</v>
      </c>
      <c r="V29" s="204"/>
      <c r="W29" s="204"/>
      <c r="X29" s="204"/>
      <c r="Y29" s="204"/>
      <c r="Z29" s="204"/>
      <c r="AA29" s="204"/>
      <c r="AB29" s="204"/>
    </row>
    <row r="30" spans="1:28" s="201" customFormat="1" ht="13.5" customHeight="1">
      <c r="E30" s="204"/>
      <c r="O30" s="215">
        <f>C13</f>
        <v>0</v>
      </c>
      <c r="V30" s="204"/>
      <c r="W30" s="204"/>
      <c r="X30" s="204"/>
      <c r="Y30" s="204"/>
      <c r="Z30" s="204"/>
      <c r="AA30" s="204"/>
      <c r="AB30" s="204"/>
    </row>
    <row r="31" spans="1:28" s="201" customFormat="1" ht="12.5">
      <c r="E31" s="204"/>
      <c r="O31" s="215">
        <f>F13</f>
        <v>0</v>
      </c>
      <c r="V31" s="204"/>
      <c r="W31" s="204"/>
      <c r="X31" s="204"/>
      <c r="Y31" s="204"/>
      <c r="Z31" s="204"/>
      <c r="AA31" s="204"/>
      <c r="AB31" s="204"/>
    </row>
    <row r="32" spans="1:28" s="201" customFormat="1" ht="12.5">
      <c r="E32" s="204"/>
      <c r="O32" s="215">
        <f>'別紙７ ｸﾚｼﾞｯﾄ'!G17</f>
        <v>0</v>
      </c>
      <c r="V32" s="204"/>
      <c r="W32" s="204"/>
      <c r="X32" s="204"/>
      <c r="Y32" s="204"/>
      <c r="Z32" s="204"/>
      <c r="AA32" s="204"/>
      <c r="AB32" s="204"/>
    </row>
    <row r="33" spans="1:28" s="201" customFormat="1" ht="12.5">
      <c r="E33" s="204"/>
      <c r="V33" s="204"/>
      <c r="W33" s="204"/>
      <c r="X33" s="204"/>
      <c r="Y33" s="204"/>
      <c r="Z33" s="204"/>
      <c r="AA33" s="204"/>
      <c r="AB33" s="204"/>
    </row>
    <row r="34" spans="1:28" s="201" customFormat="1" ht="12.5">
      <c r="E34" s="204"/>
      <c r="V34" s="204"/>
      <c r="W34" s="204"/>
      <c r="X34" s="204"/>
      <c r="Y34" s="204"/>
      <c r="Z34" s="204"/>
      <c r="AA34" s="204"/>
      <c r="AB34" s="204"/>
    </row>
    <row r="35" spans="1:28" s="201" customFormat="1" ht="12.5">
      <c r="E35" s="204"/>
      <c r="V35" s="204"/>
      <c r="W35" s="204"/>
      <c r="X35" s="204"/>
      <c r="Y35" s="204"/>
      <c r="Z35" s="204"/>
      <c r="AA35" s="204"/>
      <c r="AB35" s="204"/>
    </row>
    <row r="36" spans="1:28" s="201" customFormat="1" ht="12.5">
      <c r="E36" s="204"/>
      <c r="V36" s="204"/>
      <c r="W36" s="204"/>
      <c r="X36" s="204"/>
      <c r="Y36" s="204"/>
      <c r="Z36" s="204"/>
      <c r="AA36" s="204"/>
      <c r="AB36" s="204"/>
    </row>
    <row r="37" spans="1:28" s="201" customFormat="1" ht="12.5">
      <c r="E37" s="204"/>
      <c r="V37" s="204"/>
      <c r="W37" s="204"/>
      <c r="X37" s="204"/>
      <c r="Y37" s="204"/>
      <c r="Z37" s="204"/>
      <c r="AA37" s="204"/>
      <c r="AB37" s="204"/>
    </row>
    <row r="38" spans="1:28" s="201" customFormat="1" ht="12.5">
      <c r="E38" s="204"/>
      <c r="V38" s="204"/>
      <c r="W38" s="204"/>
      <c r="X38" s="204"/>
      <c r="Y38" s="204"/>
      <c r="Z38" s="204"/>
      <c r="AA38" s="204"/>
      <c r="AB38" s="204"/>
    </row>
    <row r="39" spans="1:28" s="201" customFormat="1" ht="12.5">
      <c r="E39" s="204"/>
      <c r="V39" s="204"/>
      <c r="W39" s="204"/>
      <c r="X39" s="204"/>
      <c r="Y39" s="204"/>
      <c r="Z39" s="204"/>
      <c r="AA39" s="204"/>
      <c r="AB39" s="204"/>
    </row>
    <row r="40" spans="1:28" s="201" customFormat="1" ht="12.5">
      <c r="E40" s="204"/>
      <c r="V40" s="204"/>
      <c r="W40" s="204"/>
      <c r="X40" s="204"/>
      <c r="Y40" s="204"/>
      <c r="Z40" s="204"/>
      <c r="AA40" s="204"/>
      <c r="AB40" s="204"/>
    </row>
    <row r="41" spans="1:28">
      <c r="A41" s="201"/>
      <c r="B41" s="201"/>
      <c r="C41" s="201"/>
      <c r="D41" s="201"/>
      <c r="F41" s="201"/>
      <c r="G41" s="201"/>
      <c r="H41" s="201"/>
      <c r="I41" s="201"/>
      <c r="J41" s="201"/>
      <c r="K41" s="201"/>
      <c r="L41" s="201"/>
      <c r="M41" s="201"/>
      <c r="N41" s="201"/>
      <c r="O41" s="201"/>
      <c r="P41" s="201"/>
    </row>
    <row r="42" spans="1:28">
      <c r="A42" s="201"/>
      <c r="B42" s="201"/>
      <c r="C42" s="201"/>
      <c r="D42" s="201"/>
      <c r="F42" s="201"/>
      <c r="G42" s="201"/>
      <c r="H42" s="201"/>
      <c r="I42" s="201"/>
      <c r="J42" s="201"/>
      <c r="K42" s="201"/>
      <c r="L42" s="201"/>
      <c r="M42" s="201"/>
      <c r="N42" s="201"/>
      <c r="O42" s="201"/>
    </row>
  </sheetData>
  <sheetProtection algorithmName="SHA-512" hashValue="a2vDKrynsvnEHHAPpHLe1Fj4ZSDvaiAo6f0nkEomErpDe/qwaYFF+AeYkZmuG0OsyS3sobTTUKen8BN6qYnaNg==" saltValue="H+5sfSv6+gLqsi9awWj/5Q==" spinCount="100000" sheet="1" selectLockedCells="1"/>
  <mergeCells count="38">
    <mergeCell ref="D18:G18"/>
    <mergeCell ref="C7:E7"/>
    <mergeCell ref="F7:H7"/>
    <mergeCell ref="C10:E10"/>
    <mergeCell ref="F10:H10"/>
    <mergeCell ref="B18:C18"/>
    <mergeCell ref="C11:D11"/>
    <mergeCell ref="E11:F11"/>
    <mergeCell ref="G11:H11"/>
    <mergeCell ref="C8:D8"/>
    <mergeCell ref="E8:F8"/>
    <mergeCell ref="G8:H8"/>
    <mergeCell ref="C6:E6"/>
    <mergeCell ref="F6:H6"/>
    <mergeCell ref="I6:K6"/>
    <mergeCell ref="L6:N6"/>
    <mergeCell ref="I9:K9"/>
    <mergeCell ref="L9:N9"/>
    <mergeCell ref="F9:H9"/>
    <mergeCell ref="C9:E9"/>
    <mergeCell ref="M8:N8"/>
    <mergeCell ref="I8:J8"/>
    <mergeCell ref="K8:L8"/>
    <mergeCell ref="I7:K7"/>
    <mergeCell ref="L7:N7"/>
    <mergeCell ref="I10:K10"/>
    <mergeCell ref="L10:N10"/>
    <mergeCell ref="C13:E13"/>
    <mergeCell ref="F13:H13"/>
    <mergeCell ref="I13:K13"/>
    <mergeCell ref="C12:E12"/>
    <mergeCell ref="F12:H12"/>
    <mergeCell ref="I12:K12"/>
    <mergeCell ref="L12:N12"/>
    <mergeCell ref="L13:N13"/>
    <mergeCell ref="K11:L11"/>
    <mergeCell ref="M11:N11"/>
    <mergeCell ref="I11:J11"/>
  </mergeCells>
  <phoneticPr fontId="22"/>
  <conditionalFormatting sqref="C10 F10 I10 L10">
    <cfRule type="cellIs" dxfId="295" priority="27" stopIfTrue="1" operator="equal">
      <formula>""</formula>
    </cfRule>
  </conditionalFormatting>
  <conditionalFormatting sqref="C13:H13">
    <cfRule type="cellIs" dxfId="294" priority="1" operator="equal">
      <formula>""</formula>
    </cfRule>
  </conditionalFormatting>
  <dataValidations count="3">
    <dataValidation type="whole" imeMode="off" operator="lessThanOrEqual" allowBlank="1" showInputMessage="1" showErrorMessage="1" sqref="C14:L14" xr:uid="{00000000-0002-0000-0500-000001000000}">
      <formula1>999999999</formula1>
    </dataValidation>
    <dataValidation imeMode="off" operator="lessThanOrEqual" allowBlank="1" showInputMessage="1" showErrorMessage="1" sqref="D18:G18" xr:uid="{00000000-0002-0000-0500-000002000000}"/>
    <dataValidation imeMode="off" allowBlank="1" showInputMessage="1" showErrorMessage="1" sqref="M14:N14" xr:uid="{00000000-0002-0000-0500-000003000000}"/>
  </dataValidations>
  <pageMargins left="0.74803149606299213" right="0.31496062992125984" top="0.78740157480314965" bottom="0.59055118110236227" header="0.51181102362204722" footer="0.51181102362204722"/>
  <pageSetup paperSize="9" scale="8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1:AA605"/>
  <sheetViews>
    <sheetView showGridLines="0" showZeros="0" view="pageBreakPreview" zoomScale="90" zoomScaleNormal="80" zoomScaleSheetLayoutView="90" workbookViewId="0">
      <selection activeCell="C6" sqref="C6:G6"/>
    </sheetView>
  </sheetViews>
  <sheetFormatPr defaultColWidth="9" defaultRowHeight="13"/>
  <cols>
    <col min="1" max="1" width="3.453125" style="203" customWidth="1"/>
    <col min="2" max="2" width="17" style="198" customWidth="1"/>
    <col min="3" max="4" width="7.36328125" style="198" customWidth="1"/>
    <col min="5" max="5" width="7.36328125" style="204" customWidth="1"/>
    <col min="6" max="14" width="7.36328125" style="198" customWidth="1"/>
    <col min="15" max="15" width="59.36328125" style="247" hidden="1" customWidth="1"/>
    <col min="16" max="16" width="86.90625" style="221" customWidth="1"/>
    <col min="17" max="17" width="6.6328125" style="225" hidden="1" customWidth="1"/>
    <col min="18" max="21" width="6.6328125" style="218" customWidth="1"/>
    <col min="22" max="27" width="6.6328125" style="204" customWidth="1"/>
    <col min="28" max="28" width="6.6328125" style="203" customWidth="1"/>
    <col min="29" max="16384" width="9" style="203"/>
  </cols>
  <sheetData>
    <row r="1" spans="1:27" s="218" customFormat="1">
      <c r="A1" s="221" t="s">
        <v>210</v>
      </c>
      <c r="B1" s="198"/>
      <c r="C1" s="198"/>
      <c r="D1" s="198"/>
      <c r="E1" s="198"/>
      <c r="F1" s="198"/>
      <c r="G1" s="198"/>
      <c r="H1" s="198"/>
      <c r="I1" s="198"/>
      <c r="J1" s="198"/>
      <c r="K1" s="198"/>
      <c r="L1" s="198"/>
      <c r="M1" s="198"/>
      <c r="N1" s="198"/>
      <c r="O1" s="247"/>
      <c r="P1" s="221"/>
      <c r="Q1" s="225"/>
    </row>
    <row r="2" spans="1:27" s="201" customFormat="1" ht="20.25" customHeight="1">
      <c r="A2" s="1" t="s">
        <v>496</v>
      </c>
      <c r="B2" s="1"/>
      <c r="C2" s="1"/>
      <c r="D2" s="1"/>
      <c r="E2" s="73"/>
      <c r="F2" s="1"/>
      <c r="G2" s="1"/>
      <c r="H2" s="4"/>
      <c r="I2" s="4"/>
      <c r="J2" s="4"/>
      <c r="K2" s="4"/>
      <c r="L2" s="4"/>
      <c r="M2" s="4"/>
      <c r="N2" s="4"/>
      <c r="O2" s="248"/>
      <c r="P2" s="373" t="s">
        <v>816</v>
      </c>
      <c r="Q2" s="226"/>
      <c r="R2" s="204"/>
      <c r="S2" s="204"/>
      <c r="T2" s="204"/>
      <c r="U2" s="204"/>
      <c r="V2" s="204"/>
      <c r="W2" s="204"/>
      <c r="X2" s="204"/>
      <c r="Y2" s="204"/>
      <c r="Z2" s="204"/>
      <c r="AA2" s="204"/>
    </row>
    <row r="3" spans="1:27" s="218" customFormat="1" ht="16.5" customHeight="1">
      <c r="A3" s="26" t="s">
        <v>1172</v>
      </c>
      <c r="B3" s="1"/>
      <c r="C3" s="1"/>
      <c r="D3" s="4"/>
      <c r="E3" s="27"/>
      <c r="F3" s="87"/>
      <c r="G3" s="87"/>
      <c r="H3" s="87"/>
      <c r="I3" s="87"/>
      <c r="J3" s="87"/>
      <c r="K3" s="87"/>
      <c r="L3" s="87"/>
      <c r="M3" s="87"/>
      <c r="N3" s="87"/>
      <c r="O3" s="1228" t="s">
        <v>330</v>
      </c>
      <c r="P3" s="373" t="s">
        <v>817</v>
      </c>
      <c r="Q3" s="225"/>
    </row>
    <row r="4" spans="1:27" s="218" customFormat="1" ht="16.5" customHeight="1">
      <c r="A4" s="26"/>
      <c r="B4" s="1" t="s">
        <v>471</v>
      </c>
      <c r="C4" s="1"/>
      <c r="D4" s="4"/>
      <c r="E4" s="27"/>
      <c r="F4" s="87"/>
      <c r="G4" s="87"/>
      <c r="H4" s="87"/>
      <c r="I4" s="87"/>
      <c r="J4" s="87"/>
      <c r="K4" s="87"/>
      <c r="L4" s="87"/>
      <c r="M4" s="87"/>
      <c r="N4" s="87"/>
      <c r="O4" s="1228"/>
      <c r="P4" s="373" t="s">
        <v>818</v>
      </c>
      <c r="Q4" s="225"/>
    </row>
    <row r="5" spans="1:27" s="218" customFormat="1" ht="16.5" customHeight="1">
      <c r="A5" s="26"/>
      <c r="B5" s="1" t="s">
        <v>472</v>
      </c>
      <c r="C5" s="1"/>
      <c r="D5" s="4"/>
      <c r="E5" s="27"/>
      <c r="F5" s="87"/>
      <c r="G5" s="87"/>
      <c r="H5" s="87"/>
      <c r="I5" s="87"/>
      <c r="J5" s="87"/>
      <c r="K5" s="87"/>
      <c r="L5" s="87"/>
      <c r="M5" s="87"/>
      <c r="N5" s="87"/>
      <c r="O5" s="247"/>
      <c r="P5" s="341" t="s">
        <v>216</v>
      </c>
      <c r="Q5" s="225"/>
    </row>
    <row r="6" spans="1:27" s="218" customFormat="1" ht="16.5" customHeight="1">
      <c r="A6" s="25">
        <v>1</v>
      </c>
      <c r="B6" s="22" t="s">
        <v>497</v>
      </c>
      <c r="C6" s="662"/>
      <c r="D6" s="662"/>
      <c r="E6" s="662"/>
      <c r="F6" s="662"/>
      <c r="G6" s="662"/>
      <c r="H6" s="1229" t="s">
        <v>395</v>
      </c>
      <c r="I6" s="1229"/>
      <c r="J6" s="1230"/>
      <c r="K6" s="1230"/>
      <c r="L6" s="1230"/>
      <c r="M6" s="1222"/>
      <c r="N6" s="1222"/>
      <c r="O6" s="247" t="s">
        <v>501</v>
      </c>
      <c r="P6" s="342" t="s">
        <v>765</v>
      </c>
      <c r="Q6" s="225"/>
    </row>
    <row r="7" spans="1:27" ht="16.5" customHeight="1">
      <c r="A7" s="1"/>
      <c r="B7" s="28" t="s">
        <v>473</v>
      </c>
      <c r="C7" s="1220"/>
      <c r="D7" s="1220"/>
      <c r="E7" s="1221" t="s">
        <v>691</v>
      </c>
      <c r="F7" s="1221"/>
      <c r="G7" s="662"/>
      <c r="H7" s="662"/>
      <c r="I7" s="662"/>
      <c r="J7" s="662"/>
      <c r="K7" s="662"/>
      <c r="L7" s="662"/>
      <c r="M7" s="1222"/>
      <c r="N7" s="1222"/>
      <c r="O7" s="248" t="s">
        <v>502</v>
      </c>
      <c r="P7" s="343" t="s">
        <v>2288</v>
      </c>
      <c r="Q7" s="227"/>
      <c r="R7" s="203"/>
      <c r="S7" s="203"/>
      <c r="T7" s="203"/>
      <c r="U7" s="203"/>
      <c r="V7" s="203"/>
      <c r="W7" s="203"/>
      <c r="X7" s="203"/>
      <c r="Y7" s="203"/>
      <c r="Z7" s="203"/>
      <c r="AA7" s="203"/>
    </row>
    <row r="8" spans="1:27" ht="16.5" customHeight="1">
      <c r="A8" s="1"/>
      <c r="B8" s="1223" t="s">
        <v>418</v>
      </c>
      <c r="C8" s="2" t="s">
        <v>423</v>
      </c>
      <c r="D8" s="1225"/>
      <c r="E8" s="1225"/>
      <c r="F8" s="1225"/>
      <c r="G8" s="1225"/>
      <c r="H8" s="1225"/>
      <c r="I8" s="1225"/>
      <c r="J8" s="1225"/>
      <c r="K8" s="1225"/>
      <c r="L8" s="1225"/>
      <c r="M8" s="1222"/>
      <c r="N8" s="1222"/>
      <c r="O8" s="247" t="s">
        <v>331</v>
      </c>
      <c r="P8" s="343" t="s">
        <v>208</v>
      </c>
      <c r="Q8" s="227"/>
      <c r="R8" s="203"/>
      <c r="S8" s="203"/>
      <c r="T8" s="203"/>
      <c r="U8" s="203"/>
      <c r="V8" s="203"/>
      <c r="W8" s="203"/>
      <c r="X8" s="203"/>
      <c r="Y8" s="203"/>
      <c r="Z8" s="203"/>
      <c r="AA8" s="203"/>
    </row>
    <row r="9" spans="1:27" s="218" customFormat="1" ht="16.5" customHeight="1" thickBot="1">
      <c r="A9" s="1"/>
      <c r="B9" s="1224"/>
      <c r="C9" s="462" t="s">
        <v>424</v>
      </c>
      <c r="D9" s="1226"/>
      <c r="E9" s="1226"/>
      <c r="F9" s="1226"/>
      <c r="G9" s="1226"/>
      <c r="H9" s="1226"/>
      <c r="I9" s="1226"/>
      <c r="J9" s="1226"/>
      <c r="K9" s="1226"/>
      <c r="L9" s="1226"/>
      <c r="M9" s="1227"/>
      <c r="N9" s="1227"/>
      <c r="O9" s="247" t="s">
        <v>332</v>
      </c>
      <c r="P9" s="343" t="s">
        <v>208</v>
      </c>
      <c r="Q9" s="225"/>
    </row>
    <row r="10" spans="1:27" ht="14.25" hidden="1" customHeight="1" thickTop="1" thickBot="1">
      <c r="A10" s="1"/>
      <c r="B10" s="29"/>
      <c r="C10" s="1202"/>
      <c r="D10" s="1202"/>
      <c r="E10" s="1202"/>
      <c r="F10" s="1202"/>
      <c r="G10" s="1202"/>
      <c r="H10" s="1202"/>
      <c r="I10" s="1202"/>
      <c r="J10" s="1202"/>
      <c r="K10" s="1202"/>
      <c r="L10" s="1202"/>
      <c r="M10" s="244"/>
      <c r="N10" s="244"/>
      <c r="O10" s="248"/>
      <c r="P10" s="343"/>
      <c r="Q10" s="227"/>
      <c r="R10" s="203"/>
      <c r="S10" s="203"/>
      <c r="T10" s="203"/>
      <c r="U10" s="203"/>
      <c r="V10" s="203"/>
      <c r="W10" s="203"/>
      <c r="X10" s="203"/>
      <c r="Y10" s="203"/>
      <c r="Z10" s="203"/>
      <c r="AA10" s="203"/>
    </row>
    <row r="11" spans="1:27" s="201" customFormat="1" ht="47.25" customHeight="1" thickTop="1">
      <c r="A11" s="3"/>
      <c r="B11" s="23" t="s">
        <v>474</v>
      </c>
      <c r="C11" s="1184" t="s">
        <v>919</v>
      </c>
      <c r="D11" s="1185"/>
      <c r="E11" s="1186"/>
      <c r="F11" s="1187" t="s">
        <v>922</v>
      </c>
      <c r="G11" s="1187"/>
      <c r="H11" s="1187"/>
      <c r="I11" s="1184" t="s">
        <v>920</v>
      </c>
      <c r="J11" s="1185"/>
      <c r="K11" s="1186"/>
      <c r="L11" s="1187" t="s">
        <v>923</v>
      </c>
      <c r="M11" s="1187"/>
      <c r="N11" s="1187"/>
      <c r="O11" s="248"/>
      <c r="P11" s="321" t="s">
        <v>2267</v>
      </c>
      <c r="Q11" s="228"/>
    </row>
    <row r="12" spans="1:27" s="201" customFormat="1" ht="16.5" customHeight="1">
      <c r="A12" s="3"/>
      <c r="B12" s="24" t="s">
        <v>475</v>
      </c>
      <c r="C12" s="1198"/>
      <c r="D12" s="1199"/>
      <c r="E12" s="1199"/>
      <c r="F12" s="1198"/>
      <c r="G12" s="1199"/>
      <c r="H12" s="1199"/>
      <c r="I12" s="1198"/>
      <c r="J12" s="1199"/>
      <c r="K12" s="1199"/>
      <c r="L12" s="1198"/>
      <c r="M12" s="1199"/>
      <c r="N12" s="1207"/>
      <c r="O12" s="204" t="s">
        <v>766</v>
      </c>
      <c r="P12" s="343"/>
      <c r="Q12" s="229">
        <f>E12+G12</f>
        <v>0</v>
      </c>
    </row>
    <row r="13" spans="1:27" s="201" customFormat="1" ht="41.15" customHeight="1">
      <c r="A13" s="3"/>
      <c r="B13" s="2" t="s">
        <v>474</v>
      </c>
      <c r="C13" s="1188" t="s">
        <v>924</v>
      </c>
      <c r="D13" s="1188"/>
      <c r="E13" s="1188"/>
      <c r="F13" s="1188" t="s">
        <v>921</v>
      </c>
      <c r="G13" s="1188"/>
      <c r="H13" s="1188"/>
      <c r="I13" s="1180" t="s">
        <v>925</v>
      </c>
      <c r="J13" s="1180"/>
      <c r="K13" s="1180"/>
      <c r="L13" s="1180" t="s">
        <v>926</v>
      </c>
      <c r="M13" s="1180"/>
      <c r="N13" s="1180"/>
      <c r="O13" s="248"/>
      <c r="P13" s="322" t="s">
        <v>2268</v>
      </c>
      <c r="Q13" s="228"/>
    </row>
    <row r="14" spans="1:27" s="201" customFormat="1" ht="16.5" customHeight="1" thickBot="1">
      <c r="A14" s="3"/>
      <c r="B14" s="2" t="s">
        <v>475</v>
      </c>
      <c r="C14" s="1198"/>
      <c r="D14" s="1199"/>
      <c r="E14" s="1199"/>
      <c r="F14" s="1198"/>
      <c r="G14" s="1199"/>
      <c r="H14" s="1199"/>
      <c r="I14" s="1198"/>
      <c r="J14" s="1199"/>
      <c r="K14" s="1199"/>
      <c r="L14" s="1209"/>
      <c r="M14" s="1210"/>
      <c r="N14" s="1211"/>
      <c r="O14" s="204" t="s">
        <v>766</v>
      </c>
      <c r="P14" s="204"/>
      <c r="Q14" s="228"/>
    </row>
    <row r="15" spans="1:27" s="201" customFormat="1" ht="41.15" customHeight="1" thickTop="1" thickBot="1">
      <c r="A15" s="3"/>
      <c r="B15" s="2" t="s">
        <v>474</v>
      </c>
      <c r="C15" s="1179" t="s">
        <v>927</v>
      </c>
      <c r="D15" s="1179"/>
      <c r="E15" s="1179"/>
      <c r="F15" s="1180" t="s">
        <v>928</v>
      </c>
      <c r="G15" s="1180"/>
      <c r="H15" s="1180"/>
      <c r="I15" s="1180" t="s">
        <v>929</v>
      </c>
      <c r="J15" s="1180"/>
      <c r="K15" s="1181"/>
      <c r="L15" s="1182" t="s">
        <v>930</v>
      </c>
      <c r="M15" s="1182"/>
      <c r="N15" s="1182"/>
      <c r="O15" s="343" t="s">
        <v>931</v>
      </c>
      <c r="P15" s="343" t="s">
        <v>931</v>
      </c>
    </row>
    <row r="16" spans="1:27" s="201" customFormat="1" ht="16.5" customHeight="1" thickTop="1" thickBot="1">
      <c r="A16" s="3"/>
      <c r="B16" s="2" t="s">
        <v>475</v>
      </c>
      <c r="C16" s="1198"/>
      <c r="D16" s="1199"/>
      <c r="E16" s="1199"/>
      <c r="F16" s="1198"/>
      <c r="G16" s="1199"/>
      <c r="H16" s="1199"/>
      <c r="I16" s="1198"/>
      <c r="J16" s="1199"/>
      <c r="K16" s="1199"/>
      <c r="L16" s="1200">
        <f>IF(ISNUMBER(O16)=TRUE,O16,"非該当")</f>
        <v>0</v>
      </c>
      <c r="M16" s="1200"/>
      <c r="N16" s="1200"/>
      <c r="O16" s="343">
        <f>C12+F12+I12+L12+C14+F14+I14+L14+C16+F16</f>
        <v>0</v>
      </c>
      <c r="P16" s="204" t="s">
        <v>766</v>
      </c>
    </row>
    <row r="17" spans="1:27" ht="16.5" customHeight="1" thickTop="1">
      <c r="A17" s="1"/>
      <c r="B17" s="1"/>
      <c r="C17" s="1"/>
      <c r="D17" s="4"/>
      <c r="E17" s="4"/>
      <c r="F17" s="87"/>
      <c r="G17" s="87"/>
      <c r="H17" s="72"/>
      <c r="I17" s="87"/>
      <c r="J17" s="87"/>
      <c r="K17" s="87"/>
      <c r="L17" s="4"/>
      <c r="M17" s="87"/>
      <c r="N17" s="4"/>
      <c r="O17" s="248"/>
      <c r="P17" s="201"/>
      <c r="Q17" s="227"/>
      <c r="R17" s="203"/>
      <c r="S17" s="203"/>
      <c r="T17" s="203"/>
      <c r="U17" s="203"/>
      <c r="V17" s="203"/>
      <c r="W17" s="203"/>
      <c r="X17" s="203"/>
      <c r="Y17" s="203"/>
      <c r="Z17" s="203"/>
      <c r="AA17" s="203"/>
    </row>
    <row r="18" spans="1:27" s="218" customFormat="1" ht="16.5" customHeight="1">
      <c r="A18" s="25">
        <v>2</v>
      </c>
      <c r="B18" s="22" t="s">
        <v>497</v>
      </c>
      <c r="C18" s="1212"/>
      <c r="D18" s="1213"/>
      <c r="E18" s="1213"/>
      <c r="F18" s="1213"/>
      <c r="G18" s="1214"/>
      <c r="H18" s="1215" t="s">
        <v>395</v>
      </c>
      <c r="I18" s="1216"/>
      <c r="J18" s="1217"/>
      <c r="K18" s="1218"/>
      <c r="L18" s="1218"/>
      <c r="M18" s="1218"/>
      <c r="N18" s="1219"/>
      <c r="O18" s="249" t="s">
        <v>503</v>
      </c>
      <c r="P18" s="613" t="s">
        <v>2269</v>
      </c>
      <c r="Q18" s="225"/>
    </row>
    <row r="19" spans="1:27" ht="16.5" customHeight="1">
      <c r="A19" s="1"/>
      <c r="B19" s="28" t="s">
        <v>473</v>
      </c>
      <c r="C19" s="1220"/>
      <c r="D19" s="1220"/>
      <c r="E19" s="1221" t="s">
        <v>515</v>
      </c>
      <c r="F19" s="1221"/>
      <c r="G19" s="662"/>
      <c r="H19" s="662"/>
      <c r="I19" s="662"/>
      <c r="J19" s="662"/>
      <c r="K19" s="662"/>
      <c r="L19" s="662"/>
      <c r="M19" s="1222"/>
      <c r="N19" s="1222"/>
      <c r="O19" s="248" t="s">
        <v>504</v>
      </c>
      <c r="P19" s="345" t="s">
        <v>2270</v>
      </c>
      <c r="Q19" s="227"/>
      <c r="R19" s="203"/>
      <c r="S19" s="203"/>
      <c r="T19" s="203"/>
      <c r="U19" s="203"/>
      <c r="V19" s="203"/>
      <c r="W19" s="203"/>
      <c r="X19" s="203"/>
      <c r="Y19" s="203"/>
      <c r="Z19" s="203"/>
      <c r="AA19" s="203"/>
    </row>
    <row r="20" spans="1:27" ht="16.5" customHeight="1">
      <c r="A20" s="1"/>
      <c r="B20" s="1223" t="s">
        <v>418</v>
      </c>
      <c r="C20" s="2" t="s">
        <v>423</v>
      </c>
      <c r="D20" s="1225"/>
      <c r="E20" s="1225"/>
      <c r="F20" s="1225"/>
      <c r="G20" s="1225"/>
      <c r="H20" s="1225"/>
      <c r="I20" s="1225"/>
      <c r="J20" s="1225"/>
      <c r="K20" s="1225"/>
      <c r="L20" s="1225"/>
      <c r="M20" s="1222"/>
      <c r="N20" s="1222"/>
      <c r="P20" s="614" t="s">
        <v>2289</v>
      </c>
      <c r="Q20" s="227"/>
      <c r="R20" s="203"/>
      <c r="S20" s="203"/>
      <c r="T20" s="203"/>
      <c r="U20" s="203"/>
      <c r="V20" s="203"/>
      <c r="W20" s="203"/>
      <c r="X20" s="203"/>
      <c r="Y20" s="203"/>
      <c r="Z20" s="203"/>
      <c r="AA20" s="203"/>
    </row>
    <row r="21" spans="1:27" s="218" customFormat="1" ht="16.5" customHeight="1" thickBot="1">
      <c r="A21" s="1"/>
      <c r="B21" s="1224"/>
      <c r="C21" s="462" t="s">
        <v>424</v>
      </c>
      <c r="D21" s="1226"/>
      <c r="E21" s="1226"/>
      <c r="F21" s="1226"/>
      <c r="G21" s="1226"/>
      <c r="H21" s="1226"/>
      <c r="I21" s="1226"/>
      <c r="J21" s="1226"/>
      <c r="K21" s="1226"/>
      <c r="L21" s="1226"/>
      <c r="M21" s="1227"/>
      <c r="N21" s="1227"/>
      <c r="O21" s="247"/>
      <c r="P21" s="346"/>
      <c r="Q21" s="225"/>
    </row>
    <row r="22" spans="1:27" ht="16.5" hidden="1" customHeight="1">
      <c r="A22" s="1"/>
      <c r="B22" s="29"/>
      <c r="C22" s="1201"/>
      <c r="D22" s="1201"/>
      <c r="E22" s="1201"/>
      <c r="F22" s="1202"/>
      <c r="G22" s="1202"/>
      <c r="H22" s="1202"/>
      <c r="I22" s="1202"/>
      <c r="J22" s="1202"/>
      <c r="K22" s="1202"/>
      <c r="L22" s="1202"/>
      <c r="M22" s="244"/>
      <c r="N22" s="244"/>
      <c r="O22" s="248"/>
      <c r="P22" s="345"/>
      <c r="Q22" s="227"/>
      <c r="R22" s="203"/>
      <c r="S22" s="203"/>
      <c r="T22" s="203"/>
      <c r="U22" s="203"/>
      <c r="V22" s="203"/>
      <c r="W22" s="203"/>
      <c r="X22" s="203"/>
      <c r="Y22" s="203"/>
      <c r="Z22" s="203"/>
      <c r="AA22" s="203"/>
    </row>
    <row r="23" spans="1:27" s="201" customFormat="1" ht="47.25" customHeight="1" thickTop="1">
      <c r="A23" s="3"/>
      <c r="B23" s="23" t="s">
        <v>474</v>
      </c>
      <c r="C23" s="1184" t="s">
        <v>919</v>
      </c>
      <c r="D23" s="1185"/>
      <c r="E23" s="1186"/>
      <c r="F23" s="1187" t="s">
        <v>922</v>
      </c>
      <c r="G23" s="1187"/>
      <c r="H23" s="1187"/>
      <c r="I23" s="1184" t="s">
        <v>920</v>
      </c>
      <c r="J23" s="1185"/>
      <c r="K23" s="1186"/>
      <c r="L23" s="1187" t="s">
        <v>923</v>
      </c>
      <c r="M23" s="1187"/>
      <c r="N23" s="1187"/>
      <c r="O23" s="248"/>
      <c r="P23" s="339"/>
      <c r="Q23" s="228"/>
    </row>
    <row r="24" spans="1:27" s="201" customFormat="1" ht="16.5" customHeight="1">
      <c r="A24" s="3"/>
      <c r="B24" s="24" t="s">
        <v>475</v>
      </c>
      <c r="C24" s="1198"/>
      <c r="D24" s="1199"/>
      <c r="E24" s="1199"/>
      <c r="F24" s="1198"/>
      <c r="G24" s="1199"/>
      <c r="H24" s="1199"/>
      <c r="I24" s="1198"/>
      <c r="J24" s="1199"/>
      <c r="K24" s="1199"/>
      <c r="L24" s="1198"/>
      <c r="M24" s="1199"/>
      <c r="N24" s="1207"/>
      <c r="O24" s="248"/>
      <c r="P24" s="345"/>
      <c r="Q24" s="229">
        <f>E24+G24</f>
        <v>0</v>
      </c>
    </row>
    <row r="25" spans="1:27" s="201" customFormat="1" ht="41.15" customHeight="1">
      <c r="A25" s="3"/>
      <c r="B25" s="2" t="s">
        <v>474</v>
      </c>
      <c r="C25" s="1188" t="s">
        <v>924</v>
      </c>
      <c r="D25" s="1188"/>
      <c r="E25" s="1188"/>
      <c r="F25" s="1188" t="s">
        <v>921</v>
      </c>
      <c r="G25" s="1188"/>
      <c r="H25" s="1188"/>
      <c r="I25" s="1180" t="s">
        <v>925</v>
      </c>
      <c r="J25" s="1180"/>
      <c r="K25" s="1180"/>
      <c r="L25" s="1180" t="s">
        <v>926</v>
      </c>
      <c r="M25" s="1180"/>
      <c r="N25" s="1180"/>
      <c r="O25" s="248"/>
      <c r="Q25" s="228"/>
    </row>
    <row r="26" spans="1:27" s="201" customFormat="1" ht="16.5" customHeight="1" thickBot="1">
      <c r="A26" s="3"/>
      <c r="B26" s="2" t="s">
        <v>475</v>
      </c>
      <c r="C26" s="1198"/>
      <c r="D26" s="1199"/>
      <c r="E26" s="1199"/>
      <c r="F26" s="1198"/>
      <c r="G26" s="1199"/>
      <c r="H26" s="1199"/>
      <c r="I26" s="1198"/>
      <c r="J26" s="1199"/>
      <c r="K26" s="1199"/>
      <c r="L26" s="1209"/>
      <c r="M26" s="1210"/>
      <c r="N26" s="1211"/>
      <c r="O26" s="248">
        <f>C24+G24+K24+M24+C26+E26+G26+I26</f>
        <v>0</v>
      </c>
      <c r="Q26" s="228"/>
    </row>
    <row r="27" spans="1:27" s="201" customFormat="1" ht="40.5" customHeight="1" thickTop="1" thickBot="1">
      <c r="A27" s="3"/>
      <c r="B27" s="2" t="s">
        <v>474</v>
      </c>
      <c r="C27" s="1179" t="s">
        <v>927</v>
      </c>
      <c r="D27" s="1179"/>
      <c r="E27" s="1179"/>
      <c r="F27" s="1180" t="s">
        <v>928</v>
      </c>
      <c r="G27" s="1180"/>
      <c r="H27" s="1180"/>
      <c r="I27" s="1180" t="s">
        <v>929</v>
      </c>
      <c r="J27" s="1180"/>
      <c r="K27" s="1181"/>
      <c r="L27" s="1182" t="s">
        <v>930</v>
      </c>
      <c r="M27" s="1182"/>
      <c r="N27" s="1182"/>
      <c r="O27" s="248"/>
      <c r="Q27" s="228"/>
    </row>
    <row r="28" spans="1:27" s="201" customFormat="1" ht="16.5" customHeight="1" thickTop="1" thickBot="1">
      <c r="A28" s="3"/>
      <c r="B28" s="2" t="s">
        <v>475</v>
      </c>
      <c r="C28" s="1198"/>
      <c r="D28" s="1199"/>
      <c r="E28" s="1199"/>
      <c r="F28" s="1198"/>
      <c r="G28" s="1199"/>
      <c r="H28" s="1199"/>
      <c r="I28" s="1198"/>
      <c r="J28" s="1199"/>
      <c r="K28" s="1199"/>
      <c r="L28" s="1200">
        <f>IF(ISNUMBER(O28)=TRUE,O28,"非該当")</f>
        <v>0</v>
      </c>
      <c r="M28" s="1200"/>
      <c r="N28" s="1200"/>
      <c r="O28" s="343">
        <f>C24+F24+I24+L24+C26+F26+I26+L26+C28+F28</f>
        <v>0</v>
      </c>
      <c r="Q28" s="228"/>
    </row>
    <row r="29" spans="1:27" ht="16.5" customHeight="1" thickTop="1">
      <c r="A29" s="1"/>
      <c r="B29" s="1"/>
      <c r="C29" s="1"/>
      <c r="D29" s="4"/>
      <c r="E29" s="4"/>
      <c r="F29" s="87"/>
      <c r="G29" s="87"/>
      <c r="H29" s="72"/>
      <c r="I29" s="87"/>
      <c r="J29" s="87"/>
      <c r="K29" s="87"/>
      <c r="L29" s="4"/>
      <c r="M29" s="87"/>
      <c r="N29" s="4"/>
      <c r="O29" s="248"/>
      <c r="P29" s="201"/>
      <c r="Q29" s="227"/>
      <c r="R29" s="203"/>
      <c r="S29" s="203"/>
      <c r="T29" s="203"/>
      <c r="U29" s="203"/>
      <c r="V29" s="203"/>
      <c r="W29" s="203"/>
      <c r="X29" s="203"/>
      <c r="Y29" s="203"/>
      <c r="Z29" s="203"/>
      <c r="AA29" s="203"/>
    </row>
    <row r="30" spans="1:27" s="218" customFormat="1" ht="16.5" customHeight="1">
      <c r="A30" s="25">
        <v>3</v>
      </c>
      <c r="B30" s="22" t="s">
        <v>497</v>
      </c>
      <c r="C30" s="1212"/>
      <c r="D30" s="1213"/>
      <c r="E30" s="1213"/>
      <c r="F30" s="1213"/>
      <c r="G30" s="1214"/>
      <c r="H30" s="1215" t="s">
        <v>395</v>
      </c>
      <c r="I30" s="1216"/>
      <c r="J30" s="1217"/>
      <c r="K30" s="1218"/>
      <c r="L30" s="1218"/>
      <c r="M30" s="1218"/>
      <c r="N30" s="1219"/>
      <c r="O30" s="249" t="s">
        <v>503</v>
      </c>
      <c r="P30" s="344"/>
      <c r="Q30" s="225"/>
    </row>
    <row r="31" spans="1:27" ht="16.5" customHeight="1">
      <c r="A31" s="1"/>
      <c r="B31" s="28" t="s">
        <v>473</v>
      </c>
      <c r="C31" s="1220"/>
      <c r="D31" s="1220"/>
      <c r="E31" s="1221" t="s">
        <v>515</v>
      </c>
      <c r="F31" s="1221"/>
      <c r="G31" s="662"/>
      <c r="H31" s="662"/>
      <c r="I31" s="662"/>
      <c r="J31" s="662"/>
      <c r="K31" s="662"/>
      <c r="L31" s="662"/>
      <c r="M31" s="1222"/>
      <c r="N31" s="1222"/>
      <c r="O31" s="248" t="s">
        <v>504</v>
      </c>
      <c r="P31" s="345"/>
      <c r="Q31" s="227"/>
      <c r="R31" s="203"/>
      <c r="S31" s="203"/>
      <c r="T31" s="203"/>
      <c r="U31" s="203"/>
      <c r="V31" s="203"/>
      <c r="W31" s="203"/>
      <c r="X31" s="203"/>
      <c r="Y31" s="203"/>
      <c r="Z31" s="203"/>
      <c r="AA31" s="203"/>
    </row>
    <row r="32" spans="1:27" ht="16.5" customHeight="1">
      <c r="A32" s="1"/>
      <c r="B32" s="1223" t="s">
        <v>418</v>
      </c>
      <c r="C32" s="2" t="s">
        <v>423</v>
      </c>
      <c r="D32" s="1225"/>
      <c r="E32" s="1225"/>
      <c r="F32" s="1225"/>
      <c r="G32" s="1225"/>
      <c r="H32" s="1225"/>
      <c r="I32" s="1225"/>
      <c r="J32" s="1225"/>
      <c r="K32" s="1225"/>
      <c r="L32" s="1225"/>
      <c r="M32" s="1222"/>
      <c r="N32" s="1222"/>
      <c r="P32" s="346"/>
      <c r="Q32" s="227"/>
      <c r="R32" s="203"/>
      <c r="S32" s="203"/>
      <c r="T32" s="203"/>
      <c r="U32" s="203"/>
      <c r="V32" s="203"/>
      <c r="W32" s="203"/>
      <c r="X32" s="203"/>
      <c r="Y32" s="203"/>
      <c r="Z32" s="203"/>
      <c r="AA32" s="203"/>
    </row>
    <row r="33" spans="1:27" s="218" customFormat="1" ht="16.5" customHeight="1" thickBot="1">
      <c r="A33" s="1"/>
      <c r="B33" s="1224"/>
      <c r="C33" s="462" t="s">
        <v>424</v>
      </c>
      <c r="D33" s="1226"/>
      <c r="E33" s="1226"/>
      <c r="F33" s="1226"/>
      <c r="G33" s="1226"/>
      <c r="H33" s="1226"/>
      <c r="I33" s="1226"/>
      <c r="J33" s="1226"/>
      <c r="K33" s="1226"/>
      <c r="L33" s="1226"/>
      <c r="M33" s="1227"/>
      <c r="N33" s="1227"/>
      <c r="O33" s="247"/>
      <c r="P33" s="346"/>
      <c r="Q33" s="225"/>
    </row>
    <row r="34" spans="1:27" ht="16.5" hidden="1" customHeight="1">
      <c r="A34" s="1"/>
      <c r="B34" s="29"/>
      <c r="C34" s="1201"/>
      <c r="D34" s="1201"/>
      <c r="E34" s="1201"/>
      <c r="F34" s="1202"/>
      <c r="G34" s="1202"/>
      <c r="H34" s="1202"/>
      <c r="I34" s="1202"/>
      <c r="J34" s="1202"/>
      <c r="K34" s="1202"/>
      <c r="L34" s="1202"/>
      <c r="M34" s="244"/>
      <c r="N34" s="244"/>
      <c r="O34" s="248"/>
      <c r="P34" s="345"/>
      <c r="Q34" s="227"/>
      <c r="R34" s="203"/>
      <c r="S34" s="203"/>
      <c r="T34" s="203"/>
      <c r="U34" s="203"/>
      <c r="V34" s="203"/>
      <c r="W34" s="203"/>
      <c r="X34" s="203"/>
      <c r="Y34" s="203"/>
      <c r="Z34" s="203"/>
      <c r="AA34" s="203"/>
    </row>
    <row r="35" spans="1:27" s="201" customFormat="1" ht="47.25" customHeight="1" thickTop="1">
      <c r="A35" s="3"/>
      <c r="B35" s="23" t="s">
        <v>474</v>
      </c>
      <c r="C35" s="1184" t="s">
        <v>919</v>
      </c>
      <c r="D35" s="1185"/>
      <c r="E35" s="1186"/>
      <c r="F35" s="1187" t="s">
        <v>922</v>
      </c>
      <c r="G35" s="1187"/>
      <c r="H35" s="1187"/>
      <c r="I35" s="1184" t="s">
        <v>920</v>
      </c>
      <c r="J35" s="1185"/>
      <c r="K35" s="1186"/>
      <c r="L35" s="1187" t="s">
        <v>923</v>
      </c>
      <c r="M35" s="1187"/>
      <c r="N35" s="1187"/>
      <c r="O35" s="248"/>
      <c r="P35" s="339"/>
      <c r="Q35" s="228"/>
    </row>
    <row r="36" spans="1:27" s="201" customFormat="1" ht="16.5" customHeight="1">
      <c r="A36" s="3"/>
      <c r="B36" s="24" t="s">
        <v>475</v>
      </c>
      <c r="C36" s="1198"/>
      <c r="D36" s="1199"/>
      <c r="E36" s="1199"/>
      <c r="F36" s="1198"/>
      <c r="G36" s="1199"/>
      <c r="H36" s="1199"/>
      <c r="I36" s="1198"/>
      <c r="J36" s="1199"/>
      <c r="K36" s="1199"/>
      <c r="L36" s="1198"/>
      <c r="M36" s="1199"/>
      <c r="N36" s="1207"/>
      <c r="O36" s="248"/>
      <c r="P36" s="345"/>
      <c r="Q36" s="229">
        <f>E36+G36</f>
        <v>0</v>
      </c>
    </row>
    <row r="37" spans="1:27" s="201" customFormat="1" ht="41.15" customHeight="1">
      <c r="A37" s="3"/>
      <c r="B37" s="2" t="s">
        <v>474</v>
      </c>
      <c r="C37" s="1188" t="s">
        <v>924</v>
      </c>
      <c r="D37" s="1188"/>
      <c r="E37" s="1188"/>
      <c r="F37" s="1188" t="s">
        <v>921</v>
      </c>
      <c r="G37" s="1188"/>
      <c r="H37" s="1188"/>
      <c r="I37" s="1180" t="s">
        <v>925</v>
      </c>
      <c r="J37" s="1180"/>
      <c r="K37" s="1180"/>
      <c r="L37" s="1180" t="s">
        <v>926</v>
      </c>
      <c r="M37" s="1180"/>
      <c r="N37" s="1180"/>
      <c r="O37" s="248"/>
      <c r="Q37" s="228"/>
    </row>
    <row r="38" spans="1:27" s="201" customFormat="1" ht="16.5" customHeight="1" thickBot="1">
      <c r="A38" s="3"/>
      <c r="B38" s="2" t="s">
        <v>475</v>
      </c>
      <c r="C38" s="1198"/>
      <c r="D38" s="1199"/>
      <c r="E38" s="1199"/>
      <c r="F38" s="1198"/>
      <c r="G38" s="1199"/>
      <c r="H38" s="1199"/>
      <c r="I38" s="1198"/>
      <c r="J38" s="1199"/>
      <c r="K38" s="1199"/>
      <c r="L38" s="1209"/>
      <c r="M38" s="1210"/>
      <c r="N38" s="1211"/>
      <c r="O38" s="248">
        <f>C36+G36+K36+M36+C38+E38+G38+I38</f>
        <v>0</v>
      </c>
      <c r="Q38" s="228"/>
    </row>
    <row r="39" spans="1:27" s="201" customFormat="1" ht="40.5" customHeight="1" thickTop="1" thickBot="1">
      <c r="A39" s="3"/>
      <c r="B39" s="2" t="s">
        <v>474</v>
      </c>
      <c r="C39" s="1179" t="s">
        <v>927</v>
      </c>
      <c r="D39" s="1179"/>
      <c r="E39" s="1179"/>
      <c r="F39" s="1180" t="s">
        <v>928</v>
      </c>
      <c r="G39" s="1180"/>
      <c r="H39" s="1180"/>
      <c r="I39" s="1180" t="s">
        <v>929</v>
      </c>
      <c r="J39" s="1180"/>
      <c r="K39" s="1181"/>
      <c r="L39" s="1182" t="s">
        <v>930</v>
      </c>
      <c r="M39" s="1182"/>
      <c r="N39" s="1182"/>
      <c r="O39" s="248"/>
      <c r="Q39" s="228"/>
    </row>
    <row r="40" spans="1:27" s="201" customFormat="1" ht="16.5" customHeight="1" thickTop="1" thickBot="1">
      <c r="A40" s="3"/>
      <c r="B40" s="2" t="s">
        <v>475</v>
      </c>
      <c r="C40" s="1198"/>
      <c r="D40" s="1199"/>
      <c r="E40" s="1199"/>
      <c r="F40" s="1198"/>
      <c r="G40" s="1199"/>
      <c r="H40" s="1199"/>
      <c r="I40" s="1198"/>
      <c r="J40" s="1199"/>
      <c r="K40" s="1199"/>
      <c r="L40" s="1200">
        <f>IF(ISNUMBER(O40)=TRUE,O40,"非該当")</f>
        <v>0</v>
      </c>
      <c r="M40" s="1200"/>
      <c r="N40" s="1200"/>
      <c r="O40" s="343">
        <f>C36+F36+I36+L36+C38+F38+I38+L38+C40+F40</f>
        <v>0</v>
      </c>
      <c r="Q40" s="228"/>
    </row>
    <row r="41" spans="1:27" ht="16.5" customHeight="1" thickTop="1">
      <c r="A41" s="1"/>
      <c r="B41" s="1"/>
      <c r="C41" s="1"/>
      <c r="D41" s="4"/>
      <c r="E41" s="4"/>
      <c r="F41" s="87"/>
      <c r="G41" s="87"/>
      <c r="H41" s="72"/>
      <c r="I41" s="87"/>
      <c r="J41" s="87"/>
      <c r="K41" s="87"/>
      <c r="L41" s="4"/>
      <c r="M41" s="87"/>
      <c r="N41" s="4"/>
      <c r="O41" s="248"/>
      <c r="P41" s="201"/>
      <c r="Q41" s="227"/>
      <c r="R41" s="203"/>
      <c r="S41" s="203"/>
      <c r="T41" s="203"/>
      <c r="U41" s="203"/>
      <c r="V41" s="203"/>
      <c r="W41" s="203"/>
      <c r="X41" s="203"/>
      <c r="Y41" s="203"/>
      <c r="Z41" s="203"/>
      <c r="AA41" s="203"/>
    </row>
    <row r="42" spans="1:27" s="218" customFormat="1" ht="16.5" customHeight="1">
      <c r="A42" s="25">
        <v>4</v>
      </c>
      <c r="B42" s="22" t="s">
        <v>497</v>
      </c>
      <c r="C42" s="1212"/>
      <c r="D42" s="1213"/>
      <c r="E42" s="1213"/>
      <c r="F42" s="1213"/>
      <c r="G42" s="1214"/>
      <c r="H42" s="1215" t="s">
        <v>395</v>
      </c>
      <c r="I42" s="1216"/>
      <c r="J42" s="1217"/>
      <c r="K42" s="1218"/>
      <c r="L42" s="1218"/>
      <c r="M42" s="1218"/>
      <c r="N42" s="1219"/>
      <c r="O42" s="249" t="s">
        <v>503</v>
      </c>
      <c r="P42" s="344"/>
      <c r="Q42" s="225"/>
    </row>
    <row r="43" spans="1:27" ht="16.5" customHeight="1">
      <c r="A43" s="1"/>
      <c r="B43" s="28" t="s">
        <v>473</v>
      </c>
      <c r="C43" s="1220"/>
      <c r="D43" s="1220"/>
      <c r="E43" s="1221" t="s">
        <v>515</v>
      </c>
      <c r="F43" s="1221"/>
      <c r="G43" s="662"/>
      <c r="H43" s="662"/>
      <c r="I43" s="662"/>
      <c r="J43" s="662"/>
      <c r="K43" s="662"/>
      <c r="L43" s="662"/>
      <c r="M43" s="1222"/>
      <c r="N43" s="1222"/>
      <c r="O43" s="248" t="s">
        <v>504</v>
      </c>
      <c r="P43" s="345"/>
      <c r="Q43" s="227"/>
      <c r="R43" s="203"/>
      <c r="S43" s="203"/>
      <c r="T43" s="203"/>
      <c r="U43" s="203"/>
      <c r="V43" s="203"/>
      <c r="W43" s="203"/>
      <c r="X43" s="203"/>
      <c r="Y43" s="203"/>
      <c r="Z43" s="203"/>
      <c r="AA43" s="203"/>
    </row>
    <row r="44" spans="1:27" ht="16.5" customHeight="1">
      <c r="A44" s="1"/>
      <c r="B44" s="1223" t="s">
        <v>418</v>
      </c>
      <c r="C44" s="2" t="s">
        <v>423</v>
      </c>
      <c r="D44" s="1225"/>
      <c r="E44" s="1225"/>
      <c r="F44" s="1225"/>
      <c r="G44" s="1225"/>
      <c r="H44" s="1225"/>
      <c r="I44" s="1225"/>
      <c r="J44" s="1225"/>
      <c r="K44" s="1225"/>
      <c r="L44" s="1225"/>
      <c r="M44" s="1222"/>
      <c r="N44" s="1222"/>
      <c r="P44" s="346"/>
      <c r="Q44" s="227"/>
      <c r="R44" s="203"/>
      <c r="S44" s="203"/>
      <c r="T44" s="203"/>
      <c r="U44" s="203"/>
      <c r="V44" s="203"/>
      <c r="W44" s="203"/>
      <c r="X44" s="203"/>
      <c r="Y44" s="203"/>
      <c r="Z44" s="203"/>
      <c r="AA44" s="203"/>
    </row>
    <row r="45" spans="1:27" s="218" customFormat="1" ht="16.5" customHeight="1" thickBot="1">
      <c r="A45" s="1"/>
      <c r="B45" s="1224"/>
      <c r="C45" s="462" t="s">
        <v>424</v>
      </c>
      <c r="D45" s="1226"/>
      <c r="E45" s="1226"/>
      <c r="F45" s="1226"/>
      <c r="G45" s="1226"/>
      <c r="H45" s="1226"/>
      <c r="I45" s="1226"/>
      <c r="J45" s="1226"/>
      <c r="K45" s="1226"/>
      <c r="L45" s="1226"/>
      <c r="M45" s="1227"/>
      <c r="N45" s="1227"/>
      <c r="O45" s="247"/>
      <c r="P45" s="346"/>
      <c r="Q45" s="225"/>
    </row>
    <row r="46" spans="1:27" ht="16.5" hidden="1" customHeight="1">
      <c r="A46" s="1"/>
      <c r="B46" s="29"/>
      <c r="C46" s="1201"/>
      <c r="D46" s="1201"/>
      <c r="E46" s="1201"/>
      <c r="F46" s="1202"/>
      <c r="G46" s="1202"/>
      <c r="H46" s="1202"/>
      <c r="I46" s="1202"/>
      <c r="J46" s="1202"/>
      <c r="K46" s="1202"/>
      <c r="L46" s="1202"/>
      <c r="M46" s="244"/>
      <c r="N46" s="244"/>
      <c r="O46" s="248"/>
      <c r="P46" s="345"/>
      <c r="Q46" s="227"/>
      <c r="R46" s="203"/>
      <c r="S46" s="203"/>
      <c r="T46" s="203"/>
      <c r="U46" s="203"/>
      <c r="V46" s="203"/>
      <c r="W46" s="203"/>
      <c r="X46" s="203"/>
      <c r="Y46" s="203"/>
      <c r="Z46" s="203"/>
      <c r="AA46" s="203"/>
    </row>
    <row r="47" spans="1:27" s="201" customFormat="1" ht="47.25" customHeight="1" thickTop="1">
      <c r="A47" s="3"/>
      <c r="B47" s="23" t="s">
        <v>474</v>
      </c>
      <c r="C47" s="1184" t="s">
        <v>919</v>
      </c>
      <c r="D47" s="1185"/>
      <c r="E47" s="1186"/>
      <c r="F47" s="1203" t="s">
        <v>1173</v>
      </c>
      <c r="G47" s="1203"/>
      <c r="H47" s="1203"/>
      <c r="I47" s="1204" t="s">
        <v>1174</v>
      </c>
      <c r="J47" s="1205"/>
      <c r="K47" s="1206"/>
      <c r="L47" s="1203" t="s">
        <v>1175</v>
      </c>
      <c r="M47" s="1203"/>
      <c r="N47" s="1203"/>
      <c r="O47" s="248"/>
      <c r="P47" s="339"/>
      <c r="Q47" s="228"/>
    </row>
    <row r="48" spans="1:27" s="201" customFormat="1" ht="16.5" customHeight="1">
      <c r="A48" s="3"/>
      <c r="B48" s="24" t="s">
        <v>475</v>
      </c>
      <c r="C48" s="1198"/>
      <c r="D48" s="1199"/>
      <c r="E48" s="1199"/>
      <c r="F48" s="1198"/>
      <c r="G48" s="1199"/>
      <c r="H48" s="1199"/>
      <c r="I48" s="1198"/>
      <c r="J48" s="1199"/>
      <c r="K48" s="1199"/>
      <c r="L48" s="1198"/>
      <c r="M48" s="1199"/>
      <c r="N48" s="1207"/>
      <c r="O48" s="248"/>
      <c r="P48" s="345"/>
      <c r="Q48" s="229">
        <f>E48+G48</f>
        <v>0</v>
      </c>
    </row>
    <row r="49" spans="1:27" s="201" customFormat="1" ht="41.15" customHeight="1">
      <c r="A49" s="3"/>
      <c r="B49" s="2" t="s">
        <v>474</v>
      </c>
      <c r="C49" s="1208" t="s">
        <v>1176</v>
      </c>
      <c r="D49" s="1208"/>
      <c r="E49" s="1208"/>
      <c r="F49" s="1208" t="s">
        <v>1177</v>
      </c>
      <c r="G49" s="1208"/>
      <c r="H49" s="1208"/>
      <c r="I49" s="1195" t="s">
        <v>925</v>
      </c>
      <c r="J49" s="1195"/>
      <c r="K49" s="1195"/>
      <c r="L49" s="1195" t="s">
        <v>926</v>
      </c>
      <c r="M49" s="1195"/>
      <c r="N49" s="1195"/>
      <c r="O49" s="248"/>
      <c r="Q49" s="228"/>
    </row>
    <row r="50" spans="1:27" s="201" customFormat="1" ht="16.5" customHeight="1" thickBot="1">
      <c r="A50" s="3"/>
      <c r="B50" s="2" t="s">
        <v>475</v>
      </c>
      <c r="C50" s="1198"/>
      <c r="D50" s="1199"/>
      <c r="E50" s="1199"/>
      <c r="F50" s="1198"/>
      <c r="G50" s="1199"/>
      <c r="H50" s="1199"/>
      <c r="I50" s="1198"/>
      <c r="J50" s="1199"/>
      <c r="K50" s="1199"/>
      <c r="L50" s="1209"/>
      <c r="M50" s="1210"/>
      <c r="N50" s="1211"/>
      <c r="O50" s="248">
        <f>C48+G48+K48+M48+C50+E50+G50+I50</f>
        <v>0</v>
      </c>
      <c r="Q50" s="228"/>
    </row>
    <row r="51" spans="1:27" s="201" customFormat="1" ht="40.5" customHeight="1" thickTop="1" thickBot="1">
      <c r="A51" s="3"/>
      <c r="B51" s="2" t="s">
        <v>474</v>
      </c>
      <c r="C51" s="1194" t="s">
        <v>1178</v>
      </c>
      <c r="D51" s="1194"/>
      <c r="E51" s="1194"/>
      <c r="F51" s="1195" t="s">
        <v>1179</v>
      </c>
      <c r="G51" s="1195"/>
      <c r="H51" s="1195"/>
      <c r="I51" s="1195" t="s">
        <v>1180</v>
      </c>
      <c r="J51" s="1195"/>
      <c r="K51" s="1196"/>
      <c r="L51" s="1197" t="s">
        <v>930</v>
      </c>
      <c r="M51" s="1197"/>
      <c r="N51" s="1197"/>
      <c r="O51" s="248"/>
      <c r="Q51" s="228"/>
    </row>
    <row r="52" spans="1:27" s="201" customFormat="1" ht="16.5" customHeight="1" thickTop="1" thickBot="1">
      <c r="A52" s="3"/>
      <c r="B52" s="2" t="s">
        <v>475</v>
      </c>
      <c r="C52" s="1198"/>
      <c r="D52" s="1199"/>
      <c r="E52" s="1199"/>
      <c r="F52" s="1198"/>
      <c r="G52" s="1199"/>
      <c r="H52" s="1199"/>
      <c r="I52" s="1198"/>
      <c r="J52" s="1199"/>
      <c r="K52" s="1199"/>
      <c r="L52" s="1200">
        <f>IF(ISNUMBER(O52)=TRUE,O52,"非該当")</f>
        <v>0</v>
      </c>
      <c r="M52" s="1200"/>
      <c r="N52" s="1200"/>
      <c r="O52" s="343">
        <f>C48+F48+I48+L48+C50+F50+I50+L50+C52+F52</f>
        <v>0</v>
      </c>
      <c r="Q52" s="228"/>
    </row>
    <row r="53" spans="1:27" ht="16.5" customHeight="1" thickTop="1">
      <c r="A53" s="1"/>
      <c r="B53" s="1"/>
      <c r="C53" s="1"/>
      <c r="D53" s="4"/>
      <c r="E53" s="4"/>
      <c r="F53" s="87"/>
      <c r="G53" s="87"/>
      <c r="H53" s="72"/>
      <c r="I53" s="87"/>
      <c r="J53" s="87"/>
      <c r="K53" s="87"/>
      <c r="L53" s="4"/>
      <c r="M53" s="87"/>
      <c r="N53" s="4"/>
      <c r="O53" s="248"/>
      <c r="P53" s="201"/>
      <c r="Q53" s="227"/>
      <c r="R53" s="203"/>
      <c r="S53" s="203"/>
      <c r="T53" s="203"/>
      <c r="U53" s="203"/>
      <c r="V53" s="203"/>
      <c r="W53" s="203"/>
      <c r="X53" s="203"/>
      <c r="Y53" s="203"/>
      <c r="Z53" s="203"/>
      <c r="AA53" s="203"/>
    </row>
    <row r="54" spans="1:27" s="218" customFormat="1" ht="16.5" customHeight="1">
      <c r="A54" s="25">
        <v>5</v>
      </c>
      <c r="B54" s="22" t="s">
        <v>497</v>
      </c>
      <c r="C54" s="1212"/>
      <c r="D54" s="1213"/>
      <c r="E54" s="1213"/>
      <c r="F54" s="1213"/>
      <c r="G54" s="1214"/>
      <c r="H54" s="1215" t="s">
        <v>395</v>
      </c>
      <c r="I54" s="1216"/>
      <c r="J54" s="1217"/>
      <c r="K54" s="1218"/>
      <c r="L54" s="1218"/>
      <c r="M54" s="1218"/>
      <c r="N54" s="1219"/>
      <c r="O54" s="249" t="s">
        <v>503</v>
      </c>
      <c r="P54" s="344"/>
      <c r="Q54" s="225"/>
    </row>
    <row r="55" spans="1:27" ht="16.5" customHeight="1">
      <c r="A55" s="1"/>
      <c r="B55" s="28" t="s">
        <v>473</v>
      </c>
      <c r="C55" s="1220"/>
      <c r="D55" s="1220"/>
      <c r="E55" s="1221" t="s">
        <v>515</v>
      </c>
      <c r="F55" s="1221"/>
      <c r="G55" s="662"/>
      <c r="H55" s="662"/>
      <c r="I55" s="662"/>
      <c r="J55" s="662"/>
      <c r="K55" s="662"/>
      <c r="L55" s="662"/>
      <c r="M55" s="1222"/>
      <c r="N55" s="1222"/>
      <c r="O55" s="248" t="s">
        <v>504</v>
      </c>
      <c r="P55" s="345"/>
      <c r="Q55" s="227"/>
      <c r="R55" s="203"/>
      <c r="S55" s="203"/>
      <c r="T55" s="203"/>
      <c r="U55" s="203"/>
      <c r="V55" s="203"/>
      <c r="W55" s="203"/>
      <c r="X55" s="203"/>
      <c r="Y55" s="203"/>
      <c r="Z55" s="203"/>
      <c r="AA55" s="203"/>
    </row>
    <row r="56" spans="1:27" ht="16.5" customHeight="1">
      <c r="A56" s="1"/>
      <c r="B56" s="1223" t="s">
        <v>418</v>
      </c>
      <c r="C56" s="2" t="s">
        <v>423</v>
      </c>
      <c r="D56" s="1225"/>
      <c r="E56" s="1225"/>
      <c r="F56" s="1225"/>
      <c r="G56" s="1225"/>
      <c r="H56" s="1225"/>
      <c r="I56" s="1225"/>
      <c r="J56" s="1225"/>
      <c r="K56" s="1225"/>
      <c r="L56" s="1225"/>
      <c r="M56" s="1222"/>
      <c r="N56" s="1222"/>
      <c r="P56" s="346"/>
      <c r="Q56" s="227"/>
      <c r="R56" s="203"/>
      <c r="S56" s="203"/>
      <c r="T56" s="203"/>
      <c r="U56" s="203"/>
      <c r="V56" s="203"/>
      <c r="W56" s="203"/>
      <c r="X56" s="203"/>
      <c r="Y56" s="203"/>
      <c r="Z56" s="203"/>
      <c r="AA56" s="203"/>
    </row>
    <row r="57" spans="1:27" s="218" customFormat="1" ht="16.5" customHeight="1" thickBot="1">
      <c r="A57" s="1"/>
      <c r="B57" s="1224"/>
      <c r="C57" s="462" t="s">
        <v>424</v>
      </c>
      <c r="D57" s="1226"/>
      <c r="E57" s="1226"/>
      <c r="F57" s="1226"/>
      <c r="G57" s="1226"/>
      <c r="H57" s="1226"/>
      <c r="I57" s="1226"/>
      <c r="J57" s="1226"/>
      <c r="K57" s="1226"/>
      <c r="L57" s="1226"/>
      <c r="M57" s="1227"/>
      <c r="N57" s="1227"/>
      <c r="O57" s="247"/>
      <c r="P57" s="346"/>
      <c r="Q57" s="225"/>
    </row>
    <row r="58" spans="1:27" ht="16.5" hidden="1" customHeight="1">
      <c r="A58" s="1"/>
      <c r="B58" s="29"/>
      <c r="C58" s="1201"/>
      <c r="D58" s="1201"/>
      <c r="E58" s="1201"/>
      <c r="F58" s="1202"/>
      <c r="G58" s="1202"/>
      <c r="H58" s="1202"/>
      <c r="I58" s="1202"/>
      <c r="J58" s="1202"/>
      <c r="K58" s="1202"/>
      <c r="L58" s="1202"/>
      <c r="M58" s="244"/>
      <c r="N58" s="244"/>
      <c r="O58" s="248"/>
      <c r="P58" s="345"/>
      <c r="Q58" s="227"/>
      <c r="R58" s="203"/>
      <c r="S58" s="203"/>
      <c r="T58" s="203"/>
      <c r="U58" s="203"/>
      <c r="V58" s="203"/>
      <c r="W58" s="203"/>
      <c r="X58" s="203"/>
      <c r="Y58" s="203"/>
      <c r="Z58" s="203"/>
      <c r="AA58" s="203"/>
    </row>
    <row r="59" spans="1:27" s="201" customFormat="1" ht="47.25" customHeight="1" thickTop="1">
      <c r="A59" s="3"/>
      <c r="B59" s="23" t="s">
        <v>474</v>
      </c>
      <c r="C59" s="1184" t="s">
        <v>919</v>
      </c>
      <c r="D59" s="1185"/>
      <c r="E59" s="1186"/>
      <c r="F59" s="1203" t="s">
        <v>1173</v>
      </c>
      <c r="G59" s="1203"/>
      <c r="H59" s="1203"/>
      <c r="I59" s="1204" t="s">
        <v>1174</v>
      </c>
      <c r="J59" s="1205"/>
      <c r="K59" s="1206"/>
      <c r="L59" s="1203" t="s">
        <v>1175</v>
      </c>
      <c r="M59" s="1203"/>
      <c r="N59" s="1203"/>
      <c r="O59" s="248"/>
      <c r="P59" s="339"/>
      <c r="Q59" s="228"/>
    </row>
    <row r="60" spans="1:27" s="201" customFormat="1" ht="16.5" customHeight="1">
      <c r="A60" s="3"/>
      <c r="B60" s="24" t="s">
        <v>475</v>
      </c>
      <c r="C60" s="1198"/>
      <c r="D60" s="1199"/>
      <c r="E60" s="1199"/>
      <c r="F60" s="1198"/>
      <c r="G60" s="1199"/>
      <c r="H60" s="1199"/>
      <c r="I60" s="1198"/>
      <c r="J60" s="1199"/>
      <c r="K60" s="1199"/>
      <c r="L60" s="1198"/>
      <c r="M60" s="1199"/>
      <c r="N60" s="1207"/>
      <c r="O60" s="248"/>
      <c r="P60" s="345"/>
      <c r="Q60" s="229">
        <f>E60+G60</f>
        <v>0</v>
      </c>
    </row>
    <row r="61" spans="1:27" s="201" customFormat="1" ht="41.15" customHeight="1">
      <c r="A61" s="3"/>
      <c r="B61" s="2" t="s">
        <v>474</v>
      </c>
      <c r="C61" s="1208" t="s">
        <v>1176</v>
      </c>
      <c r="D61" s="1208"/>
      <c r="E61" s="1208"/>
      <c r="F61" s="1208" t="s">
        <v>1177</v>
      </c>
      <c r="G61" s="1208"/>
      <c r="H61" s="1208"/>
      <c r="I61" s="1195" t="s">
        <v>925</v>
      </c>
      <c r="J61" s="1195"/>
      <c r="K61" s="1195"/>
      <c r="L61" s="1195" t="s">
        <v>926</v>
      </c>
      <c r="M61" s="1195"/>
      <c r="N61" s="1195"/>
      <c r="O61" s="248"/>
      <c r="Q61" s="228"/>
    </row>
    <row r="62" spans="1:27" s="201" customFormat="1" ht="16.5" customHeight="1" thickBot="1">
      <c r="A62" s="3"/>
      <c r="B62" s="2" t="s">
        <v>475</v>
      </c>
      <c r="C62" s="1198"/>
      <c r="D62" s="1199"/>
      <c r="E62" s="1199"/>
      <c r="F62" s="1198"/>
      <c r="G62" s="1199"/>
      <c r="H62" s="1199"/>
      <c r="I62" s="1198"/>
      <c r="J62" s="1199"/>
      <c r="K62" s="1199"/>
      <c r="L62" s="1209"/>
      <c r="M62" s="1210"/>
      <c r="N62" s="1211"/>
      <c r="O62" s="248">
        <f>C60+G60+K60+M60+C62+E62+G62+I62</f>
        <v>0</v>
      </c>
      <c r="Q62" s="228"/>
    </row>
    <row r="63" spans="1:27" s="201" customFormat="1" ht="40.5" customHeight="1" thickTop="1" thickBot="1">
      <c r="A63" s="3"/>
      <c r="B63" s="2" t="s">
        <v>474</v>
      </c>
      <c r="C63" s="1194" t="s">
        <v>1178</v>
      </c>
      <c r="D63" s="1194"/>
      <c r="E63" s="1194"/>
      <c r="F63" s="1195" t="s">
        <v>1179</v>
      </c>
      <c r="G63" s="1195"/>
      <c r="H63" s="1195"/>
      <c r="I63" s="1195" t="s">
        <v>1180</v>
      </c>
      <c r="J63" s="1195"/>
      <c r="K63" s="1196"/>
      <c r="L63" s="1197" t="s">
        <v>930</v>
      </c>
      <c r="M63" s="1197"/>
      <c r="N63" s="1197"/>
      <c r="O63" s="248"/>
      <c r="Q63" s="228"/>
    </row>
    <row r="64" spans="1:27" s="201" customFormat="1" ht="16.5" customHeight="1" thickTop="1" thickBot="1">
      <c r="A64" s="3"/>
      <c r="B64" s="2" t="s">
        <v>475</v>
      </c>
      <c r="C64" s="1198"/>
      <c r="D64" s="1199"/>
      <c r="E64" s="1199"/>
      <c r="F64" s="1198"/>
      <c r="G64" s="1199"/>
      <c r="H64" s="1199"/>
      <c r="I64" s="1198"/>
      <c r="J64" s="1199"/>
      <c r="K64" s="1199"/>
      <c r="L64" s="1200">
        <f>IF(ISNUMBER(O64)=TRUE,O64,"非該当")</f>
        <v>0</v>
      </c>
      <c r="M64" s="1200"/>
      <c r="N64" s="1200"/>
      <c r="O64" s="343">
        <f>C60+F60+I60+L60+C62+F62+I62+L62+C64+F64</f>
        <v>0</v>
      </c>
      <c r="Q64" s="228"/>
    </row>
    <row r="65" spans="1:27" ht="16.5" customHeight="1" thickTop="1">
      <c r="A65" s="1"/>
      <c r="B65" s="1"/>
      <c r="C65" s="1"/>
      <c r="D65" s="4"/>
      <c r="E65" s="4"/>
      <c r="F65" s="87"/>
      <c r="G65" s="87"/>
      <c r="H65" s="72"/>
      <c r="I65" s="87"/>
      <c r="J65" s="87"/>
      <c r="K65" s="87"/>
      <c r="L65" s="4"/>
      <c r="M65" s="87"/>
      <c r="N65" s="4"/>
      <c r="O65" s="248"/>
      <c r="P65" s="201"/>
      <c r="Q65" s="227"/>
      <c r="R65" s="203"/>
      <c r="S65" s="203"/>
      <c r="T65" s="203"/>
      <c r="U65" s="203"/>
      <c r="V65" s="203"/>
      <c r="W65" s="203"/>
      <c r="X65" s="203"/>
      <c r="Y65" s="203"/>
      <c r="Z65" s="203"/>
      <c r="AA65" s="203"/>
    </row>
    <row r="66" spans="1:27" s="218" customFormat="1" ht="16.5" customHeight="1">
      <c r="A66" s="25">
        <v>6</v>
      </c>
      <c r="B66" s="22" t="s">
        <v>497</v>
      </c>
      <c r="C66" s="1212"/>
      <c r="D66" s="1213"/>
      <c r="E66" s="1213"/>
      <c r="F66" s="1213"/>
      <c r="G66" s="1214"/>
      <c r="H66" s="1215" t="s">
        <v>395</v>
      </c>
      <c r="I66" s="1216"/>
      <c r="J66" s="1217"/>
      <c r="K66" s="1218"/>
      <c r="L66" s="1218"/>
      <c r="M66" s="1218"/>
      <c r="N66" s="1219"/>
      <c r="O66" s="249" t="s">
        <v>503</v>
      </c>
      <c r="P66" s="344"/>
      <c r="Q66" s="225"/>
    </row>
    <row r="67" spans="1:27" ht="16.5" customHeight="1">
      <c r="A67" s="1"/>
      <c r="B67" s="28" t="s">
        <v>473</v>
      </c>
      <c r="C67" s="1220"/>
      <c r="D67" s="1220"/>
      <c r="E67" s="1221" t="s">
        <v>515</v>
      </c>
      <c r="F67" s="1221"/>
      <c r="G67" s="662"/>
      <c r="H67" s="662"/>
      <c r="I67" s="662"/>
      <c r="J67" s="662"/>
      <c r="K67" s="662"/>
      <c r="L67" s="662"/>
      <c r="M67" s="1222"/>
      <c r="N67" s="1222"/>
      <c r="O67" s="248" t="s">
        <v>504</v>
      </c>
      <c r="P67" s="345"/>
      <c r="Q67" s="227"/>
      <c r="R67" s="203"/>
      <c r="S67" s="203"/>
      <c r="T67" s="203"/>
      <c r="U67" s="203"/>
      <c r="V67" s="203"/>
      <c r="W67" s="203"/>
      <c r="X67" s="203"/>
      <c r="Y67" s="203"/>
      <c r="Z67" s="203"/>
      <c r="AA67" s="203"/>
    </row>
    <row r="68" spans="1:27" ht="16.5" customHeight="1">
      <c r="A68" s="1"/>
      <c r="B68" s="1223" t="s">
        <v>418</v>
      </c>
      <c r="C68" s="2" t="s">
        <v>423</v>
      </c>
      <c r="D68" s="1225"/>
      <c r="E68" s="1225"/>
      <c r="F68" s="1225"/>
      <c r="G68" s="1225"/>
      <c r="H68" s="1225"/>
      <c r="I68" s="1225"/>
      <c r="J68" s="1225"/>
      <c r="K68" s="1225"/>
      <c r="L68" s="1225"/>
      <c r="M68" s="1222"/>
      <c r="N68" s="1222"/>
      <c r="P68" s="346"/>
      <c r="Q68" s="227"/>
      <c r="R68" s="203"/>
      <c r="S68" s="203"/>
      <c r="T68" s="203"/>
      <c r="U68" s="203"/>
      <c r="V68" s="203"/>
      <c r="W68" s="203"/>
      <c r="X68" s="203"/>
      <c r="Y68" s="203"/>
      <c r="Z68" s="203"/>
      <c r="AA68" s="203"/>
    </row>
    <row r="69" spans="1:27" s="218" customFormat="1" ht="16.5" customHeight="1" thickBot="1">
      <c r="A69" s="1"/>
      <c r="B69" s="1224"/>
      <c r="C69" s="462" t="s">
        <v>424</v>
      </c>
      <c r="D69" s="1226"/>
      <c r="E69" s="1226"/>
      <c r="F69" s="1226"/>
      <c r="G69" s="1226"/>
      <c r="H69" s="1226"/>
      <c r="I69" s="1226"/>
      <c r="J69" s="1226"/>
      <c r="K69" s="1226"/>
      <c r="L69" s="1226"/>
      <c r="M69" s="1227"/>
      <c r="N69" s="1227"/>
      <c r="O69" s="247"/>
      <c r="P69" s="346"/>
      <c r="Q69" s="225"/>
    </row>
    <row r="70" spans="1:27" ht="16.5" hidden="1" customHeight="1">
      <c r="A70" s="1"/>
      <c r="B70" s="29"/>
      <c r="C70" s="1201"/>
      <c r="D70" s="1201"/>
      <c r="E70" s="1201"/>
      <c r="F70" s="1202"/>
      <c r="G70" s="1202"/>
      <c r="H70" s="1202"/>
      <c r="I70" s="1202"/>
      <c r="J70" s="1202"/>
      <c r="K70" s="1202"/>
      <c r="L70" s="1202"/>
      <c r="M70" s="244"/>
      <c r="N70" s="244"/>
      <c r="O70" s="248"/>
      <c r="P70" s="345"/>
      <c r="Q70" s="227"/>
      <c r="R70" s="203"/>
      <c r="S70" s="203"/>
      <c r="T70" s="203"/>
      <c r="U70" s="203"/>
      <c r="V70" s="203"/>
      <c r="W70" s="203"/>
      <c r="X70" s="203"/>
      <c r="Y70" s="203"/>
      <c r="Z70" s="203"/>
      <c r="AA70" s="203"/>
    </row>
    <row r="71" spans="1:27" s="201" customFormat="1" ht="47.25" customHeight="1" thickTop="1">
      <c r="A71" s="3"/>
      <c r="B71" s="23" t="s">
        <v>474</v>
      </c>
      <c r="C71" s="1184" t="s">
        <v>919</v>
      </c>
      <c r="D71" s="1185"/>
      <c r="E71" s="1186"/>
      <c r="F71" s="1203" t="s">
        <v>1173</v>
      </c>
      <c r="G71" s="1203"/>
      <c r="H71" s="1203"/>
      <c r="I71" s="1204" t="s">
        <v>1174</v>
      </c>
      <c r="J71" s="1205"/>
      <c r="K71" s="1206"/>
      <c r="L71" s="1203" t="s">
        <v>1175</v>
      </c>
      <c r="M71" s="1203"/>
      <c r="N71" s="1203"/>
      <c r="O71" s="248"/>
      <c r="P71" s="339"/>
      <c r="Q71" s="228"/>
    </row>
    <row r="72" spans="1:27" s="201" customFormat="1" ht="16.5" customHeight="1">
      <c r="A72" s="3"/>
      <c r="B72" s="24" t="s">
        <v>475</v>
      </c>
      <c r="C72" s="1198"/>
      <c r="D72" s="1199"/>
      <c r="E72" s="1199"/>
      <c r="F72" s="1198"/>
      <c r="G72" s="1199"/>
      <c r="H72" s="1199"/>
      <c r="I72" s="1198"/>
      <c r="J72" s="1199"/>
      <c r="K72" s="1199"/>
      <c r="L72" s="1198"/>
      <c r="M72" s="1199"/>
      <c r="N72" s="1207"/>
      <c r="O72" s="248"/>
      <c r="P72" s="345"/>
      <c r="Q72" s="229">
        <f>E72+G72</f>
        <v>0</v>
      </c>
    </row>
    <row r="73" spans="1:27" s="201" customFormat="1" ht="41.15" customHeight="1">
      <c r="A73" s="3"/>
      <c r="B73" s="2" t="s">
        <v>474</v>
      </c>
      <c r="C73" s="1208" t="s">
        <v>1176</v>
      </c>
      <c r="D73" s="1208"/>
      <c r="E73" s="1208"/>
      <c r="F73" s="1208" t="s">
        <v>1177</v>
      </c>
      <c r="G73" s="1208"/>
      <c r="H73" s="1208"/>
      <c r="I73" s="1195" t="s">
        <v>925</v>
      </c>
      <c r="J73" s="1195"/>
      <c r="K73" s="1195"/>
      <c r="L73" s="1195" t="s">
        <v>926</v>
      </c>
      <c r="M73" s="1195"/>
      <c r="N73" s="1195"/>
      <c r="O73" s="248"/>
      <c r="Q73" s="228"/>
    </row>
    <row r="74" spans="1:27" s="201" customFormat="1" ht="16.5" customHeight="1" thickBot="1">
      <c r="A74" s="3"/>
      <c r="B74" s="2" t="s">
        <v>475</v>
      </c>
      <c r="C74" s="1198"/>
      <c r="D74" s="1199"/>
      <c r="E74" s="1199"/>
      <c r="F74" s="1198"/>
      <c r="G74" s="1199"/>
      <c r="H74" s="1199"/>
      <c r="I74" s="1198"/>
      <c r="J74" s="1199"/>
      <c r="K74" s="1199"/>
      <c r="L74" s="1209"/>
      <c r="M74" s="1210"/>
      <c r="N74" s="1211"/>
      <c r="O74" s="248">
        <f>C72+G72+K72+M72+C74+E74+G74+I74</f>
        <v>0</v>
      </c>
      <c r="Q74" s="228"/>
    </row>
    <row r="75" spans="1:27" s="201" customFormat="1" ht="40.5" customHeight="1" thickTop="1" thickBot="1">
      <c r="A75" s="3"/>
      <c r="B75" s="2" t="s">
        <v>474</v>
      </c>
      <c r="C75" s="1194" t="s">
        <v>1178</v>
      </c>
      <c r="D75" s="1194"/>
      <c r="E75" s="1194"/>
      <c r="F75" s="1195" t="s">
        <v>1179</v>
      </c>
      <c r="G75" s="1195"/>
      <c r="H75" s="1195"/>
      <c r="I75" s="1195" t="s">
        <v>1180</v>
      </c>
      <c r="J75" s="1195"/>
      <c r="K75" s="1196"/>
      <c r="L75" s="1197" t="s">
        <v>930</v>
      </c>
      <c r="M75" s="1197"/>
      <c r="N75" s="1197"/>
      <c r="O75" s="248"/>
      <c r="Q75" s="228"/>
    </row>
    <row r="76" spans="1:27" s="201" customFormat="1" ht="16.5" customHeight="1" thickTop="1" thickBot="1">
      <c r="A76" s="3"/>
      <c r="B76" s="2" t="s">
        <v>475</v>
      </c>
      <c r="C76" s="1198"/>
      <c r="D76" s="1199"/>
      <c r="E76" s="1199"/>
      <c r="F76" s="1198"/>
      <c r="G76" s="1199"/>
      <c r="H76" s="1199"/>
      <c r="I76" s="1198"/>
      <c r="J76" s="1199"/>
      <c r="K76" s="1199"/>
      <c r="L76" s="1200">
        <f>IF(ISNUMBER(O76)=TRUE,O76,"非該当")</f>
        <v>0</v>
      </c>
      <c r="M76" s="1200"/>
      <c r="N76" s="1200"/>
      <c r="O76" s="343">
        <f>C72+F72+I72+L72+C74+F74+I74+L74+C76+F76</f>
        <v>0</v>
      </c>
      <c r="Q76" s="228"/>
    </row>
    <row r="77" spans="1:27" ht="16.5" customHeight="1" thickTop="1">
      <c r="A77" s="1"/>
      <c r="B77" s="1"/>
      <c r="C77" s="1"/>
      <c r="D77" s="4"/>
      <c r="E77" s="4"/>
      <c r="F77" s="87"/>
      <c r="G77" s="87"/>
      <c r="H77" s="72"/>
      <c r="I77" s="87"/>
      <c r="J77" s="87"/>
      <c r="K77" s="87"/>
      <c r="L77" s="4"/>
      <c r="M77" s="87"/>
      <c r="N77" s="4"/>
      <c r="O77" s="248"/>
      <c r="P77" s="201"/>
      <c r="Q77" s="227"/>
      <c r="R77" s="203"/>
      <c r="S77" s="203"/>
      <c r="T77" s="203"/>
      <c r="U77" s="203"/>
      <c r="V77" s="203"/>
      <c r="W77" s="203"/>
      <c r="X77" s="203"/>
      <c r="Y77" s="203"/>
      <c r="Z77" s="203"/>
      <c r="AA77" s="203"/>
    </row>
    <row r="78" spans="1:27" s="218" customFormat="1" ht="16.5" customHeight="1">
      <c r="A78" s="25">
        <v>7</v>
      </c>
      <c r="B78" s="22" t="s">
        <v>497</v>
      </c>
      <c r="C78" s="1212"/>
      <c r="D78" s="1213"/>
      <c r="E78" s="1213"/>
      <c r="F78" s="1213"/>
      <c r="G78" s="1214"/>
      <c r="H78" s="1215" t="s">
        <v>395</v>
      </c>
      <c r="I78" s="1216"/>
      <c r="J78" s="1217"/>
      <c r="K78" s="1218"/>
      <c r="L78" s="1218"/>
      <c r="M78" s="1218"/>
      <c r="N78" s="1219"/>
      <c r="O78" s="249" t="s">
        <v>503</v>
      </c>
      <c r="P78" s="344"/>
      <c r="Q78" s="225"/>
    </row>
    <row r="79" spans="1:27" ht="16.5" customHeight="1">
      <c r="A79" s="1"/>
      <c r="B79" s="28" t="s">
        <v>473</v>
      </c>
      <c r="C79" s="1220"/>
      <c r="D79" s="1220"/>
      <c r="E79" s="1221" t="s">
        <v>515</v>
      </c>
      <c r="F79" s="1221"/>
      <c r="G79" s="662"/>
      <c r="H79" s="662"/>
      <c r="I79" s="662"/>
      <c r="J79" s="662"/>
      <c r="K79" s="662"/>
      <c r="L79" s="662"/>
      <c r="M79" s="1222"/>
      <c r="N79" s="1222"/>
      <c r="O79" s="248" t="s">
        <v>504</v>
      </c>
      <c r="P79" s="345"/>
      <c r="Q79" s="227"/>
      <c r="R79" s="203"/>
      <c r="S79" s="203"/>
      <c r="T79" s="203"/>
      <c r="U79" s="203"/>
      <c r="V79" s="203"/>
      <c r="W79" s="203"/>
      <c r="X79" s="203"/>
      <c r="Y79" s="203"/>
      <c r="Z79" s="203"/>
      <c r="AA79" s="203"/>
    </row>
    <row r="80" spans="1:27" ht="16.5" customHeight="1">
      <c r="A80" s="1"/>
      <c r="B80" s="1223" t="s">
        <v>418</v>
      </c>
      <c r="C80" s="2" t="s">
        <v>423</v>
      </c>
      <c r="D80" s="1225"/>
      <c r="E80" s="1225"/>
      <c r="F80" s="1225"/>
      <c r="G80" s="1225"/>
      <c r="H80" s="1225"/>
      <c r="I80" s="1225"/>
      <c r="J80" s="1225"/>
      <c r="K80" s="1225"/>
      <c r="L80" s="1225"/>
      <c r="M80" s="1222"/>
      <c r="N80" s="1222"/>
      <c r="P80" s="346"/>
      <c r="Q80" s="227"/>
      <c r="R80" s="203"/>
      <c r="S80" s="203"/>
      <c r="T80" s="203"/>
      <c r="U80" s="203"/>
      <c r="V80" s="203"/>
      <c r="W80" s="203"/>
      <c r="X80" s="203"/>
      <c r="Y80" s="203"/>
      <c r="Z80" s="203"/>
      <c r="AA80" s="203"/>
    </row>
    <row r="81" spans="1:27" s="218" customFormat="1" ht="16.5" customHeight="1" thickBot="1">
      <c r="A81" s="1"/>
      <c r="B81" s="1224"/>
      <c r="C81" s="462" t="s">
        <v>424</v>
      </c>
      <c r="D81" s="1226"/>
      <c r="E81" s="1226"/>
      <c r="F81" s="1226"/>
      <c r="G81" s="1226"/>
      <c r="H81" s="1226"/>
      <c r="I81" s="1226"/>
      <c r="J81" s="1226"/>
      <c r="K81" s="1226"/>
      <c r="L81" s="1226"/>
      <c r="M81" s="1227"/>
      <c r="N81" s="1227"/>
      <c r="O81" s="247"/>
      <c r="P81" s="346"/>
      <c r="Q81" s="225"/>
    </row>
    <row r="82" spans="1:27" ht="16.5" hidden="1" customHeight="1">
      <c r="A82" s="1"/>
      <c r="B82" s="29"/>
      <c r="C82" s="1201"/>
      <c r="D82" s="1201"/>
      <c r="E82" s="1201"/>
      <c r="F82" s="1202"/>
      <c r="G82" s="1202"/>
      <c r="H82" s="1202"/>
      <c r="I82" s="1202"/>
      <c r="J82" s="1202"/>
      <c r="K82" s="1202"/>
      <c r="L82" s="1202"/>
      <c r="M82" s="244"/>
      <c r="N82" s="244"/>
      <c r="O82" s="248"/>
      <c r="P82" s="345"/>
      <c r="Q82" s="227"/>
      <c r="R82" s="203"/>
      <c r="S82" s="203"/>
      <c r="T82" s="203"/>
      <c r="U82" s="203"/>
      <c r="V82" s="203"/>
      <c r="W82" s="203"/>
      <c r="X82" s="203"/>
      <c r="Y82" s="203"/>
      <c r="Z82" s="203"/>
      <c r="AA82" s="203"/>
    </row>
    <row r="83" spans="1:27" s="201" customFormat="1" ht="47.25" customHeight="1" thickTop="1">
      <c r="A83" s="3"/>
      <c r="B83" s="23" t="s">
        <v>474</v>
      </c>
      <c r="C83" s="1184" t="s">
        <v>919</v>
      </c>
      <c r="D83" s="1185"/>
      <c r="E83" s="1186"/>
      <c r="F83" s="1203" t="s">
        <v>1173</v>
      </c>
      <c r="G83" s="1203"/>
      <c r="H83" s="1203"/>
      <c r="I83" s="1204" t="s">
        <v>1174</v>
      </c>
      <c r="J83" s="1205"/>
      <c r="K83" s="1206"/>
      <c r="L83" s="1203" t="s">
        <v>1175</v>
      </c>
      <c r="M83" s="1203"/>
      <c r="N83" s="1203"/>
      <c r="O83" s="248"/>
      <c r="P83" s="339"/>
      <c r="Q83" s="228"/>
    </row>
    <row r="84" spans="1:27" s="201" customFormat="1" ht="16.5" customHeight="1">
      <c r="A84" s="3"/>
      <c r="B84" s="24" t="s">
        <v>475</v>
      </c>
      <c r="C84" s="1198"/>
      <c r="D84" s="1199"/>
      <c r="E84" s="1199"/>
      <c r="F84" s="1198"/>
      <c r="G84" s="1199"/>
      <c r="H84" s="1199"/>
      <c r="I84" s="1198"/>
      <c r="J84" s="1199"/>
      <c r="K84" s="1199"/>
      <c r="L84" s="1198"/>
      <c r="M84" s="1199"/>
      <c r="N84" s="1207"/>
      <c r="O84" s="248"/>
      <c r="P84" s="345"/>
      <c r="Q84" s="229">
        <f>E84+G84</f>
        <v>0</v>
      </c>
    </row>
    <row r="85" spans="1:27" s="201" customFormat="1" ht="41.15" customHeight="1">
      <c r="A85" s="3"/>
      <c r="B85" s="2" t="s">
        <v>474</v>
      </c>
      <c r="C85" s="1208" t="s">
        <v>1176</v>
      </c>
      <c r="D85" s="1208"/>
      <c r="E85" s="1208"/>
      <c r="F85" s="1208" t="s">
        <v>1177</v>
      </c>
      <c r="G85" s="1208"/>
      <c r="H85" s="1208"/>
      <c r="I85" s="1195" t="s">
        <v>925</v>
      </c>
      <c r="J85" s="1195"/>
      <c r="K85" s="1195"/>
      <c r="L85" s="1195" t="s">
        <v>926</v>
      </c>
      <c r="M85" s="1195"/>
      <c r="N85" s="1195"/>
      <c r="O85" s="248"/>
      <c r="Q85" s="228"/>
    </row>
    <row r="86" spans="1:27" s="201" customFormat="1" ht="16.5" customHeight="1" thickBot="1">
      <c r="A86" s="3"/>
      <c r="B86" s="2" t="s">
        <v>475</v>
      </c>
      <c r="C86" s="1198"/>
      <c r="D86" s="1199"/>
      <c r="E86" s="1199"/>
      <c r="F86" s="1198"/>
      <c r="G86" s="1199"/>
      <c r="H86" s="1199"/>
      <c r="I86" s="1198"/>
      <c r="J86" s="1199"/>
      <c r="K86" s="1199"/>
      <c r="L86" s="1209"/>
      <c r="M86" s="1210"/>
      <c r="N86" s="1211"/>
      <c r="O86" s="248">
        <f>C84+G84+K84+M84+C86+E86+G86+I86</f>
        <v>0</v>
      </c>
      <c r="Q86" s="228"/>
    </row>
    <row r="87" spans="1:27" s="201" customFormat="1" ht="40.5" customHeight="1" thickTop="1" thickBot="1">
      <c r="A87" s="3"/>
      <c r="B87" s="2" t="s">
        <v>474</v>
      </c>
      <c r="C87" s="1194" t="s">
        <v>1178</v>
      </c>
      <c r="D87" s="1194"/>
      <c r="E87" s="1194"/>
      <c r="F87" s="1195" t="s">
        <v>1179</v>
      </c>
      <c r="G87" s="1195"/>
      <c r="H87" s="1195"/>
      <c r="I87" s="1195" t="s">
        <v>1180</v>
      </c>
      <c r="J87" s="1195"/>
      <c r="K87" s="1196"/>
      <c r="L87" s="1197" t="s">
        <v>930</v>
      </c>
      <c r="M87" s="1197"/>
      <c r="N87" s="1197"/>
      <c r="O87" s="248"/>
      <c r="Q87" s="228"/>
    </row>
    <row r="88" spans="1:27" s="201" customFormat="1" ht="16.5" customHeight="1" thickTop="1" thickBot="1">
      <c r="A88" s="3"/>
      <c r="B88" s="2" t="s">
        <v>475</v>
      </c>
      <c r="C88" s="1198"/>
      <c r="D88" s="1199"/>
      <c r="E88" s="1199"/>
      <c r="F88" s="1198"/>
      <c r="G88" s="1199"/>
      <c r="H88" s="1199"/>
      <c r="I88" s="1198"/>
      <c r="J88" s="1199"/>
      <c r="K88" s="1199"/>
      <c r="L88" s="1200">
        <f>IF(ISNUMBER(O88)=TRUE,O88,"非該当")</f>
        <v>0</v>
      </c>
      <c r="M88" s="1200"/>
      <c r="N88" s="1200"/>
      <c r="O88" s="343">
        <f>C84+F84+I84+L84+C86+F86+I86+L86+C88+F88</f>
        <v>0</v>
      </c>
      <c r="Q88" s="228"/>
    </row>
    <row r="89" spans="1:27" ht="16.5" customHeight="1" thickTop="1">
      <c r="A89" s="1"/>
      <c r="B89" s="1"/>
      <c r="C89" s="1"/>
      <c r="D89" s="4"/>
      <c r="E89" s="4"/>
      <c r="F89" s="87"/>
      <c r="G89" s="87"/>
      <c r="H89" s="72"/>
      <c r="I89" s="87"/>
      <c r="J89" s="87"/>
      <c r="K89" s="87"/>
      <c r="L89" s="4"/>
      <c r="M89" s="87"/>
      <c r="N89" s="4"/>
      <c r="O89" s="248"/>
      <c r="P89" s="201"/>
      <c r="Q89" s="227"/>
      <c r="R89" s="203"/>
      <c r="S89" s="203"/>
      <c r="T89" s="203"/>
      <c r="U89" s="203"/>
      <c r="V89" s="203"/>
      <c r="W89" s="203"/>
      <c r="X89" s="203"/>
      <c r="Y89" s="203"/>
      <c r="Z89" s="203"/>
      <c r="AA89" s="203"/>
    </row>
    <row r="90" spans="1:27" s="218" customFormat="1" ht="16.5" customHeight="1">
      <c r="A90" s="25">
        <v>8</v>
      </c>
      <c r="B90" s="22" t="s">
        <v>497</v>
      </c>
      <c r="C90" s="1212"/>
      <c r="D90" s="1213"/>
      <c r="E90" s="1213"/>
      <c r="F90" s="1213"/>
      <c r="G90" s="1214"/>
      <c r="H90" s="1215" t="s">
        <v>395</v>
      </c>
      <c r="I90" s="1216"/>
      <c r="J90" s="1217"/>
      <c r="K90" s="1218"/>
      <c r="L90" s="1218"/>
      <c r="M90" s="1218"/>
      <c r="N90" s="1219"/>
      <c r="O90" s="249" t="s">
        <v>503</v>
      </c>
      <c r="P90" s="344"/>
      <c r="Q90" s="225"/>
    </row>
    <row r="91" spans="1:27" ht="16.5" customHeight="1">
      <c r="A91" s="1"/>
      <c r="B91" s="28" t="s">
        <v>473</v>
      </c>
      <c r="C91" s="1220"/>
      <c r="D91" s="1220"/>
      <c r="E91" s="1221" t="s">
        <v>515</v>
      </c>
      <c r="F91" s="1221"/>
      <c r="G91" s="662"/>
      <c r="H91" s="662"/>
      <c r="I91" s="662"/>
      <c r="J91" s="662"/>
      <c r="K91" s="662"/>
      <c r="L91" s="662"/>
      <c r="M91" s="1222"/>
      <c r="N91" s="1222"/>
      <c r="O91" s="248" t="s">
        <v>504</v>
      </c>
      <c r="P91" s="345"/>
      <c r="Q91" s="227"/>
      <c r="R91" s="203"/>
      <c r="S91" s="203"/>
      <c r="T91" s="203"/>
      <c r="U91" s="203"/>
      <c r="V91" s="203"/>
      <c r="W91" s="203"/>
      <c r="X91" s="203"/>
      <c r="Y91" s="203"/>
      <c r="Z91" s="203"/>
      <c r="AA91" s="203"/>
    </row>
    <row r="92" spans="1:27" ht="16.5" customHeight="1">
      <c r="A92" s="1"/>
      <c r="B92" s="1223" t="s">
        <v>418</v>
      </c>
      <c r="C92" s="2" t="s">
        <v>423</v>
      </c>
      <c r="D92" s="1225"/>
      <c r="E92" s="1225"/>
      <c r="F92" s="1225"/>
      <c r="G92" s="1225"/>
      <c r="H92" s="1225"/>
      <c r="I92" s="1225"/>
      <c r="J92" s="1225"/>
      <c r="K92" s="1225"/>
      <c r="L92" s="1225"/>
      <c r="M92" s="1222"/>
      <c r="N92" s="1222"/>
      <c r="P92" s="346"/>
      <c r="Q92" s="227"/>
      <c r="R92" s="203"/>
      <c r="S92" s="203"/>
      <c r="T92" s="203"/>
      <c r="U92" s="203"/>
      <c r="V92" s="203"/>
      <c r="W92" s="203"/>
      <c r="X92" s="203"/>
      <c r="Y92" s="203"/>
      <c r="Z92" s="203"/>
      <c r="AA92" s="203"/>
    </row>
    <row r="93" spans="1:27" s="218" customFormat="1" ht="16.5" customHeight="1" thickBot="1">
      <c r="A93" s="1"/>
      <c r="B93" s="1224"/>
      <c r="C93" s="462" t="s">
        <v>424</v>
      </c>
      <c r="D93" s="1226"/>
      <c r="E93" s="1226"/>
      <c r="F93" s="1226"/>
      <c r="G93" s="1226"/>
      <c r="H93" s="1226"/>
      <c r="I93" s="1226"/>
      <c r="J93" s="1226"/>
      <c r="K93" s="1226"/>
      <c r="L93" s="1226"/>
      <c r="M93" s="1227"/>
      <c r="N93" s="1227"/>
      <c r="O93" s="247"/>
      <c r="P93" s="346"/>
      <c r="Q93" s="225"/>
    </row>
    <row r="94" spans="1:27" ht="16.5" hidden="1" customHeight="1">
      <c r="A94" s="1"/>
      <c r="B94" s="29"/>
      <c r="C94" s="1201"/>
      <c r="D94" s="1201"/>
      <c r="E94" s="1201"/>
      <c r="F94" s="1202"/>
      <c r="G94" s="1202"/>
      <c r="H94" s="1202"/>
      <c r="I94" s="1202"/>
      <c r="J94" s="1202"/>
      <c r="K94" s="1202"/>
      <c r="L94" s="1202"/>
      <c r="M94" s="244"/>
      <c r="N94" s="244"/>
      <c r="O94" s="248"/>
      <c r="P94" s="345"/>
      <c r="Q94" s="227"/>
      <c r="R94" s="203"/>
      <c r="S94" s="203"/>
      <c r="T94" s="203"/>
      <c r="U94" s="203"/>
      <c r="V94" s="203"/>
      <c r="W94" s="203"/>
      <c r="X94" s="203"/>
      <c r="Y94" s="203"/>
      <c r="Z94" s="203"/>
      <c r="AA94" s="203"/>
    </row>
    <row r="95" spans="1:27" s="201" customFormat="1" ht="47.25" customHeight="1" thickTop="1">
      <c r="A95" s="3"/>
      <c r="B95" s="23" t="s">
        <v>474</v>
      </c>
      <c r="C95" s="1184" t="s">
        <v>919</v>
      </c>
      <c r="D95" s="1185"/>
      <c r="E95" s="1186"/>
      <c r="F95" s="1203" t="s">
        <v>1173</v>
      </c>
      <c r="G95" s="1203"/>
      <c r="H95" s="1203"/>
      <c r="I95" s="1204" t="s">
        <v>1174</v>
      </c>
      <c r="J95" s="1205"/>
      <c r="K95" s="1206"/>
      <c r="L95" s="1203" t="s">
        <v>1175</v>
      </c>
      <c r="M95" s="1203"/>
      <c r="N95" s="1203"/>
      <c r="O95" s="248"/>
      <c r="P95" s="339"/>
      <c r="Q95" s="228"/>
    </row>
    <row r="96" spans="1:27" s="201" customFormat="1" ht="16.5" customHeight="1">
      <c r="A96" s="3"/>
      <c r="B96" s="24" t="s">
        <v>475</v>
      </c>
      <c r="C96" s="1198"/>
      <c r="D96" s="1199"/>
      <c r="E96" s="1199"/>
      <c r="F96" s="1198"/>
      <c r="G96" s="1199"/>
      <c r="H96" s="1199"/>
      <c r="I96" s="1198"/>
      <c r="J96" s="1199"/>
      <c r="K96" s="1199"/>
      <c r="L96" s="1198"/>
      <c r="M96" s="1199"/>
      <c r="N96" s="1207"/>
      <c r="O96" s="248"/>
      <c r="P96" s="345"/>
      <c r="Q96" s="229">
        <f>E96+G96</f>
        <v>0</v>
      </c>
    </row>
    <row r="97" spans="1:27" s="201" customFormat="1" ht="41.15" customHeight="1">
      <c r="A97" s="3"/>
      <c r="B97" s="2" t="s">
        <v>474</v>
      </c>
      <c r="C97" s="1208" t="s">
        <v>1176</v>
      </c>
      <c r="D97" s="1208"/>
      <c r="E97" s="1208"/>
      <c r="F97" s="1208" t="s">
        <v>1177</v>
      </c>
      <c r="G97" s="1208"/>
      <c r="H97" s="1208"/>
      <c r="I97" s="1195" t="s">
        <v>925</v>
      </c>
      <c r="J97" s="1195"/>
      <c r="K97" s="1195"/>
      <c r="L97" s="1195" t="s">
        <v>926</v>
      </c>
      <c r="M97" s="1195"/>
      <c r="N97" s="1195"/>
      <c r="O97" s="248"/>
      <c r="Q97" s="228"/>
    </row>
    <row r="98" spans="1:27" s="201" customFormat="1" ht="16.5" customHeight="1" thickBot="1">
      <c r="A98" s="3"/>
      <c r="B98" s="2" t="s">
        <v>475</v>
      </c>
      <c r="C98" s="1198"/>
      <c r="D98" s="1199"/>
      <c r="E98" s="1199"/>
      <c r="F98" s="1198"/>
      <c r="G98" s="1199"/>
      <c r="H98" s="1199"/>
      <c r="I98" s="1198"/>
      <c r="J98" s="1199"/>
      <c r="K98" s="1199"/>
      <c r="L98" s="1209"/>
      <c r="M98" s="1210"/>
      <c r="N98" s="1211"/>
      <c r="O98" s="248">
        <f>C96+G96+K96+M96+C98+E98+G98+I98</f>
        <v>0</v>
      </c>
      <c r="Q98" s="228"/>
    </row>
    <row r="99" spans="1:27" s="201" customFormat="1" ht="40.5" customHeight="1" thickTop="1" thickBot="1">
      <c r="A99" s="3"/>
      <c r="B99" s="2" t="s">
        <v>474</v>
      </c>
      <c r="C99" s="1194" t="s">
        <v>1178</v>
      </c>
      <c r="D99" s="1194"/>
      <c r="E99" s="1194"/>
      <c r="F99" s="1195" t="s">
        <v>1179</v>
      </c>
      <c r="G99" s="1195"/>
      <c r="H99" s="1195"/>
      <c r="I99" s="1195" t="s">
        <v>1180</v>
      </c>
      <c r="J99" s="1195"/>
      <c r="K99" s="1196"/>
      <c r="L99" s="1197" t="s">
        <v>930</v>
      </c>
      <c r="M99" s="1197"/>
      <c r="N99" s="1197"/>
      <c r="O99" s="248"/>
      <c r="Q99" s="228"/>
    </row>
    <row r="100" spans="1:27" s="201" customFormat="1" ht="16.5" customHeight="1" thickTop="1" thickBot="1">
      <c r="A100" s="3"/>
      <c r="B100" s="2" t="s">
        <v>475</v>
      </c>
      <c r="C100" s="1198"/>
      <c r="D100" s="1199"/>
      <c r="E100" s="1199"/>
      <c r="F100" s="1198"/>
      <c r="G100" s="1199"/>
      <c r="H100" s="1199"/>
      <c r="I100" s="1198"/>
      <c r="J100" s="1199"/>
      <c r="K100" s="1199"/>
      <c r="L100" s="1200">
        <f>IF(ISNUMBER(O100)=TRUE,O100,"非該当")</f>
        <v>0</v>
      </c>
      <c r="M100" s="1200"/>
      <c r="N100" s="1200"/>
      <c r="O100" s="343">
        <f>C96+F96+I96+L96+C98+F98+I98+L98+C100+F100</f>
        <v>0</v>
      </c>
      <c r="Q100" s="228"/>
    </row>
    <row r="101" spans="1:27" ht="16.5" customHeight="1" thickTop="1">
      <c r="A101" s="1"/>
      <c r="B101" s="1"/>
      <c r="C101" s="1"/>
      <c r="D101" s="4"/>
      <c r="E101" s="4"/>
      <c r="F101" s="87"/>
      <c r="G101" s="87"/>
      <c r="H101" s="72"/>
      <c r="I101" s="87"/>
      <c r="J101" s="87"/>
      <c r="K101" s="87"/>
      <c r="L101" s="4"/>
      <c r="M101" s="87"/>
      <c r="N101" s="4"/>
      <c r="O101" s="248"/>
      <c r="P101" s="201"/>
      <c r="Q101" s="227"/>
      <c r="R101" s="203"/>
      <c r="S101" s="203"/>
      <c r="T101" s="203"/>
      <c r="U101" s="203"/>
      <c r="V101" s="203"/>
      <c r="W101" s="203"/>
      <c r="X101" s="203"/>
      <c r="Y101" s="203"/>
      <c r="Z101" s="203"/>
      <c r="AA101" s="203"/>
    </row>
    <row r="102" spans="1:27" s="218" customFormat="1" ht="16.5" customHeight="1">
      <c r="A102" s="25">
        <v>9</v>
      </c>
      <c r="B102" s="22" t="s">
        <v>497</v>
      </c>
      <c r="C102" s="1212"/>
      <c r="D102" s="1213"/>
      <c r="E102" s="1213"/>
      <c r="F102" s="1213"/>
      <c r="G102" s="1214"/>
      <c r="H102" s="1215" t="s">
        <v>395</v>
      </c>
      <c r="I102" s="1216"/>
      <c r="J102" s="1217"/>
      <c r="K102" s="1218"/>
      <c r="L102" s="1218"/>
      <c r="M102" s="1218"/>
      <c r="N102" s="1219"/>
      <c r="O102" s="249" t="s">
        <v>503</v>
      </c>
      <c r="P102" s="344"/>
      <c r="Q102" s="225"/>
    </row>
    <row r="103" spans="1:27" ht="16.5" customHeight="1">
      <c r="A103" s="1"/>
      <c r="B103" s="28" t="s">
        <v>473</v>
      </c>
      <c r="C103" s="1220"/>
      <c r="D103" s="1220"/>
      <c r="E103" s="1221" t="s">
        <v>515</v>
      </c>
      <c r="F103" s="1221"/>
      <c r="G103" s="662"/>
      <c r="H103" s="662"/>
      <c r="I103" s="662"/>
      <c r="J103" s="662"/>
      <c r="K103" s="662"/>
      <c r="L103" s="662"/>
      <c r="M103" s="1222"/>
      <c r="N103" s="1222"/>
      <c r="O103" s="248" t="s">
        <v>504</v>
      </c>
      <c r="P103" s="345"/>
      <c r="Q103" s="227"/>
      <c r="R103" s="203"/>
      <c r="S103" s="203"/>
      <c r="T103" s="203"/>
      <c r="U103" s="203"/>
      <c r="V103" s="203"/>
      <c r="W103" s="203"/>
      <c r="X103" s="203"/>
      <c r="Y103" s="203"/>
      <c r="Z103" s="203"/>
      <c r="AA103" s="203"/>
    </row>
    <row r="104" spans="1:27" ht="16.5" customHeight="1">
      <c r="A104" s="1"/>
      <c r="B104" s="1223" t="s">
        <v>418</v>
      </c>
      <c r="C104" s="2" t="s">
        <v>423</v>
      </c>
      <c r="D104" s="1225"/>
      <c r="E104" s="1225"/>
      <c r="F104" s="1225"/>
      <c r="G104" s="1225"/>
      <c r="H104" s="1225"/>
      <c r="I104" s="1225"/>
      <c r="J104" s="1225"/>
      <c r="K104" s="1225"/>
      <c r="L104" s="1225"/>
      <c r="M104" s="1222"/>
      <c r="N104" s="1222"/>
      <c r="P104" s="346"/>
      <c r="Q104" s="227"/>
      <c r="R104" s="203"/>
      <c r="S104" s="203"/>
      <c r="T104" s="203"/>
      <c r="U104" s="203"/>
      <c r="V104" s="203"/>
      <c r="W104" s="203"/>
      <c r="X104" s="203"/>
      <c r="Y104" s="203"/>
      <c r="Z104" s="203"/>
      <c r="AA104" s="203"/>
    </row>
    <row r="105" spans="1:27" s="218" customFormat="1" ht="16.5" customHeight="1" thickBot="1">
      <c r="A105" s="1"/>
      <c r="B105" s="1224"/>
      <c r="C105" s="462" t="s">
        <v>424</v>
      </c>
      <c r="D105" s="1226"/>
      <c r="E105" s="1226"/>
      <c r="F105" s="1226"/>
      <c r="G105" s="1226"/>
      <c r="H105" s="1226"/>
      <c r="I105" s="1226"/>
      <c r="J105" s="1226"/>
      <c r="K105" s="1226"/>
      <c r="L105" s="1226"/>
      <c r="M105" s="1227"/>
      <c r="N105" s="1227"/>
      <c r="O105" s="247"/>
      <c r="P105" s="346"/>
      <c r="Q105" s="225"/>
    </row>
    <row r="106" spans="1:27" ht="16.5" hidden="1" customHeight="1">
      <c r="A106" s="1"/>
      <c r="B106" s="29"/>
      <c r="C106" s="1201"/>
      <c r="D106" s="1201"/>
      <c r="E106" s="1201"/>
      <c r="F106" s="1202"/>
      <c r="G106" s="1202"/>
      <c r="H106" s="1202"/>
      <c r="I106" s="1202"/>
      <c r="J106" s="1202"/>
      <c r="K106" s="1202"/>
      <c r="L106" s="1202"/>
      <c r="M106" s="244"/>
      <c r="N106" s="244"/>
      <c r="O106" s="248"/>
      <c r="P106" s="345"/>
      <c r="Q106" s="227"/>
      <c r="R106" s="203"/>
      <c r="S106" s="203"/>
      <c r="T106" s="203"/>
      <c r="U106" s="203"/>
      <c r="V106" s="203"/>
      <c r="W106" s="203"/>
      <c r="X106" s="203"/>
      <c r="Y106" s="203"/>
      <c r="Z106" s="203"/>
      <c r="AA106" s="203"/>
    </row>
    <row r="107" spans="1:27" s="201" customFormat="1" ht="47.25" customHeight="1" thickTop="1">
      <c r="A107" s="3"/>
      <c r="B107" s="23" t="s">
        <v>474</v>
      </c>
      <c r="C107" s="1184" t="s">
        <v>919</v>
      </c>
      <c r="D107" s="1185"/>
      <c r="E107" s="1186"/>
      <c r="F107" s="1203" t="s">
        <v>1173</v>
      </c>
      <c r="G107" s="1203"/>
      <c r="H107" s="1203"/>
      <c r="I107" s="1204" t="s">
        <v>1174</v>
      </c>
      <c r="J107" s="1205"/>
      <c r="K107" s="1206"/>
      <c r="L107" s="1203" t="s">
        <v>1175</v>
      </c>
      <c r="M107" s="1203"/>
      <c r="N107" s="1203"/>
      <c r="O107" s="248"/>
      <c r="P107" s="339"/>
      <c r="Q107" s="228"/>
    </row>
    <row r="108" spans="1:27" s="201" customFormat="1" ht="16.5" customHeight="1">
      <c r="A108" s="3"/>
      <c r="B108" s="24" t="s">
        <v>475</v>
      </c>
      <c r="C108" s="1198"/>
      <c r="D108" s="1199"/>
      <c r="E108" s="1199"/>
      <c r="F108" s="1198"/>
      <c r="G108" s="1199"/>
      <c r="H108" s="1199"/>
      <c r="I108" s="1198"/>
      <c r="J108" s="1199"/>
      <c r="K108" s="1199"/>
      <c r="L108" s="1198"/>
      <c r="M108" s="1199"/>
      <c r="N108" s="1207"/>
      <c r="O108" s="248"/>
      <c r="P108" s="345"/>
      <c r="Q108" s="229">
        <f>E108+G108</f>
        <v>0</v>
      </c>
    </row>
    <row r="109" spans="1:27" s="201" customFormat="1" ht="41.15" customHeight="1">
      <c r="A109" s="3"/>
      <c r="B109" s="2" t="s">
        <v>474</v>
      </c>
      <c r="C109" s="1208" t="s">
        <v>1176</v>
      </c>
      <c r="D109" s="1208"/>
      <c r="E109" s="1208"/>
      <c r="F109" s="1208" t="s">
        <v>1177</v>
      </c>
      <c r="G109" s="1208"/>
      <c r="H109" s="1208"/>
      <c r="I109" s="1195" t="s">
        <v>925</v>
      </c>
      <c r="J109" s="1195"/>
      <c r="K109" s="1195"/>
      <c r="L109" s="1195" t="s">
        <v>926</v>
      </c>
      <c r="M109" s="1195"/>
      <c r="N109" s="1195"/>
      <c r="O109" s="248"/>
      <c r="Q109" s="228"/>
    </row>
    <row r="110" spans="1:27" s="201" customFormat="1" ht="16.5" customHeight="1" thickBot="1">
      <c r="A110" s="3"/>
      <c r="B110" s="2" t="s">
        <v>475</v>
      </c>
      <c r="C110" s="1198"/>
      <c r="D110" s="1199"/>
      <c r="E110" s="1199"/>
      <c r="F110" s="1198"/>
      <c r="G110" s="1199"/>
      <c r="H110" s="1199"/>
      <c r="I110" s="1198"/>
      <c r="J110" s="1199"/>
      <c r="K110" s="1199"/>
      <c r="L110" s="1209"/>
      <c r="M110" s="1210"/>
      <c r="N110" s="1211"/>
      <c r="O110" s="248">
        <f>C108+G108+K108+M108+C110+E110+G110+I110</f>
        <v>0</v>
      </c>
      <c r="Q110" s="228"/>
    </row>
    <row r="111" spans="1:27" s="201" customFormat="1" ht="40.5" customHeight="1" thickTop="1" thickBot="1">
      <c r="A111" s="3"/>
      <c r="B111" s="2" t="s">
        <v>474</v>
      </c>
      <c r="C111" s="1194" t="s">
        <v>1178</v>
      </c>
      <c r="D111" s="1194"/>
      <c r="E111" s="1194"/>
      <c r="F111" s="1195" t="s">
        <v>1179</v>
      </c>
      <c r="G111" s="1195"/>
      <c r="H111" s="1195"/>
      <c r="I111" s="1195" t="s">
        <v>1180</v>
      </c>
      <c r="J111" s="1195"/>
      <c r="K111" s="1196"/>
      <c r="L111" s="1197" t="s">
        <v>930</v>
      </c>
      <c r="M111" s="1197"/>
      <c r="N111" s="1197"/>
      <c r="O111" s="248"/>
      <c r="Q111" s="228"/>
    </row>
    <row r="112" spans="1:27" s="201" customFormat="1" ht="16.5" customHeight="1" thickTop="1" thickBot="1">
      <c r="A112" s="3"/>
      <c r="B112" s="2" t="s">
        <v>475</v>
      </c>
      <c r="C112" s="1198"/>
      <c r="D112" s="1199"/>
      <c r="E112" s="1199"/>
      <c r="F112" s="1198"/>
      <c r="G112" s="1199"/>
      <c r="H112" s="1199"/>
      <c r="I112" s="1198"/>
      <c r="J112" s="1199"/>
      <c r="K112" s="1199"/>
      <c r="L112" s="1200">
        <f>IF(ISNUMBER(O112)=TRUE,O112,"非該当")</f>
        <v>0</v>
      </c>
      <c r="M112" s="1200"/>
      <c r="N112" s="1200"/>
      <c r="O112" s="343">
        <f>C108+F108+I108+L108+C110+F110+I110+L110+C112+F112</f>
        <v>0</v>
      </c>
      <c r="Q112" s="228"/>
    </row>
    <row r="113" spans="1:27" ht="16.5" customHeight="1" thickTop="1">
      <c r="A113" s="1"/>
      <c r="B113" s="1"/>
      <c r="C113" s="1"/>
      <c r="D113" s="4"/>
      <c r="E113" s="4"/>
      <c r="F113" s="87"/>
      <c r="G113" s="87"/>
      <c r="H113" s="72"/>
      <c r="I113" s="87"/>
      <c r="J113" s="87"/>
      <c r="K113" s="87"/>
      <c r="L113" s="4"/>
      <c r="M113" s="87"/>
      <c r="N113" s="4"/>
      <c r="O113" s="248"/>
      <c r="P113" s="201"/>
      <c r="Q113" s="227"/>
      <c r="R113" s="203"/>
      <c r="S113" s="203"/>
      <c r="T113" s="203"/>
      <c r="U113" s="203"/>
      <c r="V113" s="203"/>
      <c r="W113" s="203"/>
      <c r="X113" s="203"/>
      <c r="Y113" s="203"/>
      <c r="Z113" s="203"/>
      <c r="AA113" s="203"/>
    </row>
    <row r="114" spans="1:27" s="218" customFormat="1" ht="16.5" customHeight="1">
      <c r="A114" s="25">
        <v>10</v>
      </c>
      <c r="B114" s="22" t="s">
        <v>497</v>
      </c>
      <c r="C114" s="1212"/>
      <c r="D114" s="1213"/>
      <c r="E114" s="1213"/>
      <c r="F114" s="1213"/>
      <c r="G114" s="1214"/>
      <c r="H114" s="1215" t="s">
        <v>395</v>
      </c>
      <c r="I114" s="1216"/>
      <c r="J114" s="1217"/>
      <c r="K114" s="1218"/>
      <c r="L114" s="1218"/>
      <c r="M114" s="1218"/>
      <c r="N114" s="1219"/>
      <c r="O114" s="249" t="s">
        <v>503</v>
      </c>
      <c r="P114" s="344"/>
      <c r="Q114" s="225"/>
    </row>
    <row r="115" spans="1:27" ht="16.5" customHeight="1">
      <c r="A115" s="1"/>
      <c r="B115" s="28" t="s">
        <v>473</v>
      </c>
      <c r="C115" s="1220"/>
      <c r="D115" s="1220"/>
      <c r="E115" s="1221" t="s">
        <v>515</v>
      </c>
      <c r="F115" s="1221"/>
      <c r="G115" s="662"/>
      <c r="H115" s="662"/>
      <c r="I115" s="662"/>
      <c r="J115" s="662"/>
      <c r="K115" s="662"/>
      <c r="L115" s="662"/>
      <c r="M115" s="1222"/>
      <c r="N115" s="1222"/>
      <c r="O115" s="248" t="s">
        <v>504</v>
      </c>
      <c r="P115" s="345"/>
      <c r="Q115" s="227"/>
      <c r="R115" s="203"/>
      <c r="S115" s="203"/>
      <c r="T115" s="203"/>
      <c r="U115" s="203"/>
      <c r="V115" s="203"/>
      <c r="W115" s="203"/>
      <c r="X115" s="203"/>
      <c r="Y115" s="203"/>
      <c r="Z115" s="203"/>
      <c r="AA115" s="203"/>
    </row>
    <row r="116" spans="1:27" ht="16.5" customHeight="1">
      <c r="A116" s="1"/>
      <c r="B116" s="1223" t="s">
        <v>418</v>
      </c>
      <c r="C116" s="2" t="s">
        <v>423</v>
      </c>
      <c r="D116" s="1225"/>
      <c r="E116" s="1225"/>
      <c r="F116" s="1225"/>
      <c r="G116" s="1225"/>
      <c r="H116" s="1225"/>
      <c r="I116" s="1225"/>
      <c r="J116" s="1225"/>
      <c r="K116" s="1225"/>
      <c r="L116" s="1225"/>
      <c r="M116" s="1222"/>
      <c r="N116" s="1222"/>
      <c r="P116" s="346"/>
      <c r="Q116" s="227"/>
      <c r="R116" s="203"/>
      <c r="S116" s="203"/>
      <c r="T116" s="203"/>
      <c r="U116" s="203"/>
      <c r="V116" s="203"/>
      <c r="W116" s="203"/>
      <c r="X116" s="203"/>
      <c r="Y116" s="203"/>
      <c r="Z116" s="203"/>
      <c r="AA116" s="203"/>
    </row>
    <row r="117" spans="1:27" s="218" customFormat="1" ht="16.5" customHeight="1" thickBot="1">
      <c r="A117" s="1"/>
      <c r="B117" s="1224"/>
      <c r="C117" s="462" t="s">
        <v>424</v>
      </c>
      <c r="D117" s="1226"/>
      <c r="E117" s="1226"/>
      <c r="F117" s="1226"/>
      <c r="G117" s="1226"/>
      <c r="H117" s="1226"/>
      <c r="I117" s="1226"/>
      <c r="J117" s="1226"/>
      <c r="K117" s="1226"/>
      <c r="L117" s="1226"/>
      <c r="M117" s="1227"/>
      <c r="N117" s="1227"/>
      <c r="O117" s="247"/>
      <c r="P117" s="346"/>
      <c r="Q117" s="225"/>
    </row>
    <row r="118" spans="1:27" ht="16.5" hidden="1" customHeight="1">
      <c r="A118" s="1"/>
      <c r="B118" s="29"/>
      <c r="C118" s="1201"/>
      <c r="D118" s="1201"/>
      <c r="E118" s="1201"/>
      <c r="F118" s="1202"/>
      <c r="G118" s="1202"/>
      <c r="H118" s="1202"/>
      <c r="I118" s="1202"/>
      <c r="J118" s="1202"/>
      <c r="K118" s="1202"/>
      <c r="L118" s="1202"/>
      <c r="M118" s="244"/>
      <c r="N118" s="244"/>
      <c r="O118" s="248"/>
      <c r="P118" s="345"/>
      <c r="Q118" s="227"/>
      <c r="R118" s="203"/>
      <c r="S118" s="203"/>
      <c r="T118" s="203"/>
      <c r="U118" s="203"/>
      <c r="V118" s="203"/>
      <c r="W118" s="203"/>
      <c r="X118" s="203"/>
      <c r="Y118" s="203"/>
      <c r="Z118" s="203"/>
      <c r="AA118" s="203"/>
    </row>
    <row r="119" spans="1:27" s="201" customFormat="1" ht="47.25" customHeight="1" thickTop="1">
      <c r="A119" s="3"/>
      <c r="B119" s="23" t="s">
        <v>474</v>
      </c>
      <c r="C119" s="1184" t="s">
        <v>919</v>
      </c>
      <c r="D119" s="1185"/>
      <c r="E119" s="1186"/>
      <c r="F119" s="1203" t="s">
        <v>1173</v>
      </c>
      <c r="G119" s="1203"/>
      <c r="H119" s="1203"/>
      <c r="I119" s="1204" t="s">
        <v>1174</v>
      </c>
      <c r="J119" s="1205"/>
      <c r="K119" s="1206"/>
      <c r="L119" s="1203" t="s">
        <v>1175</v>
      </c>
      <c r="M119" s="1203"/>
      <c r="N119" s="1203"/>
      <c r="O119" s="248"/>
      <c r="P119" s="339"/>
      <c r="Q119" s="228"/>
    </row>
    <row r="120" spans="1:27" s="201" customFormat="1" ht="16.5" customHeight="1">
      <c r="A120" s="3"/>
      <c r="B120" s="24" t="s">
        <v>475</v>
      </c>
      <c r="C120" s="1198"/>
      <c r="D120" s="1199"/>
      <c r="E120" s="1199"/>
      <c r="F120" s="1198"/>
      <c r="G120" s="1199"/>
      <c r="H120" s="1199"/>
      <c r="I120" s="1198"/>
      <c r="J120" s="1199"/>
      <c r="K120" s="1199"/>
      <c r="L120" s="1198"/>
      <c r="M120" s="1199"/>
      <c r="N120" s="1207"/>
      <c r="O120" s="248"/>
      <c r="P120" s="345"/>
      <c r="Q120" s="229">
        <f>E120+G120</f>
        <v>0</v>
      </c>
    </row>
    <row r="121" spans="1:27" s="201" customFormat="1" ht="41.15" customHeight="1">
      <c r="A121" s="3"/>
      <c r="B121" s="2" t="s">
        <v>474</v>
      </c>
      <c r="C121" s="1208" t="s">
        <v>1176</v>
      </c>
      <c r="D121" s="1208"/>
      <c r="E121" s="1208"/>
      <c r="F121" s="1208" t="s">
        <v>1177</v>
      </c>
      <c r="G121" s="1208"/>
      <c r="H121" s="1208"/>
      <c r="I121" s="1195" t="s">
        <v>925</v>
      </c>
      <c r="J121" s="1195"/>
      <c r="K121" s="1195"/>
      <c r="L121" s="1195" t="s">
        <v>926</v>
      </c>
      <c r="M121" s="1195"/>
      <c r="N121" s="1195"/>
      <c r="O121" s="248"/>
      <c r="Q121" s="228"/>
    </row>
    <row r="122" spans="1:27" s="201" customFormat="1" ht="16.5" customHeight="1" thickBot="1">
      <c r="A122" s="3"/>
      <c r="B122" s="2" t="s">
        <v>475</v>
      </c>
      <c r="C122" s="1198"/>
      <c r="D122" s="1199"/>
      <c r="E122" s="1199"/>
      <c r="F122" s="1198"/>
      <c r="G122" s="1199"/>
      <c r="H122" s="1199"/>
      <c r="I122" s="1198"/>
      <c r="J122" s="1199"/>
      <c r="K122" s="1199"/>
      <c r="L122" s="1209"/>
      <c r="M122" s="1210"/>
      <c r="N122" s="1211"/>
      <c r="O122" s="248">
        <f>C120+G120+K120+M120+C122+E122+G122+I122</f>
        <v>0</v>
      </c>
      <c r="Q122" s="228"/>
    </row>
    <row r="123" spans="1:27" s="201" customFormat="1" ht="40.5" customHeight="1" thickTop="1" thickBot="1">
      <c r="A123" s="3"/>
      <c r="B123" s="2" t="s">
        <v>474</v>
      </c>
      <c r="C123" s="1194" t="s">
        <v>1178</v>
      </c>
      <c r="D123" s="1194"/>
      <c r="E123" s="1194"/>
      <c r="F123" s="1195" t="s">
        <v>1179</v>
      </c>
      <c r="G123" s="1195"/>
      <c r="H123" s="1195"/>
      <c r="I123" s="1195" t="s">
        <v>1180</v>
      </c>
      <c r="J123" s="1195"/>
      <c r="K123" s="1196"/>
      <c r="L123" s="1197" t="s">
        <v>930</v>
      </c>
      <c r="M123" s="1197"/>
      <c r="N123" s="1197"/>
      <c r="O123" s="248"/>
      <c r="Q123" s="228"/>
    </row>
    <row r="124" spans="1:27" s="201" customFormat="1" ht="16.5" customHeight="1" thickTop="1" thickBot="1">
      <c r="A124" s="3"/>
      <c r="B124" s="2" t="s">
        <v>475</v>
      </c>
      <c r="C124" s="1198"/>
      <c r="D124" s="1199"/>
      <c r="E124" s="1199"/>
      <c r="F124" s="1198"/>
      <c r="G124" s="1199"/>
      <c r="H124" s="1199"/>
      <c r="I124" s="1198"/>
      <c r="J124" s="1199"/>
      <c r="K124" s="1199"/>
      <c r="L124" s="1200">
        <f>IF(ISNUMBER(O124)=TRUE,O124,"非該当")</f>
        <v>0</v>
      </c>
      <c r="M124" s="1200"/>
      <c r="N124" s="1200"/>
      <c r="O124" s="343">
        <f>C120+F120+I120+L120+C122+F122+I122+L122+C124+F124</f>
        <v>0</v>
      </c>
      <c r="Q124" s="228"/>
    </row>
    <row r="125" spans="1:27" ht="16.5" customHeight="1" thickTop="1">
      <c r="A125" s="1"/>
      <c r="B125" s="1"/>
      <c r="C125" s="1"/>
      <c r="D125" s="4"/>
      <c r="E125" s="4"/>
      <c r="F125" s="87"/>
      <c r="G125" s="87"/>
      <c r="H125" s="72"/>
      <c r="I125" s="87"/>
      <c r="J125" s="87"/>
      <c r="K125" s="87"/>
      <c r="L125" s="4"/>
      <c r="M125" s="87"/>
      <c r="N125" s="4"/>
      <c r="O125" s="248"/>
      <c r="P125" s="201"/>
      <c r="Q125" s="227"/>
      <c r="R125" s="203"/>
      <c r="S125" s="203"/>
      <c r="T125" s="203"/>
      <c r="U125" s="203"/>
      <c r="V125" s="203"/>
      <c r="W125" s="203"/>
      <c r="X125" s="203"/>
      <c r="Y125" s="203"/>
      <c r="Z125" s="203"/>
      <c r="AA125" s="203"/>
    </row>
    <row r="126" spans="1:27" s="218" customFormat="1" ht="16.5" customHeight="1">
      <c r="A126" s="25">
        <v>11</v>
      </c>
      <c r="B126" s="22" t="s">
        <v>497</v>
      </c>
      <c r="C126" s="1212"/>
      <c r="D126" s="1213"/>
      <c r="E126" s="1213"/>
      <c r="F126" s="1213"/>
      <c r="G126" s="1214"/>
      <c r="H126" s="1215" t="s">
        <v>395</v>
      </c>
      <c r="I126" s="1216"/>
      <c r="J126" s="1217"/>
      <c r="K126" s="1218"/>
      <c r="L126" s="1218"/>
      <c r="M126" s="1218"/>
      <c r="N126" s="1219"/>
      <c r="O126" s="249" t="s">
        <v>503</v>
      </c>
      <c r="P126" s="344"/>
      <c r="Q126" s="225"/>
    </row>
    <row r="127" spans="1:27" ht="16.5" customHeight="1">
      <c r="A127" s="1"/>
      <c r="B127" s="28" t="s">
        <v>473</v>
      </c>
      <c r="C127" s="1220"/>
      <c r="D127" s="1220"/>
      <c r="E127" s="1221" t="s">
        <v>515</v>
      </c>
      <c r="F127" s="1221"/>
      <c r="G127" s="662"/>
      <c r="H127" s="662"/>
      <c r="I127" s="662"/>
      <c r="J127" s="662"/>
      <c r="K127" s="662"/>
      <c r="L127" s="662"/>
      <c r="M127" s="1222"/>
      <c r="N127" s="1222"/>
      <c r="O127" s="248" t="s">
        <v>504</v>
      </c>
      <c r="P127" s="345"/>
      <c r="Q127" s="227"/>
      <c r="R127" s="203"/>
      <c r="S127" s="203"/>
      <c r="T127" s="203"/>
      <c r="U127" s="203"/>
      <c r="V127" s="203"/>
      <c r="W127" s="203"/>
      <c r="X127" s="203"/>
      <c r="Y127" s="203"/>
      <c r="Z127" s="203"/>
      <c r="AA127" s="203"/>
    </row>
    <row r="128" spans="1:27" ht="16.5" customHeight="1">
      <c r="A128" s="1"/>
      <c r="B128" s="1223" t="s">
        <v>418</v>
      </c>
      <c r="C128" s="2" t="s">
        <v>423</v>
      </c>
      <c r="D128" s="1225"/>
      <c r="E128" s="1225"/>
      <c r="F128" s="1225"/>
      <c r="G128" s="1225"/>
      <c r="H128" s="1225"/>
      <c r="I128" s="1225"/>
      <c r="J128" s="1225"/>
      <c r="K128" s="1225"/>
      <c r="L128" s="1225"/>
      <c r="M128" s="1222"/>
      <c r="N128" s="1222"/>
      <c r="P128" s="346"/>
      <c r="Q128" s="227"/>
      <c r="R128" s="203"/>
      <c r="S128" s="203"/>
      <c r="T128" s="203"/>
      <c r="U128" s="203"/>
      <c r="V128" s="203"/>
      <c r="W128" s="203"/>
      <c r="X128" s="203"/>
      <c r="Y128" s="203"/>
      <c r="Z128" s="203"/>
      <c r="AA128" s="203"/>
    </row>
    <row r="129" spans="1:27" s="218" customFormat="1" ht="16.5" customHeight="1" thickBot="1">
      <c r="A129" s="1"/>
      <c r="B129" s="1224"/>
      <c r="C129" s="462" t="s">
        <v>424</v>
      </c>
      <c r="D129" s="1226"/>
      <c r="E129" s="1226"/>
      <c r="F129" s="1226"/>
      <c r="G129" s="1226"/>
      <c r="H129" s="1226"/>
      <c r="I129" s="1226"/>
      <c r="J129" s="1226"/>
      <c r="K129" s="1226"/>
      <c r="L129" s="1226"/>
      <c r="M129" s="1227"/>
      <c r="N129" s="1227"/>
      <c r="O129" s="247"/>
      <c r="P129" s="346"/>
      <c r="Q129" s="225"/>
    </row>
    <row r="130" spans="1:27" ht="16.5" hidden="1" customHeight="1">
      <c r="A130" s="1"/>
      <c r="B130" s="29"/>
      <c r="C130" s="1201"/>
      <c r="D130" s="1201"/>
      <c r="E130" s="1201"/>
      <c r="F130" s="1202"/>
      <c r="G130" s="1202"/>
      <c r="H130" s="1202"/>
      <c r="I130" s="1202"/>
      <c r="J130" s="1202"/>
      <c r="K130" s="1202"/>
      <c r="L130" s="1202"/>
      <c r="M130" s="244"/>
      <c r="N130" s="244"/>
      <c r="O130" s="248"/>
      <c r="P130" s="345"/>
      <c r="Q130" s="227"/>
      <c r="R130" s="203"/>
      <c r="S130" s="203"/>
      <c r="T130" s="203"/>
      <c r="U130" s="203"/>
      <c r="V130" s="203"/>
      <c r="W130" s="203"/>
      <c r="X130" s="203"/>
      <c r="Y130" s="203"/>
      <c r="Z130" s="203"/>
      <c r="AA130" s="203"/>
    </row>
    <row r="131" spans="1:27" s="201" customFormat="1" ht="47.25" customHeight="1" thickTop="1">
      <c r="A131" s="3"/>
      <c r="B131" s="23" t="s">
        <v>474</v>
      </c>
      <c r="C131" s="1184" t="s">
        <v>919</v>
      </c>
      <c r="D131" s="1185"/>
      <c r="E131" s="1186"/>
      <c r="F131" s="1203" t="s">
        <v>1173</v>
      </c>
      <c r="G131" s="1203"/>
      <c r="H131" s="1203"/>
      <c r="I131" s="1204" t="s">
        <v>1174</v>
      </c>
      <c r="J131" s="1205"/>
      <c r="K131" s="1206"/>
      <c r="L131" s="1203" t="s">
        <v>1175</v>
      </c>
      <c r="M131" s="1203"/>
      <c r="N131" s="1203"/>
      <c r="O131" s="248"/>
      <c r="P131" s="339"/>
      <c r="Q131" s="228"/>
    </row>
    <row r="132" spans="1:27" s="201" customFormat="1" ht="16.5" customHeight="1">
      <c r="A132" s="3"/>
      <c r="B132" s="24" t="s">
        <v>475</v>
      </c>
      <c r="C132" s="1198"/>
      <c r="D132" s="1199"/>
      <c r="E132" s="1199"/>
      <c r="F132" s="1198"/>
      <c r="G132" s="1199"/>
      <c r="H132" s="1199"/>
      <c r="I132" s="1198"/>
      <c r="J132" s="1199"/>
      <c r="K132" s="1199"/>
      <c r="L132" s="1198"/>
      <c r="M132" s="1199"/>
      <c r="N132" s="1207"/>
      <c r="O132" s="248"/>
      <c r="P132" s="345"/>
      <c r="Q132" s="229">
        <f>E132+G132</f>
        <v>0</v>
      </c>
    </row>
    <row r="133" spans="1:27" s="201" customFormat="1" ht="41.15" customHeight="1">
      <c r="A133" s="3"/>
      <c r="B133" s="2" t="s">
        <v>474</v>
      </c>
      <c r="C133" s="1208" t="s">
        <v>1176</v>
      </c>
      <c r="D133" s="1208"/>
      <c r="E133" s="1208"/>
      <c r="F133" s="1208" t="s">
        <v>1177</v>
      </c>
      <c r="G133" s="1208"/>
      <c r="H133" s="1208"/>
      <c r="I133" s="1195" t="s">
        <v>925</v>
      </c>
      <c r="J133" s="1195"/>
      <c r="K133" s="1195"/>
      <c r="L133" s="1195" t="s">
        <v>926</v>
      </c>
      <c r="M133" s="1195"/>
      <c r="N133" s="1195"/>
      <c r="O133" s="248"/>
      <c r="Q133" s="228"/>
    </row>
    <row r="134" spans="1:27" s="201" customFormat="1" ht="16.5" customHeight="1" thickBot="1">
      <c r="A134" s="3"/>
      <c r="B134" s="2" t="s">
        <v>475</v>
      </c>
      <c r="C134" s="1198"/>
      <c r="D134" s="1199"/>
      <c r="E134" s="1199"/>
      <c r="F134" s="1198"/>
      <c r="G134" s="1199"/>
      <c r="H134" s="1199"/>
      <c r="I134" s="1198"/>
      <c r="J134" s="1199"/>
      <c r="K134" s="1199"/>
      <c r="L134" s="1209"/>
      <c r="M134" s="1210"/>
      <c r="N134" s="1211"/>
      <c r="O134" s="248">
        <f>C132+G132+K132+M132+C134+E134+G134+I134</f>
        <v>0</v>
      </c>
      <c r="Q134" s="228"/>
    </row>
    <row r="135" spans="1:27" s="201" customFormat="1" ht="40.5" customHeight="1" thickTop="1" thickBot="1">
      <c r="A135" s="3"/>
      <c r="B135" s="2" t="s">
        <v>474</v>
      </c>
      <c r="C135" s="1194" t="s">
        <v>1178</v>
      </c>
      <c r="D135" s="1194"/>
      <c r="E135" s="1194"/>
      <c r="F135" s="1195" t="s">
        <v>1179</v>
      </c>
      <c r="G135" s="1195"/>
      <c r="H135" s="1195"/>
      <c r="I135" s="1195" t="s">
        <v>1180</v>
      </c>
      <c r="J135" s="1195"/>
      <c r="K135" s="1196"/>
      <c r="L135" s="1197" t="s">
        <v>930</v>
      </c>
      <c r="M135" s="1197"/>
      <c r="N135" s="1197"/>
      <c r="O135" s="248"/>
      <c r="Q135" s="228"/>
    </row>
    <row r="136" spans="1:27" s="201" customFormat="1" ht="16.5" customHeight="1" thickTop="1" thickBot="1">
      <c r="A136" s="3"/>
      <c r="B136" s="2" t="s">
        <v>475</v>
      </c>
      <c r="C136" s="1198"/>
      <c r="D136" s="1199"/>
      <c r="E136" s="1199"/>
      <c r="F136" s="1198"/>
      <c r="G136" s="1199"/>
      <c r="H136" s="1199"/>
      <c r="I136" s="1198"/>
      <c r="J136" s="1199"/>
      <c r="K136" s="1199"/>
      <c r="L136" s="1200">
        <f>IF(ISNUMBER(O136)=TRUE,O136,"非該当")</f>
        <v>0</v>
      </c>
      <c r="M136" s="1200"/>
      <c r="N136" s="1200"/>
      <c r="O136" s="343">
        <f>C132+F132+I132+L132+C134+F134+I134+L134+C136+F136</f>
        <v>0</v>
      </c>
      <c r="Q136" s="228"/>
    </row>
    <row r="137" spans="1:27" ht="16.5" customHeight="1" thickTop="1">
      <c r="A137" s="1"/>
      <c r="B137" s="1"/>
      <c r="C137" s="1"/>
      <c r="D137" s="4"/>
      <c r="E137" s="4"/>
      <c r="F137" s="87"/>
      <c r="G137" s="87"/>
      <c r="H137" s="72"/>
      <c r="I137" s="87"/>
      <c r="J137" s="87"/>
      <c r="K137" s="87"/>
      <c r="L137" s="4"/>
      <c r="M137" s="87"/>
      <c r="N137" s="4"/>
      <c r="O137" s="248"/>
      <c r="P137" s="201"/>
      <c r="Q137" s="227"/>
      <c r="R137" s="203"/>
      <c r="S137" s="203"/>
      <c r="T137" s="203"/>
      <c r="U137" s="203"/>
      <c r="V137" s="203"/>
      <c r="W137" s="203"/>
      <c r="X137" s="203"/>
      <c r="Y137" s="203"/>
      <c r="Z137" s="203"/>
      <c r="AA137" s="203"/>
    </row>
    <row r="138" spans="1:27" s="218" customFormat="1" ht="16.5" customHeight="1">
      <c r="A138" s="25">
        <v>12</v>
      </c>
      <c r="B138" s="22" t="s">
        <v>497</v>
      </c>
      <c r="C138" s="1212"/>
      <c r="D138" s="1213"/>
      <c r="E138" s="1213"/>
      <c r="F138" s="1213"/>
      <c r="G138" s="1214"/>
      <c r="H138" s="1215" t="s">
        <v>395</v>
      </c>
      <c r="I138" s="1216"/>
      <c r="J138" s="1217"/>
      <c r="K138" s="1218"/>
      <c r="L138" s="1218"/>
      <c r="M138" s="1218"/>
      <c r="N138" s="1219"/>
      <c r="O138" s="249" t="s">
        <v>503</v>
      </c>
      <c r="P138" s="344"/>
      <c r="Q138" s="225"/>
    </row>
    <row r="139" spans="1:27" ht="16.5" customHeight="1">
      <c r="A139" s="1"/>
      <c r="B139" s="28" t="s">
        <v>473</v>
      </c>
      <c r="C139" s="1220"/>
      <c r="D139" s="1220"/>
      <c r="E139" s="1221" t="s">
        <v>515</v>
      </c>
      <c r="F139" s="1221"/>
      <c r="G139" s="662"/>
      <c r="H139" s="662"/>
      <c r="I139" s="662"/>
      <c r="J139" s="662"/>
      <c r="K139" s="662"/>
      <c r="L139" s="662"/>
      <c r="M139" s="1222"/>
      <c r="N139" s="1222"/>
      <c r="O139" s="248" t="s">
        <v>504</v>
      </c>
      <c r="P139" s="345"/>
      <c r="Q139" s="227"/>
      <c r="R139" s="203"/>
      <c r="S139" s="203"/>
      <c r="T139" s="203"/>
      <c r="U139" s="203"/>
      <c r="V139" s="203"/>
      <c r="W139" s="203"/>
      <c r="X139" s="203"/>
      <c r="Y139" s="203"/>
      <c r="Z139" s="203"/>
      <c r="AA139" s="203"/>
    </row>
    <row r="140" spans="1:27" ht="16.5" customHeight="1">
      <c r="A140" s="1"/>
      <c r="B140" s="1223" t="s">
        <v>418</v>
      </c>
      <c r="C140" s="2" t="s">
        <v>423</v>
      </c>
      <c r="D140" s="1225"/>
      <c r="E140" s="1225"/>
      <c r="F140" s="1225"/>
      <c r="G140" s="1225"/>
      <c r="H140" s="1225"/>
      <c r="I140" s="1225"/>
      <c r="J140" s="1225"/>
      <c r="K140" s="1225"/>
      <c r="L140" s="1225"/>
      <c r="M140" s="1222"/>
      <c r="N140" s="1222"/>
      <c r="P140" s="346"/>
      <c r="Q140" s="227"/>
      <c r="R140" s="203"/>
      <c r="S140" s="203"/>
      <c r="T140" s="203"/>
      <c r="U140" s="203"/>
      <c r="V140" s="203"/>
      <c r="W140" s="203"/>
      <c r="X140" s="203"/>
      <c r="Y140" s="203"/>
      <c r="Z140" s="203"/>
      <c r="AA140" s="203"/>
    </row>
    <row r="141" spans="1:27" s="218" customFormat="1" ht="16.5" customHeight="1" thickBot="1">
      <c r="A141" s="1"/>
      <c r="B141" s="1224"/>
      <c r="C141" s="462" t="s">
        <v>424</v>
      </c>
      <c r="D141" s="1226"/>
      <c r="E141" s="1226"/>
      <c r="F141" s="1226"/>
      <c r="G141" s="1226"/>
      <c r="H141" s="1226"/>
      <c r="I141" s="1226"/>
      <c r="J141" s="1226"/>
      <c r="K141" s="1226"/>
      <c r="L141" s="1226"/>
      <c r="M141" s="1227"/>
      <c r="N141" s="1227"/>
      <c r="O141" s="247"/>
      <c r="P141" s="346"/>
      <c r="Q141" s="225"/>
    </row>
    <row r="142" spans="1:27" ht="16.5" hidden="1" customHeight="1">
      <c r="A142" s="1"/>
      <c r="B142" s="29"/>
      <c r="C142" s="1201"/>
      <c r="D142" s="1201"/>
      <c r="E142" s="1201"/>
      <c r="F142" s="1202"/>
      <c r="G142" s="1202"/>
      <c r="H142" s="1202"/>
      <c r="I142" s="1202"/>
      <c r="J142" s="1202"/>
      <c r="K142" s="1202"/>
      <c r="L142" s="1202"/>
      <c r="M142" s="244"/>
      <c r="N142" s="244"/>
      <c r="O142" s="248"/>
      <c r="P142" s="345"/>
      <c r="Q142" s="227"/>
      <c r="R142" s="203"/>
      <c r="S142" s="203"/>
      <c r="T142" s="203"/>
      <c r="U142" s="203"/>
      <c r="V142" s="203"/>
      <c r="W142" s="203"/>
      <c r="X142" s="203"/>
      <c r="Y142" s="203"/>
      <c r="Z142" s="203"/>
      <c r="AA142" s="203"/>
    </row>
    <row r="143" spans="1:27" s="201" customFormat="1" ht="47.25" customHeight="1" thickTop="1">
      <c r="A143" s="3"/>
      <c r="B143" s="23" t="s">
        <v>474</v>
      </c>
      <c r="C143" s="1184" t="s">
        <v>919</v>
      </c>
      <c r="D143" s="1185"/>
      <c r="E143" s="1186"/>
      <c r="F143" s="1203" t="s">
        <v>1173</v>
      </c>
      <c r="G143" s="1203"/>
      <c r="H143" s="1203"/>
      <c r="I143" s="1204" t="s">
        <v>1174</v>
      </c>
      <c r="J143" s="1205"/>
      <c r="K143" s="1206"/>
      <c r="L143" s="1203" t="s">
        <v>1175</v>
      </c>
      <c r="M143" s="1203"/>
      <c r="N143" s="1203"/>
      <c r="O143" s="248"/>
      <c r="P143" s="339"/>
      <c r="Q143" s="228"/>
    </row>
    <row r="144" spans="1:27" s="201" customFormat="1" ht="16.5" customHeight="1">
      <c r="A144" s="3"/>
      <c r="B144" s="24" t="s">
        <v>475</v>
      </c>
      <c r="C144" s="1198"/>
      <c r="D144" s="1199"/>
      <c r="E144" s="1199"/>
      <c r="F144" s="1198"/>
      <c r="G144" s="1199"/>
      <c r="H144" s="1199"/>
      <c r="I144" s="1198"/>
      <c r="J144" s="1199"/>
      <c r="K144" s="1199"/>
      <c r="L144" s="1198"/>
      <c r="M144" s="1199"/>
      <c r="N144" s="1207"/>
      <c r="O144" s="248"/>
      <c r="P144" s="345"/>
      <c r="Q144" s="229">
        <f>E144+G144</f>
        <v>0</v>
      </c>
    </row>
    <row r="145" spans="1:27" s="201" customFormat="1" ht="41.15" customHeight="1">
      <c r="A145" s="3"/>
      <c r="B145" s="2" t="s">
        <v>474</v>
      </c>
      <c r="C145" s="1208" t="s">
        <v>1176</v>
      </c>
      <c r="D145" s="1208"/>
      <c r="E145" s="1208"/>
      <c r="F145" s="1208" t="s">
        <v>1177</v>
      </c>
      <c r="G145" s="1208"/>
      <c r="H145" s="1208"/>
      <c r="I145" s="1195" t="s">
        <v>925</v>
      </c>
      <c r="J145" s="1195"/>
      <c r="K145" s="1195"/>
      <c r="L145" s="1195" t="s">
        <v>926</v>
      </c>
      <c r="M145" s="1195"/>
      <c r="N145" s="1195"/>
      <c r="O145" s="248"/>
      <c r="Q145" s="228"/>
    </row>
    <row r="146" spans="1:27" s="201" customFormat="1" ht="16.5" customHeight="1" thickBot="1">
      <c r="A146" s="3"/>
      <c r="B146" s="2" t="s">
        <v>475</v>
      </c>
      <c r="C146" s="1198"/>
      <c r="D146" s="1199"/>
      <c r="E146" s="1199"/>
      <c r="F146" s="1198"/>
      <c r="G146" s="1199"/>
      <c r="H146" s="1199"/>
      <c r="I146" s="1198"/>
      <c r="J146" s="1199"/>
      <c r="K146" s="1199"/>
      <c r="L146" s="1209"/>
      <c r="M146" s="1210"/>
      <c r="N146" s="1211"/>
      <c r="O146" s="248">
        <f>C144+G144+K144+M144+C146+E146+G146+I146</f>
        <v>0</v>
      </c>
      <c r="Q146" s="228"/>
    </row>
    <row r="147" spans="1:27" s="201" customFormat="1" ht="40.5" customHeight="1" thickTop="1" thickBot="1">
      <c r="A147" s="3"/>
      <c r="B147" s="2" t="s">
        <v>474</v>
      </c>
      <c r="C147" s="1194" t="s">
        <v>1178</v>
      </c>
      <c r="D147" s="1194"/>
      <c r="E147" s="1194"/>
      <c r="F147" s="1195" t="s">
        <v>1179</v>
      </c>
      <c r="G147" s="1195"/>
      <c r="H147" s="1195"/>
      <c r="I147" s="1195" t="s">
        <v>1180</v>
      </c>
      <c r="J147" s="1195"/>
      <c r="K147" s="1196"/>
      <c r="L147" s="1197" t="s">
        <v>930</v>
      </c>
      <c r="M147" s="1197"/>
      <c r="N147" s="1197"/>
      <c r="O147" s="248"/>
      <c r="Q147" s="228"/>
    </row>
    <row r="148" spans="1:27" s="201" customFormat="1" ht="16.5" customHeight="1" thickTop="1" thickBot="1">
      <c r="A148" s="3"/>
      <c r="B148" s="2" t="s">
        <v>475</v>
      </c>
      <c r="C148" s="1198"/>
      <c r="D148" s="1199"/>
      <c r="E148" s="1199"/>
      <c r="F148" s="1198"/>
      <c r="G148" s="1199"/>
      <c r="H148" s="1199"/>
      <c r="I148" s="1198"/>
      <c r="J148" s="1199"/>
      <c r="K148" s="1199"/>
      <c r="L148" s="1200">
        <f>IF(ISNUMBER(O148)=TRUE,O148,"非該当")</f>
        <v>0</v>
      </c>
      <c r="M148" s="1200"/>
      <c r="N148" s="1200"/>
      <c r="O148" s="343">
        <f>C144+F144+I144+L144+C146+F146+I146+L146+C148+F148</f>
        <v>0</v>
      </c>
      <c r="Q148" s="228"/>
    </row>
    <row r="149" spans="1:27" ht="16.5" customHeight="1" thickTop="1">
      <c r="A149" s="1"/>
      <c r="B149" s="1"/>
      <c r="C149" s="1"/>
      <c r="D149" s="4"/>
      <c r="E149" s="4"/>
      <c r="F149" s="87"/>
      <c r="G149" s="87"/>
      <c r="H149" s="72"/>
      <c r="I149" s="87"/>
      <c r="J149" s="87"/>
      <c r="K149" s="87"/>
      <c r="L149" s="4"/>
      <c r="M149" s="87"/>
      <c r="N149" s="4"/>
      <c r="O149" s="248"/>
      <c r="P149" s="201"/>
      <c r="Q149" s="227"/>
      <c r="R149" s="203"/>
      <c r="S149" s="203"/>
      <c r="T149" s="203"/>
      <c r="U149" s="203"/>
      <c r="V149" s="203"/>
      <c r="W149" s="203"/>
      <c r="X149" s="203"/>
      <c r="Y149" s="203"/>
      <c r="Z149" s="203"/>
      <c r="AA149" s="203"/>
    </row>
    <row r="150" spans="1:27" s="218" customFormat="1" ht="16.5" customHeight="1">
      <c r="A150" s="25">
        <v>13</v>
      </c>
      <c r="B150" s="22" t="s">
        <v>497</v>
      </c>
      <c r="C150" s="1212"/>
      <c r="D150" s="1213"/>
      <c r="E150" s="1213"/>
      <c r="F150" s="1213"/>
      <c r="G150" s="1214"/>
      <c r="H150" s="1215" t="s">
        <v>395</v>
      </c>
      <c r="I150" s="1216"/>
      <c r="J150" s="1217"/>
      <c r="K150" s="1218"/>
      <c r="L150" s="1218"/>
      <c r="M150" s="1218"/>
      <c r="N150" s="1219"/>
      <c r="O150" s="249" t="s">
        <v>503</v>
      </c>
      <c r="P150" s="344"/>
      <c r="Q150" s="225"/>
    </row>
    <row r="151" spans="1:27" ht="16.5" customHeight="1">
      <c r="A151" s="1"/>
      <c r="B151" s="28" t="s">
        <v>473</v>
      </c>
      <c r="C151" s="1220"/>
      <c r="D151" s="1220"/>
      <c r="E151" s="1221" t="s">
        <v>515</v>
      </c>
      <c r="F151" s="1221"/>
      <c r="G151" s="662"/>
      <c r="H151" s="662"/>
      <c r="I151" s="662"/>
      <c r="J151" s="662"/>
      <c r="K151" s="662"/>
      <c r="L151" s="662"/>
      <c r="M151" s="1222"/>
      <c r="N151" s="1222"/>
      <c r="O151" s="248" t="s">
        <v>504</v>
      </c>
      <c r="P151" s="345"/>
      <c r="Q151" s="227"/>
      <c r="R151" s="203"/>
      <c r="S151" s="203"/>
      <c r="T151" s="203"/>
      <c r="U151" s="203"/>
      <c r="V151" s="203"/>
      <c r="W151" s="203"/>
      <c r="X151" s="203"/>
      <c r="Y151" s="203"/>
      <c r="Z151" s="203"/>
      <c r="AA151" s="203"/>
    </row>
    <row r="152" spans="1:27" ht="16.5" customHeight="1">
      <c r="A152" s="1"/>
      <c r="B152" s="1223" t="s">
        <v>418</v>
      </c>
      <c r="C152" s="2" t="s">
        <v>423</v>
      </c>
      <c r="D152" s="1225"/>
      <c r="E152" s="1225"/>
      <c r="F152" s="1225"/>
      <c r="G152" s="1225"/>
      <c r="H152" s="1225"/>
      <c r="I152" s="1225"/>
      <c r="J152" s="1225"/>
      <c r="K152" s="1225"/>
      <c r="L152" s="1225"/>
      <c r="M152" s="1222"/>
      <c r="N152" s="1222"/>
      <c r="P152" s="346"/>
      <c r="Q152" s="227"/>
      <c r="R152" s="203"/>
      <c r="S152" s="203"/>
      <c r="T152" s="203"/>
      <c r="U152" s="203"/>
      <c r="V152" s="203"/>
      <c r="W152" s="203"/>
      <c r="X152" s="203"/>
      <c r="Y152" s="203"/>
      <c r="Z152" s="203"/>
      <c r="AA152" s="203"/>
    </row>
    <row r="153" spans="1:27" s="218" customFormat="1" ht="16.5" customHeight="1" thickBot="1">
      <c r="A153" s="1"/>
      <c r="B153" s="1224"/>
      <c r="C153" s="462" t="s">
        <v>424</v>
      </c>
      <c r="D153" s="1226"/>
      <c r="E153" s="1226"/>
      <c r="F153" s="1226"/>
      <c r="G153" s="1226"/>
      <c r="H153" s="1226"/>
      <c r="I153" s="1226"/>
      <c r="J153" s="1226"/>
      <c r="K153" s="1226"/>
      <c r="L153" s="1226"/>
      <c r="M153" s="1227"/>
      <c r="N153" s="1227"/>
      <c r="O153" s="247"/>
      <c r="P153" s="346"/>
      <c r="Q153" s="225"/>
    </row>
    <row r="154" spans="1:27" ht="16.5" hidden="1" customHeight="1">
      <c r="A154" s="1"/>
      <c r="B154" s="29"/>
      <c r="C154" s="1201"/>
      <c r="D154" s="1201"/>
      <c r="E154" s="1201"/>
      <c r="F154" s="1202"/>
      <c r="G154" s="1202"/>
      <c r="H154" s="1202"/>
      <c r="I154" s="1202"/>
      <c r="J154" s="1202"/>
      <c r="K154" s="1202"/>
      <c r="L154" s="1202"/>
      <c r="M154" s="244"/>
      <c r="N154" s="244"/>
      <c r="O154" s="248"/>
      <c r="P154" s="345"/>
      <c r="Q154" s="227"/>
      <c r="R154" s="203"/>
      <c r="S154" s="203"/>
      <c r="T154" s="203"/>
      <c r="U154" s="203"/>
      <c r="V154" s="203"/>
      <c r="W154" s="203"/>
      <c r="X154" s="203"/>
      <c r="Y154" s="203"/>
      <c r="Z154" s="203"/>
      <c r="AA154" s="203"/>
    </row>
    <row r="155" spans="1:27" s="201" customFormat="1" ht="47.25" customHeight="1" thickTop="1">
      <c r="A155" s="3"/>
      <c r="B155" s="23" t="s">
        <v>474</v>
      </c>
      <c r="C155" s="1184" t="s">
        <v>919</v>
      </c>
      <c r="D155" s="1185"/>
      <c r="E155" s="1186"/>
      <c r="F155" s="1203" t="s">
        <v>1173</v>
      </c>
      <c r="G155" s="1203"/>
      <c r="H155" s="1203"/>
      <c r="I155" s="1204" t="s">
        <v>1174</v>
      </c>
      <c r="J155" s="1205"/>
      <c r="K155" s="1206"/>
      <c r="L155" s="1203" t="s">
        <v>1175</v>
      </c>
      <c r="M155" s="1203"/>
      <c r="N155" s="1203"/>
      <c r="O155" s="248"/>
      <c r="P155" s="339"/>
      <c r="Q155" s="228"/>
    </row>
    <row r="156" spans="1:27" s="201" customFormat="1" ht="16.5" customHeight="1">
      <c r="A156" s="3"/>
      <c r="B156" s="24" t="s">
        <v>475</v>
      </c>
      <c r="C156" s="1198"/>
      <c r="D156" s="1199"/>
      <c r="E156" s="1199"/>
      <c r="F156" s="1198"/>
      <c r="G156" s="1199"/>
      <c r="H156" s="1199"/>
      <c r="I156" s="1198"/>
      <c r="J156" s="1199"/>
      <c r="K156" s="1199"/>
      <c r="L156" s="1198"/>
      <c r="M156" s="1199"/>
      <c r="N156" s="1207"/>
      <c r="O156" s="248"/>
      <c r="P156" s="345"/>
      <c r="Q156" s="229">
        <f>E156+G156</f>
        <v>0</v>
      </c>
    </row>
    <row r="157" spans="1:27" s="201" customFormat="1" ht="41.15" customHeight="1">
      <c r="A157" s="3"/>
      <c r="B157" s="2" t="s">
        <v>474</v>
      </c>
      <c r="C157" s="1208" t="s">
        <v>1176</v>
      </c>
      <c r="D157" s="1208"/>
      <c r="E157" s="1208"/>
      <c r="F157" s="1208" t="s">
        <v>1177</v>
      </c>
      <c r="G157" s="1208"/>
      <c r="H157" s="1208"/>
      <c r="I157" s="1195" t="s">
        <v>925</v>
      </c>
      <c r="J157" s="1195"/>
      <c r="K157" s="1195"/>
      <c r="L157" s="1195" t="s">
        <v>926</v>
      </c>
      <c r="M157" s="1195"/>
      <c r="N157" s="1195"/>
      <c r="O157" s="248"/>
      <c r="Q157" s="228"/>
    </row>
    <row r="158" spans="1:27" s="201" customFormat="1" ht="16.5" customHeight="1" thickBot="1">
      <c r="A158" s="3"/>
      <c r="B158" s="2" t="s">
        <v>475</v>
      </c>
      <c r="C158" s="1198"/>
      <c r="D158" s="1199"/>
      <c r="E158" s="1199"/>
      <c r="F158" s="1198"/>
      <c r="G158" s="1199"/>
      <c r="H158" s="1199"/>
      <c r="I158" s="1198"/>
      <c r="J158" s="1199"/>
      <c r="K158" s="1199"/>
      <c r="L158" s="1209"/>
      <c r="M158" s="1210"/>
      <c r="N158" s="1211"/>
      <c r="O158" s="248">
        <f>C156+G156+K156+M156+C158+E158+G158+I158</f>
        <v>0</v>
      </c>
      <c r="Q158" s="228"/>
    </row>
    <row r="159" spans="1:27" s="201" customFormat="1" ht="40.5" customHeight="1" thickTop="1" thickBot="1">
      <c r="A159" s="3"/>
      <c r="B159" s="2" t="s">
        <v>474</v>
      </c>
      <c r="C159" s="1194" t="s">
        <v>1178</v>
      </c>
      <c r="D159" s="1194"/>
      <c r="E159" s="1194"/>
      <c r="F159" s="1195" t="s">
        <v>1179</v>
      </c>
      <c r="G159" s="1195"/>
      <c r="H159" s="1195"/>
      <c r="I159" s="1195" t="s">
        <v>1180</v>
      </c>
      <c r="J159" s="1195"/>
      <c r="K159" s="1196"/>
      <c r="L159" s="1197" t="s">
        <v>930</v>
      </c>
      <c r="M159" s="1197"/>
      <c r="N159" s="1197"/>
      <c r="O159" s="248"/>
      <c r="Q159" s="228"/>
    </row>
    <row r="160" spans="1:27" s="201" customFormat="1" ht="16.5" customHeight="1" thickTop="1" thickBot="1">
      <c r="A160" s="3"/>
      <c r="B160" s="2" t="s">
        <v>475</v>
      </c>
      <c r="C160" s="1198"/>
      <c r="D160" s="1199"/>
      <c r="E160" s="1199"/>
      <c r="F160" s="1198"/>
      <c r="G160" s="1199"/>
      <c r="H160" s="1199"/>
      <c r="I160" s="1198"/>
      <c r="J160" s="1199"/>
      <c r="K160" s="1199"/>
      <c r="L160" s="1200">
        <f>IF(ISNUMBER(O160)=TRUE,O160,"非該当")</f>
        <v>0</v>
      </c>
      <c r="M160" s="1200"/>
      <c r="N160" s="1200"/>
      <c r="O160" s="343">
        <f>C156+F156+I156+L156+C158+F158+I158+L158+C160+F160</f>
        <v>0</v>
      </c>
      <c r="Q160" s="228"/>
    </row>
    <row r="161" spans="1:27" ht="16.5" customHeight="1" thickTop="1">
      <c r="A161" s="1"/>
      <c r="B161" s="1"/>
      <c r="C161" s="1"/>
      <c r="D161" s="4"/>
      <c r="E161" s="4"/>
      <c r="F161" s="87"/>
      <c r="G161" s="87"/>
      <c r="H161" s="72"/>
      <c r="I161" s="87"/>
      <c r="J161" s="87"/>
      <c r="K161" s="87"/>
      <c r="L161" s="4"/>
      <c r="M161" s="87"/>
      <c r="N161" s="4"/>
      <c r="O161" s="248"/>
      <c r="P161" s="201"/>
      <c r="Q161" s="227"/>
      <c r="R161" s="203"/>
      <c r="S161" s="203"/>
      <c r="T161" s="203"/>
      <c r="U161" s="203"/>
      <c r="V161" s="203"/>
      <c r="W161" s="203"/>
      <c r="X161" s="203"/>
      <c r="Y161" s="203"/>
      <c r="Z161" s="203"/>
      <c r="AA161" s="203"/>
    </row>
    <row r="162" spans="1:27" s="218" customFormat="1" ht="16.5" customHeight="1">
      <c r="A162" s="25">
        <v>14</v>
      </c>
      <c r="B162" s="22" t="s">
        <v>497</v>
      </c>
      <c r="C162" s="1212"/>
      <c r="D162" s="1213"/>
      <c r="E162" s="1213"/>
      <c r="F162" s="1213"/>
      <c r="G162" s="1214"/>
      <c r="H162" s="1215" t="s">
        <v>395</v>
      </c>
      <c r="I162" s="1216"/>
      <c r="J162" s="1217"/>
      <c r="K162" s="1218"/>
      <c r="L162" s="1218"/>
      <c r="M162" s="1218"/>
      <c r="N162" s="1219"/>
      <c r="O162" s="249" t="s">
        <v>503</v>
      </c>
      <c r="P162" s="344"/>
      <c r="Q162" s="225"/>
    </row>
    <row r="163" spans="1:27" ht="16.5" customHeight="1">
      <c r="A163" s="1"/>
      <c r="B163" s="28" t="s">
        <v>473</v>
      </c>
      <c r="C163" s="1220"/>
      <c r="D163" s="1220"/>
      <c r="E163" s="1221" t="s">
        <v>515</v>
      </c>
      <c r="F163" s="1221"/>
      <c r="G163" s="662"/>
      <c r="H163" s="662"/>
      <c r="I163" s="662"/>
      <c r="J163" s="662"/>
      <c r="K163" s="662"/>
      <c r="L163" s="662"/>
      <c r="M163" s="1222"/>
      <c r="N163" s="1222"/>
      <c r="O163" s="248" t="s">
        <v>504</v>
      </c>
      <c r="P163" s="345"/>
      <c r="Q163" s="227"/>
      <c r="R163" s="203"/>
      <c r="S163" s="203"/>
      <c r="T163" s="203"/>
      <c r="U163" s="203"/>
      <c r="V163" s="203"/>
      <c r="W163" s="203"/>
      <c r="X163" s="203"/>
      <c r="Y163" s="203"/>
      <c r="Z163" s="203"/>
      <c r="AA163" s="203"/>
    </row>
    <row r="164" spans="1:27" ht="16.5" customHeight="1">
      <c r="A164" s="1"/>
      <c r="B164" s="1223" t="s">
        <v>418</v>
      </c>
      <c r="C164" s="2" t="s">
        <v>423</v>
      </c>
      <c r="D164" s="1225"/>
      <c r="E164" s="1225"/>
      <c r="F164" s="1225"/>
      <c r="G164" s="1225"/>
      <c r="H164" s="1225"/>
      <c r="I164" s="1225"/>
      <c r="J164" s="1225"/>
      <c r="K164" s="1225"/>
      <c r="L164" s="1225"/>
      <c r="M164" s="1222"/>
      <c r="N164" s="1222"/>
      <c r="P164" s="346"/>
      <c r="Q164" s="227"/>
      <c r="R164" s="203"/>
      <c r="S164" s="203"/>
      <c r="T164" s="203"/>
      <c r="U164" s="203"/>
      <c r="V164" s="203"/>
      <c r="W164" s="203"/>
      <c r="X164" s="203"/>
      <c r="Y164" s="203"/>
      <c r="Z164" s="203"/>
      <c r="AA164" s="203"/>
    </row>
    <row r="165" spans="1:27" s="218" customFormat="1" ht="16.5" customHeight="1" thickBot="1">
      <c r="A165" s="1"/>
      <c r="B165" s="1224"/>
      <c r="C165" s="462" t="s">
        <v>424</v>
      </c>
      <c r="D165" s="1226"/>
      <c r="E165" s="1226"/>
      <c r="F165" s="1226"/>
      <c r="G165" s="1226"/>
      <c r="H165" s="1226"/>
      <c r="I165" s="1226"/>
      <c r="J165" s="1226"/>
      <c r="K165" s="1226"/>
      <c r="L165" s="1226"/>
      <c r="M165" s="1227"/>
      <c r="N165" s="1227"/>
      <c r="O165" s="247"/>
      <c r="P165" s="346"/>
      <c r="Q165" s="225"/>
    </row>
    <row r="166" spans="1:27" ht="16.5" hidden="1" customHeight="1">
      <c r="A166" s="1"/>
      <c r="B166" s="29"/>
      <c r="C166" s="1201"/>
      <c r="D166" s="1201"/>
      <c r="E166" s="1201"/>
      <c r="F166" s="1202"/>
      <c r="G166" s="1202"/>
      <c r="H166" s="1202"/>
      <c r="I166" s="1202"/>
      <c r="J166" s="1202"/>
      <c r="K166" s="1202"/>
      <c r="L166" s="1202"/>
      <c r="M166" s="244"/>
      <c r="N166" s="244"/>
      <c r="O166" s="248"/>
      <c r="P166" s="345"/>
      <c r="Q166" s="227"/>
      <c r="R166" s="203"/>
      <c r="S166" s="203"/>
      <c r="T166" s="203"/>
      <c r="U166" s="203"/>
      <c r="V166" s="203"/>
      <c r="W166" s="203"/>
      <c r="X166" s="203"/>
      <c r="Y166" s="203"/>
      <c r="Z166" s="203"/>
      <c r="AA166" s="203"/>
    </row>
    <row r="167" spans="1:27" s="201" customFormat="1" ht="47.25" customHeight="1" thickTop="1">
      <c r="A167" s="3"/>
      <c r="B167" s="23" t="s">
        <v>474</v>
      </c>
      <c r="C167" s="1184" t="s">
        <v>919</v>
      </c>
      <c r="D167" s="1185"/>
      <c r="E167" s="1186"/>
      <c r="F167" s="1203" t="s">
        <v>1173</v>
      </c>
      <c r="G167" s="1203"/>
      <c r="H167" s="1203"/>
      <c r="I167" s="1204" t="s">
        <v>1174</v>
      </c>
      <c r="J167" s="1205"/>
      <c r="K167" s="1206"/>
      <c r="L167" s="1203" t="s">
        <v>1175</v>
      </c>
      <c r="M167" s="1203"/>
      <c r="N167" s="1203"/>
      <c r="O167" s="248"/>
      <c r="P167" s="339"/>
      <c r="Q167" s="228"/>
    </row>
    <row r="168" spans="1:27" s="201" customFormat="1" ht="16.5" customHeight="1">
      <c r="A168" s="3"/>
      <c r="B168" s="24" t="s">
        <v>475</v>
      </c>
      <c r="C168" s="1198"/>
      <c r="D168" s="1199"/>
      <c r="E168" s="1199"/>
      <c r="F168" s="1198"/>
      <c r="G168" s="1199"/>
      <c r="H168" s="1199"/>
      <c r="I168" s="1198"/>
      <c r="J168" s="1199"/>
      <c r="K168" s="1199"/>
      <c r="L168" s="1198"/>
      <c r="M168" s="1199"/>
      <c r="N168" s="1207"/>
      <c r="O168" s="248"/>
      <c r="P168" s="345"/>
      <c r="Q168" s="229">
        <f>E168+G168</f>
        <v>0</v>
      </c>
    </row>
    <row r="169" spans="1:27" s="201" customFormat="1" ht="41.15" customHeight="1">
      <c r="A169" s="3"/>
      <c r="B169" s="2" t="s">
        <v>474</v>
      </c>
      <c r="C169" s="1208" t="s">
        <v>1176</v>
      </c>
      <c r="D169" s="1208"/>
      <c r="E169" s="1208"/>
      <c r="F169" s="1208" t="s">
        <v>1177</v>
      </c>
      <c r="G169" s="1208"/>
      <c r="H169" s="1208"/>
      <c r="I169" s="1195" t="s">
        <v>925</v>
      </c>
      <c r="J169" s="1195"/>
      <c r="K169" s="1195"/>
      <c r="L169" s="1195" t="s">
        <v>926</v>
      </c>
      <c r="M169" s="1195"/>
      <c r="N169" s="1195"/>
      <c r="O169" s="248"/>
      <c r="Q169" s="228"/>
    </row>
    <row r="170" spans="1:27" s="201" customFormat="1" ht="16.5" customHeight="1" thickBot="1">
      <c r="A170" s="3"/>
      <c r="B170" s="2" t="s">
        <v>475</v>
      </c>
      <c r="C170" s="1198"/>
      <c r="D170" s="1199"/>
      <c r="E170" s="1199"/>
      <c r="F170" s="1198"/>
      <c r="G170" s="1199"/>
      <c r="H170" s="1199"/>
      <c r="I170" s="1198"/>
      <c r="J170" s="1199"/>
      <c r="K170" s="1199"/>
      <c r="L170" s="1209"/>
      <c r="M170" s="1210"/>
      <c r="N170" s="1211"/>
      <c r="O170" s="248">
        <f>C168+G168+K168+M168+C170+E170+G170+I170</f>
        <v>0</v>
      </c>
      <c r="Q170" s="228"/>
    </row>
    <row r="171" spans="1:27" s="201" customFormat="1" ht="40.5" customHeight="1" thickTop="1" thickBot="1">
      <c r="A171" s="3"/>
      <c r="B171" s="2" t="s">
        <v>474</v>
      </c>
      <c r="C171" s="1194" t="s">
        <v>1178</v>
      </c>
      <c r="D171" s="1194"/>
      <c r="E171" s="1194"/>
      <c r="F171" s="1195" t="s">
        <v>1179</v>
      </c>
      <c r="G171" s="1195"/>
      <c r="H171" s="1195"/>
      <c r="I171" s="1195" t="s">
        <v>1180</v>
      </c>
      <c r="J171" s="1195"/>
      <c r="K171" s="1196"/>
      <c r="L171" s="1197" t="s">
        <v>930</v>
      </c>
      <c r="M171" s="1197"/>
      <c r="N171" s="1197"/>
      <c r="O171" s="248"/>
      <c r="Q171" s="228"/>
    </row>
    <row r="172" spans="1:27" s="201" customFormat="1" ht="16.5" customHeight="1" thickTop="1" thickBot="1">
      <c r="A172" s="3"/>
      <c r="B172" s="2" t="s">
        <v>475</v>
      </c>
      <c r="C172" s="1198"/>
      <c r="D172" s="1199"/>
      <c r="E172" s="1199"/>
      <c r="F172" s="1198"/>
      <c r="G172" s="1199"/>
      <c r="H172" s="1199"/>
      <c r="I172" s="1198"/>
      <c r="J172" s="1199"/>
      <c r="K172" s="1199"/>
      <c r="L172" s="1200">
        <f>IF(ISNUMBER(O172)=TRUE,O172,"非該当")</f>
        <v>0</v>
      </c>
      <c r="M172" s="1200"/>
      <c r="N172" s="1200"/>
      <c r="O172" s="343">
        <f>C168+F168+I168+L168+C170+F170+I170+L170+C172+F172</f>
        <v>0</v>
      </c>
      <c r="Q172" s="228"/>
    </row>
    <row r="173" spans="1:27" ht="16.5" customHeight="1" thickTop="1">
      <c r="A173" s="1"/>
      <c r="B173" s="1"/>
      <c r="C173" s="1"/>
      <c r="D173" s="4"/>
      <c r="E173" s="4"/>
      <c r="F173" s="87"/>
      <c r="G173" s="87"/>
      <c r="H173" s="72"/>
      <c r="I173" s="87"/>
      <c r="J173" s="87"/>
      <c r="K173" s="87"/>
      <c r="L173" s="4"/>
      <c r="M173" s="87"/>
      <c r="N173" s="4"/>
      <c r="O173" s="248"/>
      <c r="P173" s="201"/>
      <c r="Q173" s="227"/>
      <c r="R173" s="203"/>
      <c r="S173" s="203"/>
      <c r="T173" s="203"/>
      <c r="U173" s="203"/>
      <c r="V173" s="203"/>
      <c r="W173" s="203"/>
      <c r="X173" s="203"/>
      <c r="Y173" s="203"/>
      <c r="Z173" s="203"/>
      <c r="AA173" s="203"/>
    </row>
    <row r="174" spans="1:27" s="218" customFormat="1" ht="16.5" customHeight="1">
      <c r="A174" s="25">
        <v>15</v>
      </c>
      <c r="B174" s="22" t="s">
        <v>497</v>
      </c>
      <c r="C174" s="1212"/>
      <c r="D174" s="1213"/>
      <c r="E174" s="1213"/>
      <c r="F174" s="1213"/>
      <c r="G174" s="1214"/>
      <c r="H174" s="1215" t="s">
        <v>395</v>
      </c>
      <c r="I174" s="1216"/>
      <c r="J174" s="1217"/>
      <c r="K174" s="1218"/>
      <c r="L174" s="1218"/>
      <c r="M174" s="1218"/>
      <c r="N174" s="1219"/>
      <c r="O174" s="249" t="s">
        <v>503</v>
      </c>
      <c r="P174" s="344"/>
      <c r="Q174" s="225"/>
    </row>
    <row r="175" spans="1:27" ht="16.5" customHeight="1">
      <c r="A175" s="1"/>
      <c r="B175" s="28" t="s">
        <v>473</v>
      </c>
      <c r="C175" s="1220"/>
      <c r="D175" s="1220"/>
      <c r="E175" s="1221" t="s">
        <v>515</v>
      </c>
      <c r="F175" s="1221"/>
      <c r="G175" s="662"/>
      <c r="H175" s="662"/>
      <c r="I175" s="662"/>
      <c r="J175" s="662"/>
      <c r="K175" s="662"/>
      <c r="L175" s="662"/>
      <c r="M175" s="1222"/>
      <c r="N175" s="1222"/>
      <c r="O175" s="248" t="s">
        <v>504</v>
      </c>
      <c r="P175" s="345"/>
      <c r="Q175" s="227"/>
      <c r="R175" s="203"/>
      <c r="S175" s="203"/>
      <c r="T175" s="203"/>
      <c r="U175" s="203"/>
      <c r="V175" s="203"/>
      <c r="W175" s="203"/>
      <c r="X175" s="203"/>
      <c r="Y175" s="203"/>
      <c r="Z175" s="203"/>
      <c r="AA175" s="203"/>
    </row>
    <row r="176" spans="1:27" ht="16.5" customHeight="1">
      <c r="A176" s="1"/>
      <c r="B176" s="1223" t="s">
        <v>418</v>
      </c>
      <c r="C176" s="2" t="s">
        <v>423</v>
      </c>
      <c r="D176" s="1225"/>
      <c r="E176" s="1225"/>
      <c r="F176" s="1225"/>
      <c r="G176" s="1225"/>
      <c r="H176" s="1225"/>
      <c r="I176" s="1225"/>
      <c r="J176" s="1225"/>
      <c r="K176" s="1225"/>
      <c r="L176" s="1225"/>
      <c r="M176" s="1222"/>
      <c r="N176" s="1222"/>
      <c r="P176" s="346"/>
      <c r="Q176" s="227"/>
      <c r="R176" s="203"/>
      <c r="S176" s="203"/>
      <c r="T176" s="203"/>
      <c r="U176" s="203"/>
      <c r="V176" s="203"/>
      <c r="W176" s="203"/>
      <c r="X176" s="203"/>
      <c r="Y176" s="203"/>
      <c r="Z176" s="203"/>
      <c r="AA176" s="203"/>
    </row>
    <row r="177" spans="1:27" s="218" customFormat="1" ht="16.5" customHeight="1" thickBot="1">
      <c r="A177" s="1"/>
      <c r="B177" s="1224"/>
      <c r="C177" s="462" t="s">
        <v>424</v>
      </c>
      <c r="D177" s="1226"/>
      <c r="E177" s="1226"/>
      <c r="F177" s="1226"/>
      <c r="G177" s="1226"/>
      <c r="H177" s="1226"/>
      <c r="I177" s="1226"/>
      <c r="J177" s="1226"/>
      <c r="K177" s="1226"/>
      <c r="L177" s="1226"/>
      <c r="M177" s="1227"/>
      <c r="N177" s="1227"/>
      <c r="O177" s="247"/>
      <c r="P177" s="346"/>
      <c r="Q177" s="225"/>
    </row>
    <row r="178" spans="1:27" ht="16.5" hidden="1" customHeight="1">
      <c r="A178" s="1"/>
      <c r="B178" s="29"/>
      <c r="C178" s="1201"/>
      <c r="D178" s="1201"/>
      <c r="E178" s="1201"/>
      <c r="F178" s="1202"/>
      <c r="G178" s="1202"/>
      <c r="H178" s="1202"/>
      <c r="I178" s="1202"/>
      <c r="J178" s="1202"/>
      <c r="K178" s="1202"/>
      <c r="L178" s="1202"/>
      <c r="M178" s="244"/>
      <c r="N178" s="244"/>
      <c r="O178" s="248"/>
      <c r="P178" s="345"/>
      <c r="Q178" s="227"/>
      <c r="R178" s="203"/>
      <c r="S178" s="203"/>
      <c r="T178" s="203"/>
      <c r="U178" s="203"/>
      <c r="V178" s="203"/>
      <c r="W178" s="203"/>
      <c r="X178" s="203"/>
      <c r="Y178" s="203"/>
      <c r="Z178" s="203"/>
      <c r="AA178" s="203"/>
    </row>
    <row r="179" spans="1:27" s="201" customFormat="1" ht="47.25" customHeight="1" thickTop="1">
      <c r="A179" s="3"/>
      <c r="B179" s="23" t="s">
        <v>474</v>
      </c>
      <c r="C179" s="1184" t="s">
        <v>919</v>
      </c>
      <c r="D179" s="1185"/>
      <c r="E179" s="1186"/>
      <c r="F179" s="1203" t="s">
        <v>1173</v>
      </c>
      <c r="G179" s="1203"/>
      <c r="H179" s="1203"/>
      <c r="I179" s="1204" t="s">
        <v>1174</v>
      </c>
      <c r="J179" s="1205"/>
      <c r="K179" s="1206"/>
      <c r="L179" s="1203" t="s">
        <v>1175</v>
      </c>
      <c r="M179" s="1203"/>
      <c r="N179" s="1203"/>
      <c r="O179" s="248"/>
      <c r="P179" s="339"/>
      <c r="Q179" s="228"/>
    </row>
    <row r="180" spans="1:27" s="201" customFormat="1" ht="16.5" customHeight="1">
      <c r="A180" s="3"/>
      <c r="B180" s="24" t="s">
        <v>475</v>
      </c>
      <c r="C180" s="1198"/>
      <c r="D180" s="1199"/>
      <c r="E180" s="1199"/>
      <c r="F180" s="1198"/>
      <c r="G180" s="1199"/>
      <c r="H180" s="1199"/>
      <c r="I180" s="1198"/>
      <c r="J180" s="1199"/>
      <c r="K180" s="1199"/>
      <c r="L180" s="1198"/>
      <c r="M180" s="1199"/>
      <c r="N180" s="1207"/>
      <c r="O180" s="248"/>
      <c r="P180" s="345"/>
      <c r="Q180" s="229">
        <f>E180+G180</f>
        <v>0</v>
      </c>
    </row>
    <row r="181" spans="1:27" s="201" customFormat="1" ht="41.15" customHeight="1">
      <c r="A181" s="3"/>
      <c r="B181" s="2" t="s">
        <v>474</v>
      </c>
      <c r="C181" s="1208" t="s">
        <v>1176</v>
      </c>
      <c r="D181" s="1208"/>
      <c r="E181" s="1208"/>
      <c r="F181" s="1208" t="s">
        <v>1177</v>
      </c>
      <c r="G181" s="1208"/>
      <c r="H181" s="1208"/>
      <c r="I181" s="1195" t="s">
        <v>925</v>
      </c>
      <c r="J181" s="1195"/>
      <c r="K181" s="1195"/>
      <c r="L181" s="1195" t="s">
        <v>926</v>
      </c>
      <c r="M181" s="1195"/>
      <c r="N181" s="1195"/>
      <c r="O181" s="248"/>
      <c r="Q181" s="228"/>
    </row>
    <row r="182" spans="1:27" s="201" customFormat="1" ht="16.5" customHeight="1" thickBot="1">
      <c r="A182" s="3"/>
      <c r="B182" s="2" t="s">
        <v>475</v>
      </c>
      <c r="C182" s="1198"/>
      <c r="D182" s="1199"/>
      <c r="E182" s="1199"/>
      <c r="F182" s="1198"/>
      <c r="G182" s="1199"/>
      <c r="H182" s="1199"/>
      <c r="I182" s="1198"/>
      <c r="J182" s="1199"/>
      <c r="K182" s="1199"/>
      <c r="L182" s="1209"/>
      <c r="M182" s="1210"/>
      <c r="N182" s="1211"/>
      <c r="O182" s="248">
        <f>C180+G180+K180+M180+C182+E182+G182+I182</f>
        <v>0</v>
      </c>
      <c r="Q182" s="228"/>
    </row>
    <row r="183" spans="1:27" s="201" customFormat="1" ht="40.5" customHeight="1" thickTop="1" thickBot="1">
      <c r="A183" s="3"/>
      <c r="B183" s="2" t="s">
        <v>474</v>
      </c>
      <c r="C183" s="1194" t="s">
        <v>1178</v>
      </c>
      <c r="D183" s="1194"/>
      <c r="E183" s="1194"/>
      <c r="F183" s="1195" t="s">
        <v>1179</v>
      </c>
      <c r="G183" s="1195"/>
      <c r="H183" s="1195"/>
      <c r="I183" s="1195" t="s">
        <v>1180</v>
      </c>
      <c r="J183" s="1195"/>
      <c r="K183" s="1196"/>
      <c r="L183" s="1197" t="s">
        <v>930</v>
      </c>
      <c r="M183" s="1197"/>
      <c r="N183" s="1197"/>
      <c r="O183" s="248"/>
      <c r="Q183" s="228"/>
    </row>
    <row r="184" spans="1:27" s="201" customFormat="1" ht="16.5" customHeight="1" thickTop="1" thickBot="1">
      <c r="A184" s="3"/>
      <c r="B184" s="2" t="s">
        <v>475</v>
      </c>
      <c r="C184" s="1198"/>
      <c r="D184" s="1199"/>
      <c r="E184" s="1199"/>
      <c r="F184" s="1198"/>
      <c r="G184" s="1199"/>
      <c r="H184" s="1199"/>
      <c r="I184" s="1198"/>
      <c r="J184" s="1199"/>
      <c r="K184" s="1199"/>
      <c r="L184" s="1200">
        <f>IF(ISNUMBER(O184)=TRUE,O184,"非該当")</f>
        <v>0</v>
      </c>
      <c r="M184" s="1200"/>
      <c r="N184" s="1200"/>
      <c r="O184" s="343">
        <f>C180+F180+I180+L180+C182+F182+I182+L182+C184+F184</f>
        <v>0</v>
      </c>
      <c r="Q184" s="228"/>
    </row>
    <row r="185" spans="1:27" ht="16.5" customHeight="1" thickTop="1">
      <c r="A185" s="1"/>
      <c r="B185" s="1"/>
      <c r="C185" s="1"/>
      <c r="D185" s="4"/>
      <c r="E185" s="4"/>
      <c r="F185" s="87"/>
      <c r="G185" s="87"/>
      <c r="H185" s="72"/>
      <c r="I185" s="87"/>
      <c r="J185" s="87"/>
      <c r="K185" s="87"/>
      <c r="L185" s="4"/>
      <c r="M185" s="87"/>
      <c r="N185" s="4"/>
      <c r="O185" s="248"/>
      <c r="P185" s="201"/>
      <c r="Q185" s="227"/>
      <c r="R185" s="203"/>
      <c r="S185" s="203"/>
      <c r="T185" s="203"/>
      <c r="U185" s="203"/>
      <c r="V185" s="203"/>
      <c r="W185" s="203"/>
      <c r="X185" s="203"/>
      <c r="Y185" s="203"/>
      <c r="Z185" s="203"/>
      <c r="AA185" s="203"/>
    </row>
    <row r="186" spans="1:27" s="218" customFormat="1" ht="16.5" customHeight="1">
      <c r="A186" s="25">
        <v>16</v>
      </c>
      <c r="B186" s="22" t="s">
        <v>497</v>
      </c>
      <c r="C186" s="1212"/>
      <c r="D186" s="1213"/>
      <c r="E186" s="1213"/>
      <c r="F186" s="1213"/>
      <c r="G186" s="1214"/>
      <c r="H186" s="1215" t="s">
        <v>395</v>
      </c>
      <c r="I186" s="1216"/>
      <c r="J186" s="1217"/>
      <c r="K186" s="1218"/>
      <c r="L186" s="1218"/>
      <c r="M186" s="1218"/>
      <c r="N186" s="1219"/>
      <c r="O186" s="249" t="s">
        <v>503</v>
      </c>
      <c r="P186" s="344"/>
      <c r="Q186" s="225"/>
    </row>
    <row r="187" spans="1:27" ht="16.5" customHeight="1">
      <c r="A187" s="1"/>
      <c r="B187" s="28" t="s">
        <v>473</v>
      </c>
      <c r="C187" s="1220"/>
      <c r="D187" s="1220"/>
      <c r="E187" s="1221" t="s">
        <v>515</v>
      </c>
      <c r="F187" s="1221"/>
      <c r="G187" s="662"/>
      <c r="H187" s="662"/>
      <c r="I187" s="662"/>
      <c r="J187" s="662"/>
      <c r="K187" s="662"/>
      <c r="L187" s="662"/>
      <c r="M187" s="1222"/>
      <c r="N187" s="1222"/>
      <c r="O187" s="248" t="s">
        <v>504</v>
      </c>
      <c r="P187" s="345"/>
      <c r="Q187" s="227"/>
      <c r="R187" s="203"/>
      <c r="S187" s="203"/>
      <c r="T187" s="203"/>
      <c r="U187" s="203"/>
      <c r="V187" s="203"/>
      <c r="W187" s="203"/>
      <c r="X187" s="203"/>
      <c r="Y187" s="203"/>
      <c r="Z187" s="203"/>
      <c r="AA187" s="203"/>
    </row>
    <row r="188" spans="1:27" ht="16.5" customHeight="1">
      <c r="A188" s="1"/>
      <c r="B188" s="1223" t="s">
        <v>418</v>
      </c>
      <c r="C188" s="2" t="s">
        <v>423</v>
      </c>
      <c r="D188" s="1225"/>
      <c r="E188" s="1225"/>
      <c r="F188" s="1225"/>
      <c r="G188" s="1225"/>
      <c r="H188" s="1225"/>
      <c r="I188" s="1225"/>
      <c r="J188" s="1225"/>
      <c r="K188" s="1225"/>
      <c r="L188" s="1225"/>
      <c r="M188" s="1222"/>
      <c r="N188" s="1222"/>
      <c r="P188" s="346"/>
      <c r="Q188" s="227"/>
      <c r="R188" s="203"/>
      <c r="S188" s="203"/>
      <c r="T188" s="203"/>
      <c r="U188" s="203"/>
      <c r="V188" s="203"/>
      <c r="W188" s="203"/>
      <c r="X188" s="203"/>
      <c r="Y188" s="203"/>
      <c r="Z188" s="203"/>
      <c r="AA188" s="203"/>
    </row>
    <row r="189" spans="1:27" s="218" customFormat="1" ht="16.5" customHeight="1" thickBot="1">
      <c r="A189" s="1"/>
      <c r="B189" s="1224"/>
      <c r="C189" s="462" t="s">
        <v>424</v>
      </c>
      <c r="D189" s="1226"/>
      <c r="E189" s="1226"/>
      <c r="F189" s="1226"/>
      <c r="G189" s="1226"/>
      <c r="H189" s="1226"/>
      <c r="I189" s="1226"/>
      <c r="J189" s="1226"/>
      <c r="K189" s="1226"/>
      <c r="L189" s="1226"/>
      <c r="M189" s="1227"/>
      <c r="N189" s="1227"/>
      <c r="O189" s="247"/>
      <c r="P189" s="346"/>
      <c r="Q189" s="225"/>
    </row>
    <row r="190" spans="1:27" ht="16.5" hidden="1" customHeight="1">
      <c r="A190" s="1"/>
      <c r="B190" s="29"/>
      <c r="C190" s="1201"/>
      <c r="D190" s="1201"/>
      <c r="E190" s="1201"/>
      <c r="F190" s="1202"/>
      <c r="G190" s="1202"/>
      <c r="H190" s="1202"/>
      <c r="I190" s="1202"/>
      <c r="J190" s="1202"/>
      <c r="K190" s="1202"/>
      <c r="L190" s="1202"/>
      <c r="M190" s="244"/>
      <c r="N190" s="244"/>
      <c r="O190" s="248"/>
      <c r="P190" s="345"/>
      <c r="Q190" s="227"/>
      <c r="R190" s="203"/>
      <c r="S190" s="203"/>
      <c r="T190" s="203"/>
      <c r="U190" s="203"/>
      <c r="V190" s="203"/>
      <c r="W190" s="203"/>
      <c r="X190" s="203"/>
      <c r="Y190" s="203"/>
      <c r="Z190" s="203"/>
      <c r="AA190" s="203"/>
    </row>
    <row r="191" spans="1:27" s="201" customFormat="1" ht="47.25" customHeight="1" thickTop="1">
      <c r="A191" s="3"/>
      <c r="B191" s="23" t="s">
        <v>474</v>
      </c>
      <c r="C191" s="1184" t="s">
        <v>919</v>
      </c>
      <c r="D191" s="1185"/>
      <c r="E191" s="1186"/>
      <c r="F191" s="1203" t="s">
        <v>1173</v>
      </c>
      <c r="G191" s="1203"/>
      <c r="H191" s="1203"/>
      <c r="I191" s="1204" t="s">
        <v>1174</v>
      </c>
      <c r="J191" s="1205"/>
      <c r="K191" s="1206"/>
      <c r="L191" s="1203" t="s">
        <v>1175</v>
      </c>
      <c r="M191" s="1203"/>
      <c r="N191" s="1203"/>
      <c r="O191" s="248"/>
      <c r="P191" s="339"/>
      <c r="Q191" s="228"/>
    </row>
    <row r="192" spans="1:27" s="201" customFormat="1" ht="16.5" customHeight="1">
      <c r="A192" s="3"/>
      <c r="B192" s="24" t="s">
        <v>475</v>
      </c>
      <c r="C192" s="1198"/>
      <c r="D192" s="1199"/>
      <c r="E192" s="1199"/>
      <c r="F192" s="1198"/>
      <c r="G192" s="1199"/>
      <c r="H192" s="1199"/>
      <c r="I192" s="1198"/>
      <c r="J192" s="1199"/>
      <c r="K192" s="1199"/>
      <c r="L192" s="1198"/>
      <c r="M192" s="1199"/>
      <c r="N192" s="1207"/>
      <c r="O192" s="248"/>
      <c r="P192" s="345"/>
      <c r="Q192" s="229">
        <f>E192+G192</f>
        <v>0</v>
      </c>
    </row>
    <row r="193" spans="1:27" s="201" customFormat="1" ht="41.15" customHeight="1">
      <c r="A193" s="3"/>
      <c r="B193" s="2" t="s">
        <v>474</v>
      </c>
      <c r="C193" s="1208" t="s">
        <v>1176</v>
      </c>
      <c r="D193" s="1208"/>
      <c r="E193" s="1208"/>
      <c r="F193" s="1208" t="s">
        <v>1177</v>
      </c>
      <c r="G193" s="1208"/>
      <c r="H193" s="1208"/>
      <c r="I193" s="1195" t="s">
        <v>925</v>
      </c>
      <c r="J193" s="1195"/>
      <c r="K193" s="1195"/>
      <c r="L193" s="1195" t="s">
        <v>926</v>
      </c>
      <c r="M193" s="1195"/>
      <c r="N193" s="1195"/>
      <c r="O193" s="248"/>
      <c r="Q193" s="228"/>
    </row>
    <row r="194" spans="1:27" s="201" customFormat="1" ht="16.5" customHeight="1" thickBot="1">
      <c r="A194" s="3"/>
      <c r="B194" s="2" t="s">
        <v>475</v>
      </c>
      <c r="C194" s="1198"/>
      <c r="D194" s="1199"/>
      <c r="E194" s="1199"/>
      <c r="F194" s="1198"/>
      <c r="G194" s="1199"/>
      <c r="H194" s="1199"/>
      <c r="I194" s="1198"/>
      <c r="J194" s="1199"/>
      <c r="K194" s="1199"/>
      <c r="L194" s="1209"/>
      <c r="M194" s="1210"/>
      <c r="N194" s="1211"/>
      <c r="O194" s="248">
        <f>C192+G192+K192+M192+C194+E194+G194+I194</f>
        <v>0</v>
      </c>
      <c r="Q194" s="228"/>
    </row>
    <row r="195" spans="1:27" s="201" customFormat="1" ht="40.5" customHeight="1" thickTop="1" thickBot="1">
      <c r="A195" s="3"/>
      <c r="B195" s="2" t="s">
        <v>474</v>
      </c>
      <c r="C195" s="1194" t="s">
        <v>1178</v>
      </c>
      <c r="D195" s="1194"/>
      <c r="E195" s="1194"/>
      <c r="F195" s="1195" t="s">
        <v>1179</v>
      </c>
      <c r="G195" s="1195"/>
      <c r="H195" s="1195"/>
      <c r="I195" s="1195" t="s">
        <v>1180</v>
      </c>
      <c r="J195" s="1195"/>
      <c r="K195" s="1196"/>
      <c r="L195" s="1197" t="s">
        <v>930</v>
      </c>
      <c r="M195" s="1197"/>
      <c r="N195" s="1197"/>
      <c r="O195" s="248"/>
      <c r="Q195" s="228"/>
    </row>
    <row r="196" spans="1:27" s="201" customFormat="1" ht="16.5" customHeight="1" thickTop="1" thickBot="1">
      <c r="A196" s="3"/>
      <c r="B196" s="2" t="s">
        <v>475</v>
      </c>
      <c r="C196" s="1198"/>
      <c r="D196" s="1199"/>
      <c r="E196" s="1199"/>
      <c r="F196" s="1198"/>
      <c r="G196" s="1199"/>
      <c r="H196" s="1199"/>
      <c r="I196" s="1198"/>
      <c r="J196" s="1199"/>
      <c r="K196" s="1199"/>
      <c r="L196" s="1200">
        <f>IF(ISNUMBER(O196)=TRUE,O196,"非該当")</f>
        <v>0</v>
      </c>
      <c r="M196" s="1200"/>
      <c r="N196" s="1200"/>
      <c r="O196" s="343">
        <f>C192+F192+I192+L192+C194+F194+I194+L194+C196+F196</f>
        <v>0</v>
      </c>
      <c r="Q196" s="228"/>
    </row>
    <row r="197" spans="1:27" ht="16.5" customHeight="1" thickTop="1">
      <c r="A197" s="1"/>
      <c r="B197" s="1"/>
      <c r="C197" s="1"/>
      <c r="D197" s="4"/>
      <c r="E197" s="4"/>
      <c r="F197" s="87"/>
      <c r="G197" s="87"/>
      <c r="H197" s="72"/>
      <c r="I197" s="87"/>
      <c r="J197" s="87"/>
      <c r="K197" s="87"/>
      <c r="L197" s="4"/>
      <c r="M197" s="87"/>
      <c r="N197" s="4"/>
      <c r="O197" s="248"/>
      <c r="P197" s="201"/>
      <c r="Q197" s="227"/>
      <c r="R197" s="203"/>
      <c r="S197" s="203"/>
      <c r="T197" s="203"/>
      <c r="U197" s="203"/>
      <c r="V197" s="203"/>
      <c r="W197" s="203"/>
      <c r="X197" s="203"/>
      <c r="Y197" s="203"/>
      <c r="Z197" s="203"/>
      <c r="AA197" s="203"/>
    </row>
    <row r="198" spans="1:27" s="218" customFormat="1" ht="16.5" customHeight="1">
      <c r="A198" s="25">
        <v>17</v>
      </c>
      <c r="B198" s="22" t="s">
        <v>497</v>
      </c>
      <c r="C198" s="1212"/>
      <c r="D198" s="1213"/>
      <c r="E198" s="1213"/>
      <c r="F198" s="1213"/>
      <c r="G198" s="1214"/>
      <c r="H198" s="1215" t="s">
        <v>395</v>
      </c>
      <c r="I198" s="1216"/>
      <c r="J198" s="1217"/>
      <c r="K198" s="1218"/>
      <c r="L198" s="1218"/>
      <c r="M198" s="1218"/>
      <c r="N198" s="1219"/>
      <c r="O198" s="249" t="s">
        <v>503</v>
      </c>
      <c r="P198" s="344"/>
      <c r="Q198" s="225"/>
    </row>
    <row r="199" spans="1:27" ht="16.5" customHeight="1">
      <c r="A199" s="1"/>
      <c r="B199" s="28" t="s">
        <v>473</v>
      </c>
      <c r="C199" s="1220"/>
      <c r="D199" s="1220"/>
      <c r="E199" s="1221" t="s">
        <v>515</v>
      </c>
      <c r="F199" s="1221"/>
      <c r="G199" s="662"/>
      <c r="H199" s="662"/>
      <c r="I199" s="662"/>
      <c r="J199" s="662"/>
      <c r="K199" s="662"/>
      <c r="L199" s="662"/>
      <c r="M199" s="1222"/>
      <c r="N199" s="1222"/>
      <c r="O199" s="248" t="s">
        <v>504</v>
      </c>
      <c r="P199" s="345"/>
      <c r="Q199" s="227"/>
      <c r="R199" s="203"/>
      <c r="S199" s="203"/>
      <c r="T199" s="203"/>
      <c r="U199" s="203"/>
      <c r="V199" s="203"/>
      <c r="W199" s="203"/>
      <c r="X199" s="203"/>
      <c r="Y199" s="203"/>
      <c r="Z199" s="203"/>
      <c r="AA199" s="203"/>
    </row>
    <row r="200" spans="1:27" ht="16.5" customHeight="1">
      <c r="A200" s="1"/>
      <c r="B200" s="1223" t="s">
        <v>418</v>
      </c>
      <c r="C200" s="2" t="s">
        <v>423</v>
      </c>
      <c r="D200" s="1225"/>
      <c r="E200" s="1225"/>
      <c r="F200" s="1225"/>
      <c r="G200" s="1225"/>
      <c r="H200" s="1225"/>
      <c r="I200" s="1225"/>
      <c r="J200" s="1225"/>
      <c r="K200" s="1225"/>
      <c r="L200" s="1225"/>
      <c r="M200" s="1222"/>
      <c r="N200" s="1222"/>
      <c r="P200" s="346"/>
      <c r="Q200" s="227"/>
      <c r="R200" s="203"/>
      <c r="S200" s="203"/>
      <c r="T200" s="203"/>
      <c r="U200" s="203"/>
      <c r="V200" s="203"/>
      <c r="W200" s="203"/>
      <c r="X200" s="203"/>
      <c r="Y200" s="203"/>
      <c r="Z200" s="203"/>
      <c r="AA200" s="203"/>
    </row>
    <row r="201" spans="1:27" s="218" customFormat="1" ht="16.5" customHeight="1" thickBot="1">
      <c r="A201" s="1"/>
      <c r="B201" s="1224"/>
      <c r="C201" s="462" t="s">
        <v>424</v>
      </c>
      <c r="D201" s="1226"/>
      <c r="E201" s="1226"/>
      <c r="F201" s="1226"/>
      <c r="G201" s="1226"/>
      <c r="H201" s="1226"/>
      <c r="I201" s="1226"/>
      <c r="J201" s="1226"/>
      <c r="K201" s="1226"/>
      <c r="L201" s="1226"/>
      <c r="M201" s="1227"/>
      <c r="N201" s="1227"/>
      <c r="O201" s="247"/>
      <c r="P201" s="346"/>
      <c r="Q201" s="225"/>
    </row>
    <row r="202" spans="1:27" ht="16.5" hidden="1" customHeight="1">
      <c r="A202" s="1"/>
      <c r="B202" s="29"/>
      <c r="C202" s="1201"/>
      <c r="D202" s="1201"/>
      <c r="E202" s="1201"/>
      <c r="F202" s="1202"/>
      <c r="G202" s="1202"/>
      <c r="H202" s="1202"/>
      <c r="I202" s="1202"/>
      <c r="J202" s="1202"/>
      <c r="K202" s="1202"/>
      <c r="L202" s="1202"/>
      <c r="M202" s="244"/>
      <c r="N202" s="244"/>
      <c r="O202" s="248"/>
      <c r="P202" s="345"/>
      <c r="Q202" s="227"/>
      <c r="R202" s="203"/>
      <c r="S202" s="203"/>
      <c r="T202" s="203"/>
      <c r="U202" s="203"/>
      <c r="V202" s="203"/>
      <c r="W202" s="203"/>
      <c r="X202" s="203"/>
      <c r="Y202" s="203"/>
      <c r="Z202" s="203"/>
      <c r="AA202" s="203"/>
    </row>
    <row r="203" spans="1:27" s="201" customFormat="1" ht="47.25" customHeight="1" thickTop="1">
      <c r="A203" s="3"/>
      <c r="B203" s="23" t="s">
        <v>474</v>
      </c>
      <c r="C203" s="1184" t="s">
        <v>919</v>
      </c>
      <c r="D203" s="1185"/>
      <c r="E203" s="1186"/>
      <c r="F203" s="1203" t="s">
        <v>1173</v>
      </c>
      <c r="G203" s="1203"/>
      <c r="H203" s="1203"/>
      <c r="I203" s="1204" t="s">
        <v>1174</v>
      </c>
      <c r="J203" s="1205"/>
      <c r="K203" s="1206"/>
      <c r="L203" s="1203" t="s">
        <v>1175</v>
      </c>
      <c r="M203" s="1203"/>
      <c r="N203" s="1203"/>
      <c r="O203" s="248"/>
      <c r="P203" s="339"/>
      <c r="Q203" s="228"/>
    </row>
    <row r="204" spans="1:27" s="201" customFormat="1" ht="16.5" customHeight="1">
      <c r="A204" s="3"/>
      <c r="B204" s="24" t="s">
        <v>475</v>
      </c>
      <c r="C204" s="1198"/>
      <c r="D204" s="1199"/>
      <c r="E204" s="1199"/>
      <c r="F204" s="1198"/>
      <c r="G204" s="1199"/>
      <c r="H204" s="1199"/>
      <c r="I204" s="1198"/>
      <c r="J204" s="1199"/>
      <c r="K204" s="1199"/>
      <c r="L204" s="1198"/>
      <c r="M204" s="1199"/>
      <c r="N204" s="1207"/>
      <c r="O204" s="248"/>
      <c r="P204" s="345"/>
      <c r="Q204" s="229">
        <f>E204+G204</f>
        <v>0</v>
      </c>
    </row>
    <row r="205" spans="1:27" s="201" customFormat="1" ht="41.15" customHeight="1">
      <c r="A205" s="3"/>
      <c r="B205" s="2" t="s">
        <v>474</v>
      </c>
      <c r="C205" s="1208" t="s">
        <v>1176</v>
      </c>
      <c r="D205" s="1208"/>
      <c r="E205" s="1208"/>
      <c r="F205" s="1208" t="s">
        <v>1177</v>
      </c>
      <c r="G205" s="1208"/>
      <c r="H205" s="1208"/>
      <c r="I205" s="1195" t="s">
        <v>925</v>
      </c>
      <c r="J205" s="1195"/>
      <c r="K205" s="1195"/>
      <c r="L205" s="1195" t="s">
        <v>926</v>
      </c>
      <c r="M205" s="1195"/>
      <c r="N205" s="1195"/>
      <c r="O205" s="248"/>
      <c r="Q205" s="228"/>
    </row>
    <row r="206" spans="1:27" s="201" customFormat="1" ht="16.5" customHeight="1" thickBot="1">
      <c r="A206" s="3"/>
      <c r="B206" s="2" t="s">
        <v>475</v>
      </c>
      <c r="C206" s="1198"/>
      <c r="D206" s="1199"/>
      <c r="E206" s="1199"/>
      <c r="F206" s="1198"/>
      <c r="G206" s="1199"/>
      <c r="H206" s="1199"/>
      <c r="I206" s="1198"/>
      <c r="J206" s="1199"/>
      <c r="K206" s="1199"/>
      <c r="L206" s="1209"/>
      <c r="M206" s="1210"/>
      <c r="N206" s="1211"/>
      <c r="O206" s="248">
        <f>C204+G204+K204+M204+C206+E206+G206+I206</f>
        <v>0</v>
      </c>
      <c r="Q206" s="228"/>
    </row>
    <row r="207" spans="1:27" s="201" customFormat="1" ht="40.5" customHeight="1" thickTop="1" thickBot="1">
      <c r="A207" s="3"/>
      <c r="B207" s="2" t="s">
        <v>474</v>
      </c>
      <c r="C207" s="1194" t="s">
        <v>1178</v>
      </c>
      <c r="D207" s="1194"/>
      <c r="E207" s="1194"/>
      <c r="F207" s="1195" t="s">
        <v>1179</v>
      </c>
      <c r="G207" s="1195"/>
      <c r="H207" s="1195"/>
      <c r="I207" s="1195" t="s">
        <v>1180</v>
      </c>
      <c r="J207" s="1195"/>
      <c r="K207" s="1196"/>
      <c r="L207" s="1197" t="s">
        <v>930</v>
      </c>
      <c r="M207" s="1197"/>
      <c r="N207" s="1197"/>
      <c r="O207" s="248"/>
      <c r="Q207" s="228"/>
    </row>
    <row r="208" spans="1:27" s="201" customFormat="1" ht="16.5" customHeight="1" thickTop="1" thickBot="1">
      <c r="A208" s="3"/>
      <c r="B208" s="2" t="s">
        <v>475</v>
      </c>
      <c r="C208" s="1198"/>
      <c r="D208" s="1199"/>
      <c r="E208" s="1199"/>
      <c r="F208" s="1198"/>
      <c r="G208" s="1199"/>
      <c r="H208" s="1199"/>
      <c r="I208" s="1198"/>
      <c r="J208" s="1199"/>
      <c r="K208" s="1199"/>
      <c r="L208" s="1200">
        <f>IF(ISNUMBER(O208)=TRUE,O208,"非該当")</f>
        <v>0</v>
      </c>
      <c r="M208" s="1200"/>
      <c r="N208" s="1200"/>
      <c r="O208" s="343">
        <f>C204+F204+I204+L204+C206+F206+I206+L206+C208+F208</f>
        <v>0</v>
      </c>
      <c r="Q208" s="228"/>
    </row>
    <row r="209" spans="1:27" ht="16.5" customHeight="1" thickTop="1">
      <c r="A209" s="1"/>
      <c r="B209" s="1"/>
      <c r="C209" s="1"/>
      <c r="D209" s="4"/>
      <c r="E209" s="4"/>
      <c r="F209" s="87"/>
      <c r="G209" s="87"/>
      <c r="H209" s="72"/>
      <c r="I209" s="87"/>
      <c r="J209" s="87"/>
      <c r="K209" s="87"/>
      <c r="L209" s="4"/>
      <c r="M209" s="87"/>
      <c r="N209" s="4"/>
      <c r="O209" s="248"/>
      <c r="P209" s="201"/>
      <c r="Q209" s="227"/>
      <c r="R209" s="203"/>
      <c r="S209" s="203"/>
      <c r="T209" s="203"/>
      <c r="U209" s="203"/>
      <c r="V209" s="203"/>
      <c r="W209" s="203"/>
      <c r="X209" s="203"/>
      <c r="Y209" s="203"/>
      <c r="Z209" s="203"/>
      <c r="AA209" s="203"/>
    </row>
    <row r="210" spans="1:27" s="218" customFormat="1" ht="16.5" customHeight="1">
      <c r="A210" s="25">
        <v>18</v>
      </c>
      <c r="B210" s="22" t="s">
        <v>497</v>
      </c>
      <c r="C210" s="1212"/>
      <c r="D210" s="1213"/>
      <c r="E210" s="1213"/>
      <c r="F210" s="1213"/>
      <c r="G210" s="1214"/>
      <c r="H210" s="1215" t="s">
        <v>395</v>
      </c>
      <c r="I210" s="1216"/>
      <c r="J210" s="1217"/>
      <c r="K210" s="1218"/>
      <c r="L210" s="1218"/>
      <c r="M210" s="1218"/>
      <c r="N210" s="1219"/>
      <c r="O210" s="249" t="s">
        <v>503</v>
      </c>
      <c r="P210" s="344"/>
      <c r="Q210" s="225"/>
    </row>
    <row r="211" spans="1:27" ht="16.5" customHeight="1">
      <c r="A211" s="1"/>
      <c r="B211" s="28" t="s">
        <v>473</v>
      </c>
      <c r="C211" s="1220"/>
      <c r="D211" s="1220"/>
      <c r="E211" s="1221" t="s">
        <v>515</v>
      </c>
      <c r="F211" s="1221"/>
      <c r="G211" s="662"/>
      <c r="H211" s="662"/>
      <c r="I211" s="662"/>
      <c r="J211" s="662"/>
      <c r="K211" s="662"/>
      <c r="L211" s="662"/>
      <c r="M211" s="1222"/>
      <c r="N211" s="1222"/>
      <c r="O211" s="248" t="s">
        <v>504</v>
      </c>
      <c r="P211" s="345"/>
      <c r="Q211" s="227"/>
      <c r="R211" s="203"/>
      <c r="S211" s="203"/>
      <c r="T211" s="203"/>
      <c r="U211" s="203"/>
      <c r="V211" s="203"/>
      <c r="W211" s="203"/>
      <c r="X211" s="203"/>
      <c r="Y211" s="203"/>
      <c r="Z211" s="203"/>
      <c r="AA211" s="203"/>
    </row>
    <row r="212" spans="1:27" ht="16.5" customHeight="1">
      <c r="A212" s="1"/>
      <c r="B212" s="1223" t="s">
        <v>418</v>
      </c>
      <c r="C212" s="2" t="s">
        <v>423</v>
      </c>
      <c r="D212" s="1225"/>
      <c r="E212" s="1225"/>
      <c r="F212" s="1225"/>
      <c r="G212" s="1225"/>
      <c r="H212" s="1225"/>
      <c r="I212" s="1225"/>
      <c r="J212" s="1225"/>
      <c r="K212" s="1225"/>
      <c r="L212" s="1225"/>
      <c r="M212" s="1222"/>
      <c r="N212" s="1222"/>
      <c r="P212" s="346"/>
      <c r="Q212" s="227"/>
      <c r="R212" s="203"/>
      <c r="S212" s="203"/>
      <c r="T212" s="203"/>
      <c r="U212" s="203"/>
      <c r="V212" s="203"/>
      <c r="W212" s="203"/>
      <c r="X212" s="203"/>
      <c r="Y212" s="203"/>
      <c r="Z212" s="203"/>
      <c r="AA212" s="203"/>
    </row>
    <row r="213" spans="1:27" s="218" customFormat="1" ht="16.5" customHeight="1" thickBot="1">
      <c r="A213" s="1"/>
      <c r="B213" s="1224"/>
      <c r="C213" s="462" t="s">
        <v>424</v>
      </c>
      <c r="D213" s="1226"/>
      <c r="E213" s="1226"/>
      <c r="F213" s="1226"/>
      <c r="G213" s="1226"/>
      <c r="H213" s="1226"/>
      <c r="I213" s="1226"/>
      <c r="J213" s="1226"/>
      <c r="K213" s="1226"/>
      <c r="L213" s="1226"/>
      <c r="M213" s="1227"/>
      <c r="N213" s="1227"/>
      <c r="O213" s="247"/>
      <c r="P213" s="346"/>
      <c r="Q213" s="225"/>
    </row>
    <row r="214" spans="1:27" ht="16.5" hidden="1" customHeight="1">
      <c r="A214" s="1"/>
      <c r="B214" s="29"/>
      <c r="C214" s="1201"/>
      <c r="D214" s="1201"/>
      <c r="E214" s="1201"/>
      <c r="F214" s="1202"/>
      <c r="G214" s="1202"/>
      <c r="H214" s="1202"/>
      <c r="I214" s="1202"/>
      <c r="J214" s="1202"/>
      <c r="K214" s="1202"/>
      <c r="L214" s="1202"/>
      <c r="M214" s="244"/>
      <c r="N214" s="244"/>
      <c r="O214" s="248"/>
      <c r="P214" s="345"/>
      <c r="Q214" s="227"/>
      <c r="R214" s="203"/>
      <c r="S214" s="203"/>
      <c r="T214" s="203"/>
      <c r="U214" s="203"/>
      <c r="V214" s="203"/>
      <c r="W214" s="203"/>
      <c r="X214" s="203"/>
      <c r="Y214" s="203"/>
      <c r="Z214" s="203"/>
      <c r="AA214" s="203"/>
    </row>
    <row r="215" spans="1:27" s="201" customFormat="1" ht="47.25" customHeight="1" thickTop="1">
      <c r="A215" s="3"/>
      <c r="B215" s="23" t="s">
        <v>474</v>
      </c>
      <c r="C215" s="1184" t="s">
        <v>919</v>
      </c>
      <c r="D215" s="1185"/>
      <c r="E215" s="1186"/>
      <c r="F215" s="1203" t="s">
        <v>1173</v>
      </c>
      <c r="G215" s="1203"/>
      <c r="H215" s="1203"/>
      <c r="I215" s="1204" t="s">
        <v>1174</v>
      </c>
      <c r="J215" s="1205"/>
      <c r="K215" s="1206"/>
      <c r="L215" s="1203" t="s">
        <v>1175</v>
      </c>
      <c r="M215" s="1203"/>
      <c r="N215" s="1203"/>
      <c r="O215" s="248"/>
      <c r="P215" s="339"/>
      <c r="Q215" s="228"/>
    </row>
    <row r="216" spans="1:27" s="201" customFormat="1" ht="16.5" customHeight="1">
      <c r="A216" s="3"/>
      <c r="B216" s="24" t="s">
        <v>475</v>
      </c>
      <c r="C216" s="1198"/>
      <c r="D216" s="1199"/>
      <c r="E216" s="1199"/>
      <c r="F216" s="1198"/>
      <c r="G216" s="1199"/>
      <c r="H216" s="1199"/>
      <c r="I216" s="1198"/>
      <c r="J216" s="1199"/>
      <c r="K216" s="1199"/>
      <c r="L216" s="1198"/>
      <c r="M216" s="1199"/>
      <c r="N216" s="1207"/>
      <c r="O216" s="248"/>
      <c r="P216" s="345"/>
      <c r="Q216" s="229">
        <f>E216+G216</f>
        <v>0</v>
      </c>
    </row>
    <row r="217" spans="1:27" s="201" customFormat="1" ht="41.15" customHeight="1">
      <c r="A217" s="3"/>
      <c r="B217" s="2" t="s">
        <v>474</v>
      </c>
      <c r="C217" s="1208" t="s">
        <v>1176</v>
      </c>
      <c r="D217" s="1208"/>
      <c r="E217" s="1208"/>
      <c r="F217" s="1208" t="s">
        <v>1177</v>
      </c>
      <c r="G217" s="1208"/>
      <c r="H217" s="1208"/>
      <c r="I217" s="1195" t="s">
        <v>925</v>
      </c>
      <c r="J217" s="1195"/>
      <c r="K217" s="1195"/>
      <c r="L217" s="1195" t="s">
        <v>926</v>
      </c>
      <c r="M217" s="1195"/>
      <c r="N217" s="1195"/>
      <c r="O217" s="248"/>
      <c r="Q217" s="228"/>
    </row>
    <row r="218" spans="1:27" s="201" customFormat="1" ht="16.5" customHeight="1" thickBot="1">
      <c r="A218" s="3"/>
      <c r="B218" s="2" t="s">
        <v>475</v>
      </c>
      <c r="C218" s="1198"/>
      <c r="D218" s="1199"/>
      <c r="E218" s="1199"/>
      <c r="F218" s="1198"/>
      <c r="G218" s="1199"/>
      <c r="H218" s="1199"/>
      <c r="I218" s="1198"/>
      <c r="J218" s="1199"/>
      <c r="K218" s="1199"/>
      <c r="L218" s="1209"/>
      <c r="M218" s="1210"/>
      <c r="N218" s="1211"/>
      <c r="O218" s="248">
        <f>C216+G216+K216+M216+C218+E218+G218+I218</f>
        <v>0</v>
      </c>
      <c r="Q218" s="228"/>
    </row>
    <row r="219" spans="1:27" s="201" customFormat="1" ht="40.5" customHeight="1" thickTop="1" thickBot="1">
      <c r="A219" s="3"/>
      <c r="B219" s="2" t="s">
        <v>474</v>
      </c>
      <c r="C219" s="1194" t="s">
        <v>1178</v>
      </c>
      <c r="D219" s="1194"/>
      <c r="E219" s="1194"/>
      <c r="F219" s="1195" t="s">
        <v>1179</v>
      </c>
      <c r="G219" s="1195"/>
      <c r="H219" s="1195"/>
      <c r="I219" s="1195" t="s">
        <v>1180</v>
      </c>
      <c r="J219" s="1195"/>
      <c r="K219" s="1196"/>
      <c r="L219" s="1197" t="s">
        <v>930</v>
      </c>
      <c r="M219" s="1197"/>
      <c r="N219" s="1197"/>
      <c r="O219" s="248"/>
      <c r="Q219" s="228"/>
    </row>
    <row r="220" spans="1:27" s="201" customFormat="1" ht="16.5" customHeight="1" thickTop="1" thickBot="1">
      <c r="A220" s="3"/>
      <c r="B220" s="2" t="s">
        <v>475</v>
      </c>
      <c r="C220" s="1198"/>
      <c r="D220" s="1199"/>
      <c r="E220" s="1199"/>
      <c r="F220" s="1198"/>
      <c r="G220" s="1199"/>
      <c r="H220" s="1199"/>
      <c r="I220" s="1198"/>
      <c r="J220" s="1199"/>
      <c r="K220" s="1199"/>
      <c r="L220" s="1200">
        <f>IF(ISNUMBER(O220)=TRUE,O220,"非該当")</f>
        <v>0</v>
      </c>
      <c r="M220" s="1200"/>
      <c r="N220" s="1200"/>
      <c r="O220" s="343">
        <f>C216+F216+I216+L216+C218+F218+I218+L218+C220+F220</f>
        <v>0</v>
      </c>
      <c r="Q220" s="228"/>
    </row>
    <row r="221" spans="1:27" ht="16.5" customHeight="1" thickTop="1">
      <c r="A221" s="1"/>
      <c r="B221" s="1"/>
      <c r="C221" s="1"/>
      <c r="D221" s="4"/>
      <c r="E221" s="4"/>
      <c r="F221" s="87"/>
      <c r="G221" s="87"/>
      <c r="H221" s="72"/>
      <c r="I221" s="87"/>
      <c r="J221" s="87"/>
      <c r="K221" s="87"/>
      <c r="L221" s="4"/>
      <c r="M221" s="87"/>
      <c r="N221" s="4"/>
      <c r="O221" s="248"/>
      <c r="P221" s="201"/>
      <c r="Q221" s="227"/>
      <c r="R221" s="203"/>
      <c r="S221" s="203"/>
      <c r="T221" s="203"/>
      <c r="U221" s="203"/>
      <c r="V221" s="203"/>
      <c r="W221" s="203"/>
      <c r="X221" s="203"/>
      <c r="Y221" s="203"/>
      <c r="Z221" s="203"/>
      <c r="AA221" s="203"/>
    </row>
    <row r="222" spans="1:27" s="218" customFormat="1" ht="16.5" customHeight="1">
      <c r="A222" s="25">
        <v>19</v>
      </c>
      <c r="B222" s="22" t="s">
        <v>497</v>
      </c>
      <c r="C222" s="1212"/>
      <c r="D222" s="1213"/>
      <c r="E222" s="1213"/>
      <c r="F222" s="1213"/>
      <c r="G222" s="1214"/>
      <c r="H222" s="1215" t="s">
        <v>395</v>
      </c>
      <c r="I222" s="1216"/>
      <c r="J222" s="1217"/>
      <c r="K222" s="1218"/>
      <c r="L222" s="1218"/>
      <c r="M222" s="1218"/>
      <c r="N222" s="1219"/>
      <c r="O222" s="249" t="s">
        <v>503</v>
      </c>
      <c r="P222" s="344"/>
      <c r="Q222" s="225"/>
    </row>
    <row r="223" spans="1:27" ht="16.5" customHeight="1">
      <c r="A223" s="1"/>
      <c r="B223" s="28" t="s">
        <v>473</v>
      </c>
      <c r="C223" s="1220"/>
      <c r="D223" s="1220"/>
      <c r="E223" s="1221" t="s">
        <v>515</v>
      </c>
      <c r="F223" s="1221"/>
      <c r="G223" s="662"/>
      <c r="H223" s="662"/>
      <c r="I223" s="662"/>
      <c r="J223" s="662"/>
      <c r="K223" s="662"/>
      <c r="L223" s="662"/>
      <c r="M223" s="1222"/>
      <c r="N223" s="1222"/>
      <c r="O223" s="248" t="s">
        <v>504</v>
      </c>
      <c r="P223" s="345"/>
      <c r="Q223" s="227"/>
      <c r="R223" s="203"/>
      <c r="S223" s="203"/>
      <c r="T223" s="203"/>
      <c r="U223" s="203"/>
      <c r="V223" s="203"/>
      <c r="W223" s="203"/>
      <c r="X223" s="203"/>
      <c r="Y223" s="203"/>
      <c r="Z223" s="203"/>
      <c r="AA223" s="203"/>
    </row>
    <row r="224" spans="1:27" ht="16.5" customHeight="1">
      <c r="A224" s="1"/>
      <c r="B224" s="1223" t="s">
        <v>418</v>
      </c>
      <c r="C224" s="2" t="s">
        <v>423</v>
      </c>
      <c r="D224" s="1225"/>
      <c r="E224" s="1225"/>
      <c r="F224" s="1225"/>
      <c r="G224" s="1225"/>
      <c r="H224" s="1225"/>
      <c r="I224" s="1225"/>
      <c r="J224" s="1225"/>
      <c r="K224" s="1225"/>
      <c r="L224" s="1225"/>
      <c r="M224" s="1222"/>
      <c r="N224" s="1222"/>
      <c r="P224" s="346"/>
      <c r="Q224" s="227"/>
      <c r="R224" s="203"/>
      <c r="S224" s="203"/>
      <c r="T224" s="203"/>
      <c r="U224" s="203"/>
      <c r="V224" s="203"/>
      <c r="W224" s="203"/>
      <c r="X224" s="203"/>
      <c r="Y224" s="203"/>
      <c r="Z224" s="203"/>
      <c r="AA224" s="203"/>
    </row>
    <row r="225" spans="1:27" s="218" customFormat="1" ht="16.5" customHeight="1" thickBot="1">
      <c r="A225" s="1"/>
      <c r="B225" s="1224"/>
      <c r="C225" s="462" t="s">
        <v>424</v>
      </c>
      <c r="D225" s="1226"/>
      <c r="E225" s="1226"/>
      <c r="F225" s="1226"/>
      <c r="G225" s="1226"/>
      <c r="H225" s="1226"/>
      <c r="I225" s="1226"/>
      <c r="J225" s="1226"/>
      <c r="K225" s="1226"/>
      <c r="L225" s="1226"/>
      <c r="M225" s="1227"/>
      <c r="N225" s="1227"/>
      <c r="O225" s="247"/>
      <c r="P225" s="346"/>
      <c r="Q225" s="225"/>
    </row>
    <row r="226" spans="1:27" ht="16.5" hidden="1" customHeight="1">
      <c r="A226" s="1"/>
      <c r="B226" s="29"/>
      <c r="C226" s="1201"/>
      <c r="D226" s="1201"/>
      <c r="E226" s="1201"/>
      <c r="F226" s="1202"/>
      <c r="G226" s="1202"/>
      <c r="H226" s="1202"/>
      <c r="I226" s="1202"/>
      <c r="J226" s="1202"/>
      <c r="K226" s="1202"/>
      <c r="L226" s="1202"/>
      <c r="M226" s="244"/>
      <c r="N226" s="244"/>
      <c r="O226" s="248"/>
      <c r="P226" s="345"/>
      <c r="Q226" s="227"/>
      <c r="R226" s="203"/>
      <c r="S226" s="203"/>
      <c r="T226" s="203"/>
      <c r="U226" s="203"/>
      <c r="V226" s="203"/>
      <c r="W226" s="203"/>
      <c r="X226" s="203"/>
      <c r="Y226" s="203"/>
      <c r="Z226" s="203"/>
      <c r="AA226" s="203"/>
    </row>
    <row r="227" spans="1:27" s="201" customFormat="1" ht="47.25" customHeight="1" thickTop="1">
      <c r="A227" s="3"/>
      <c r="B227" s="23" t="s">
        <v>474</v>
      </c>
      <c r="C227" s="1184" t="s">
        <v>919</v>
      </c>
      <c r="D227" s="1185"/>
      <c r="E227" s="1186"/>
      <c r="F227" s="1203" t="s">
        <v>1173</v>
      </c>
      <c r="G227" s="1203"/>
      <c r="H227" s="1203"/>
      <c r="I227" s="1204" t="s">
        <v>1174</v>
      </c>
      <c r="J227" s="1205"/>
      <c r="K227" s="1206"/>
      <c r="L227" s="1203" t="s">
        <v>1175</v>
      </c>
      <c r="M227" s="1203"/>
      <c r="N227" s="1203"/>
      <c r="O227" s="248"/>
      <c r="P227" s="339"/>
      <c r="Q227" s="228"/>
    </row>
    <row r="228" spans="1:27" s="201" customFormat="1" ht="16.5" customHeight="1">
      <c r="A228" s="3"/>
      <c r="B228" s="24" t="s">
        <v>475</v>
      </c>
      <c r="C228" s="1198"/>
      <c r="D228" s="1199"/>
      <c r="E228" s="1199"/>
      <c r="F228" s="1198"/>
      <c r="G228" s="1199"/>
      <c r="H228" s="1199"/>
      <c r="I228" s="1198"/>
      <c r="J228" s="1199"/>
      <c r="K228" s="1199"/>
      <c r="L228" s="1198"/>
      <c r="M228" s="1199"/>
      <c r="N228" s="1207"/>
      <c r="O228" s="248"/>
      <c r="P228" s="345"/>
      <c r="Q228" s="229">
        <f>E228+G228</f>
        <v>0</v>
      </c>
    </row>
    <row r="229" spans="1:27" s="201" customFormat="1" ht="41.15" customHeight="1">
      <c r="A229" s="3"/>
      <c r="B229" s="2" t="s">
        <v>474</v>
      </c>
      <c r="C229" s="1208" t="s">
        <v>1176</v>
      </c>
      <c r="D229" s="1208"/>
      <c r="E229" s="1208"/>
      <c r="F229" s="1208" t="s">
        <v>1177</v>
      </c>
      <c r="G229" s="1208"/>
      <c r="H229" s="1208"/>
      <c r="I229" s="1195" t="s">
        <v>925</v>
      </c>
      <c r="J229" s="1195"/>
      <c r="K229" s="1195"/>
      <c r="L229" s="1195" t="s">
        <v>926</v>
      </c>
      <c r="M229" s="1195"/>
      <c r="N229" s="1195"/>
      <c r="O229" s="248"/>
      <c r="Q229" s="228"/>
    </row>
    <row r="230" spans="1:27" s="201" customFormat="1" ht="16.5" customHeight="1" thickBot="1">
      <c r="A230" s="3"/>
      <c r="B230" s="2" t="s">
        <v>475</v>
      </c>
      <c r="C230" s="1198"/>
      <c r="D230" s="1199"/>
      <c r="E230" s="1199"/>
      <c r="F230" s="1198"/>
      <c r="G230" s="1199"/>
      <c r="H230" s="1199"/>
      <c r="I230" s="1198"/>
      <c r="J230" s="1199"/>
      <c r="K230" s="1199"/>
      <c r="L230" s="1209"/>
      <c r="M230" s="1210"/>
      <c r="N230" s="1211"/>
      <c r="O230" s="248">
        <f>C228+G228+K228+M228+C230+E230+G230+I230</f>
        <v>0</v>
      </c>
      <c r="Q230" s="228"/>
    </row>
    <row r="231" spans="1:27" s="201" customFormat="1" ht="40.5" customHeight="1" thickTop="1" thickBot="1">
      <c r="A231" s="3"/>
      <c r="B231" s="2" t="s">
        <v>474</v>
      </c>
      <c r="C231" s="1194" t="s">
        <v>1178</v>
      </c>
      <c r="D231" s="1194"/>
      <c r="E231" s="1194"/>
      <c r="F231" s="1195" t="s">
        <v>1179</v>
      </c>
      <c r="G231" s="1195"/>
      <c r="H231" s="1195"/>
      <c r="I231" s="1195" t="s">
        <v>1180</v>
      </c>
      <c r="J231" s="1195"/>
      <c r="K231" s="1196"/>
      <c r="L231" s="1197" t="s">
        <v>930</v>
      </c>
      <c r="M231" s="1197"/>
      <c r="N231" s="1197"/>
      <c r="O231" s="248"/>
      <c r="Q231" s="228"/>
    </row>
    <row r="232" spans="1:27" s="201" customFormat="1" ht="16.5" customHeight="1" thickTop="1" thickBot="1">
      <c r="A232" s="3"/>
      <c r="B232" s="2" t="s">
        <v>475</v>
      </c>
      <c r="C232" s="1198"/>
      <c r="D232" s="1199"/>
      <c r="E232" s="1199"/>
      <c r="F232" s="1198"/>
      <c r="G232" s="1199"/>
      <c r="H232" s="1199"/>
      <c r="I232" s="1198"/>
      <c r="J232" s="1199"/>
      <c r="K232" s="1199"/>
      <c r="L232" s="1200">
        <f>IF(ISNUMBER(O232)=TRUE,O232,"非該当")</f>
        <v>0</v>
      </c>
      <c r="M232" s="1200"/>
      <c r="N232" s="1200"/>
      <c r="O232" s="343">
        <f>C228+F228+I228+L228+C230+F230+I230+L230+C232+F232</f>
        <v>0</v>
      </c>
      <c r="Q232" s="228"/>
    </row>
    <row r="233" spans="1:27" ht="16.5" customHeight="1" thickTop="1">
      <c r="A233" s="1"/>
      <c r="B233" s="1"/>
      <c r="C233" s="1"/>
      <c r="D233" s="4"/>
      <c r="E233" s="4"/>
      <c r="F233" s="87"/>
      <c r="G233" s="87"/>
      <c r="H233" s="72"/>
      <c r="I233" s="87"/>
      <c r="J233" s="87"/>
      <c r="K233" s="87"/>
      <c r="L233" s="4"/>
      <c r="M233" s="87"/>
      <c r="N233" s="4"/>
      <c r="O233" s="248"/>
      <c r="P233" s="201"/>
      <c r="Q233" s="227"/>
      <c r="R233" s="203"/>
      <c r="S233" s="203"/>
      <c r="T233" s="203"/>
      <c r="U233" s="203"/>
      <c r="V233" s="203"/>
      <c r="W233" s="203"/>
      <c r="X233" s="203"/>
      <c r="Y233" s="203"/>
      <c r="Z233" s="203"/>
      <c r="AA233" s="203"/>
    </row>
    <row r="234" spans="1:27" s="218" customFormat="1" ht="16.5" customHeight="1">
      <c r="A234" s="25">
        <v>20</v>
      </c>
      <c r="B234" s="22" t="s">
        <v>497</v>
      </c>
      <c r="C234" s="1212"/>
      <c r="D234" s="1213"/>
      <c r="E234" s="1213"/>
      <c r="F234" s="1213"/>
      <c r="G234" s="1214"/>
      <c r="H234" s="1215" t="s">
        <v>395</v>
      </c>
      <c r="I234" s="1216"/>
      <c r="J234" s="1217"/>
      <c r="K234" s="1218"/>
      <c r="L234" s="1218"/>
      <c r="M234" s="1218"/>
      <c r="N234" s="1219"/>
      <c r="O234" s="249" t="s">
        <v>503</v>
      </c>
      <c r="P234" s="344"/>
      <c r="Q234" s="225"/>
    </row>
    <row r="235" spans="1:27" ht="16.5" customHeight="1">
      <c r="A235" s="1"/>
      <c r="B235" s="28" t="s">
        <v>473</v>
      </c>
      <c r="C235" s="1220"/>
      <c r="D235" s="1220"/>
      <c r="E235" s="1221" t="s">
        <v>515</v>
      </c>
      <c r="F235" s="1221"/>
      <c r="G235" s="662"/>
      <c r="H235" s="662"/>
      <c r="I235" s="662"/>
      <c r="J235" s="662"/>
      <c r="K235" s="662"/>
      <c r="L235" s="662"/>
      <c r="M235" s="1222"/>
      <c r="N235" s="1222"/>
      <c r="O235" s="248" t="s">
        <v>504</v>
      </c>
      <c r="P235" s="345"/>
      <c r="Q235" s="227"/>
      <c r="R235" s="203"/>
      <c r="S235" s="203"/>
      <c r="T235" s="203"/>
      <c r="U235" s="203"/>
      <c r="V235" s="203"/>
      <c r="W235" s="203"/>
      <c r="X235" s="203"/>
      <c r="Y235" s="203"/>
      <c r="Z235" s="203"/>
      <c r="AA235" s="203"/>
    </row>
    <row r="236" spans="1:27" ht="16.5" customHeight="1">
      <c r="A236" s="1"/>
      <c r="B236" s="1223" t="s">
        <v>418</v>
      </c>
      <c r="C236" s="2" t="s">
        <v>423</v>
      </c>
      <c r="D236" s="1225"/>
      <c r="E236" s="1225"/>
      <c r="F236" s="1225"/>
      <c r="G236" s="1225"/>
      <c r="H236" s="1225"/>
      <c r="I236" s="1225"/>
      <c r="J236" s="1225"/>
      <c r="K236" s="1225"/>
      <c r="L236" s="1225"/>
      <c r="M236" s="1222"/>
      <c r="N236" s="1222"/>
      <c r="P236" s="346"/>
      <c r="Q236" s="227"/>
      <c r="R236" s="203"/>
      <c r="S236" s="203"/>
      <c r="T236" s="203"/>
      <c r="U236" s="203"/>
      <c r="V236" s="203"/>
      <c r="W236" s="203"/>
      <c r="X236" s="203"/>
      <c r="Y236" s="203"/>
      <c r="Z236" s="203"/>
      <c r="AA236" s="203"/>
    </row>
    <row r="237" spans="1:27" s="218" customFormat="1" ht="16.5" customHeight="1" thickBot="1">
      <c r="A237" s="1"/>
      <c r="B237" s="1224"/>
      <c r="C237" s="462" t="s">
        <v>424</v>
      </c>
      <c r="D237" s="1226"/>
      <c r="E237" s="1226"/>
      <c r="F237" s="1226"/>
      <c r="G237" s="1226"/>
      <c r="H237" s="1226"/>
      <c r="I237" s="1226"/>
      <c r="J237" s="1226"/>
      <c r="K237" s="1226"/>
      <c r="L237" s="1226"/>
      <c r="M237" s="1227"/>
      <c r="N237" s="1227"/>
      <c r="O237" s="247"/>
      <c r="P237" s="346"/>
      <c r="Q237" s="225"/>
    </row>
    <row r="238" spans="1:27" ht="16.5" hidden="1" customHeight="1">
      <c r="A238" s="1"/>
      <c r="B238" s="29"/>
      <c r="C238" s="1201"/>
      <c r="D238" s="1201"/>
      <c r="E238" s="1201"/>
      <c r="F238" s="1202"/>
      <c r="G238" s="1202"/>
      <c r="H238" s="1202"/>
      <c r="I238" s="1202"/>
      <c r="J238" s="1202"/>
      <c r="K238" s="1202"/>
      <c r="L238" s="1202"/>
      <c r="M238" s="244"/>
      <c r="N238" s="244"/>
      <c r="O238" s="248"/>
      <c r="P238" s="345"/>
      <c r="Q238" s="227"/>
      <c r="R238" s="203"/>
      <c r="S238" s="203"/>
      <c r="T238" s="203"/>
      <c r="U238" s="203"/>
      <c r="V238" s="203"/>
      <c r="W238" s="203"/>
      <c r="X238" s="203"/>
      <c r="Y238" s="203"/>
      <c r="Z238" s="203"/>
      <c r="AA238" s="203"/>
    </row>
    <row r="239" spans="1:27" s="201" customFormat="1" ht="47.25" customHeight="1" thickTop="1">
      <c r="A239" s="3"/>
      <c r="B239" s="23" t="s">
        <v>474</v>
      </c>
      <c r="C239" s="1184" t="s">
        <v>919</v>
      </c>
      <c r="D239" s="1185"/>
      <c r="E239" s="1186"/>
      <c r="F239" s="1203" t="s">
        <v>1173</v>
      </c>
      <c r="G239" s="1203"/>
      <c r="H239" s="1203"/>
      <c r="I239" s="1204" t="s">
        <v>1174</v>
      </c>
      <c r="J239" s="1205"/>
      <c r="K239" s="1206"/>
      <c r="L239" s="1203" t="s">
        <v>1175</v>
      </c>
      <c r="M239" s="1203"/>
      <c r="N239" s="1203"/>
      <c r="O239" s="248"/>
      <c r="P239" s="339"/>
      <c r="Q239" s="228"/>
    </row>
    <row r="240" spans="1:27" s="201" customFormat="1" ht="16.5" customHeight="1">
      <c r="A240" s="3"/>
      <c r="B240" s="24" t="s">
        <v>475</v>
      </c>
      <c r="C240" s="1198"/>
      <c r="D240" s="1199"/>
      <c r="E240" s="1199"/>
      <c r="F240" s="1198"/>
      <c r="G240" s="1199"/>
      <c r="H240" s="1199"/>
      <c r="I240" s="1198"/>
      <c r="J240" s="1199"/>
      <c r="K240" s="1199"/>
      <c r="L240" s="1198"/>
      <c r="M240" s="1199"/>
      <c r="N240" s="1207"/>
      <c r="O240" s="248"/>
      <c r="P240" s="345"/>
      <c r="Q240" s="229">
        <f>E240+G240</f>
        <v>0</v>
      </c>
    </row>
    <row r="241" spans="1:27" s="201" customFormat="1" ht="41.15" customHeight="1">
      <c r="A241" s="3"/>
      <c r="B241" s="2" t="s">
        <v>474</v>
      </c>
      <c r="C241" s="1208" t="s">
        <v>1176</v>
      </c>
      <c r="D241" s="1208"/>
      <c r="E241" s="1208"/>
      <c r="F241" s="1208" t="s">
        <v>1177</v>
      </c>
      <c r="G241" s="1208"/>
      <c r="H241" s="1208"/>
      <c r="I241" s="1195" t="s">
        <v>925</v>
      </c>
      <c r="J241" s="1195"/>
      <c r="K241" s="1195"/>
      <c r="L241" s="1195" t="s">
        <v>926</v>
      </c>
      <c r="M241" s="1195"/>
      <c r="N241" s="1195"/>
      <c r="O241" s="248"/>
      <c r="Q241" s="228"/>
    </row>
    <row r="242" spans="1:27" s="201" customFormat="1" ht="16.5" customHeight="1" thickBot="1">
      <c r="A242" s="3"/>
      <c r="B242" s="2" t="s">
        <v>475</v>
      </c>
      <c r="C242" s="1198"/>
      <c r="D242" s="1199"/>
      <c r="E242" s="1199"/>
      <c r="F242" s="1198"/>
      <c r="G242" s="1199"/>
      <c r="H242" s="1199"/>
      <c r="I242" s="1198"/>
      <c r="J242" s="1199"/>
      <c r="K242" s="1199"/>
      <c r="L242" s="1209"/>
      <c r="M242" s="1210"/>
      <c r="N242" s="1211"/>
      <c r="O242" s="248">
        <f>C240+G240+K240+M240+C242+E242+G242+I242</f>
        <v>0</v>
      </c>
      <c r="Q242" s="228"/>
    </row>
    <row r="243" spans="1:27" s="201" customFormat="1" ht="40.5" customHeight="1" thickTop="1" thickBot="1">
      <c r="A243" s="3"/>
      <c r="B243" s="2" t="s">
        <v>474</v>
      </c>
      <c r="C243" s="1194" t="s">
        <v>1178</v>
      </c>
      <c r="D243" s="1194"/>
      <c r="E243" s="1194"/>
      <c r="F243" s="1195" t="s">
        <v>1179</v>
      </c>
      <c r="G243" s="1195"/>
      <c r="H243" s="1195"/>
      <c r="I243" s="1195" t="s">
        <v>1180</v>
      </c>
      <c r="J243" s="1195"/>
      <c r="K243" s="1196"/>
      <c r="L243" s="1197" t="s">
        <v>930</v>
      </c>
      <c r="M243" s="1197"/>
      <c r="N243" s="1197"/>
      <c r="O243" s="248"/>
      <c r="Q243" s="228"/>
    </row>
    <row r="244" spans="1:27" s="201" customFormat="1" ht="16.5" customHeight="1" thickTop="1" thickBot="1">
      <c r="A244" s="3"/>
      <c r="B244" s="2" t="s">
        <v>475</v>
      </c>
      <c r="C244" s="1198"/>
      <c r="D244" s="1199"/>
      <c r="E244" s="1199"/>
      <c r="F244" s="1198"/>
      <c r="G244" s="1199"/>
      <c r="H244" s="1199"/>
      <c r="I244" s="1198"/>
      <c r="J244" s="1199"/>
      <c r="K244" s="1199"/>
      <c r="L244" s="1200">
        <f>IF(ISNUMBER(O244)=TRUE,O244,"非該当")</f>
        <v>0</v>
      </c>
      <c r="M244" s="1200"/>
      <c r="N244" s="1200"/>
      <c r="O244" s="343">
        <f>C240+F240+I240+L240+C242+F242+I242+L242+C244+F244</f>
        <v>0</v>
      </c>
      <c r="Q244" s="228"/>
    </row>
    <row r="245" spans="1:27" ht="16.5" customHeight="1" thickTop="1">
      <c r="A245" s="1"/>
      <c r="B245" s="1"/>
      <c r="C245" s="1"/>
      <c r="D245" s="4"/>
      <c r="E245" s="4"/>
      <c r="F245" s="87"/>
      <c r="G245" s="87"/>
      <c r="H245" s="72"/>
      <c r="I245" s="87"/>
      <c r="J245" s="87"/>
      <c r="K245" s="87"/>
      <c r="L245" s="4"/>
      <c r="M245" s="87"/>
      <c r="N245" s="4"/>
      <c r="O245" s="248"/>
      <c r="P245" s="201"/>
      <c r="Q245" s="227"/>
      <c r="R245" s="203"/>
      <c r="S245" s="203"/>
      <c r="T245" s="203"/>
      <c r="U245" s="203"/>
      <c r="V245" s="203"/>
      <c r="W245" s="203"/>
      <c r="X245" s="203"/>
      <c r="Y245" s="203"/>
      <c r="Z245" s="203"/>
      <c r="AA245" s="203"/>
    </row>
    <row r="246" spans="1:27" s="218" customFormat="1" ht="16.5" customHeight="1">
      <c r="A246" s="25">
        <v>21</v>
      </c>
      <c r="B246" s="22" t="s">
        <v>497</v>
      </c>
      <c r="C246" s="1212"/>
      <c r="D246" s="1213"/>
      <c r="E246" s="1213"/>
      <c r="F246" s="1213"/>
      <c r="G246" s="1214"/>
      <c r="H246" s="1215" t="s">
        <v>395</v>
      </c>
      <c r="I246" s="1216"/>
      <c r="J246" s="1217"/>
      <c r="K246" s="1218"/>
      <c r="L246" s="1218"/>
      <c r="M246" s="1218"/>
      <c r="N246" s="1219"/>
      <c r="O246" s="249" t="s">
        <v>503</v>
      </c>
      <c r="P246" s="344"/>
      <c r="Q246" s="225"/>
    </row>
    <row r="247" spans="1:27" ht="16.5" customHeight="1">
      <c r="A247" s="1"/>
      <c r="B247" s="28" t="s">
        <v>473</v>
      </c>
      <c r="C247" s="1220"/>
      <c r="D247" s="1220"/>
      <c r="E247" s="1221" t="s">
        <v>515</v>
      </c>
      <c r="F247" s="1221"/>
      <c r="G247" s="662"/>
      <c r="H247" s="662"/>
      <c r="I247" s="662"/>
      <c r="J247" s="662"/>
      <c r="K247" s="662"/>
      <c r="L247" s="662"/>
      <c r="M247" s="1222"/>
      <c r="N247" s="1222"/>
      <c r="O247" s="248" t="s">
        <v>504</v>
      </c>
      <c r="P247" s="345"/>
      <c r="Q247" s="227"/>
      <c r="R247" s="203"/>
      <c r="S247" s="203"/>
      <c r="T247" s="203"/>
      <c r="U247" s="203"/>
      <c r="V247" s="203"/>
      <c r="W247" s="203"/>
      <c r="X247" s="203"/>
      <c r="Y247" s="203"/>
      <c r="Z247" s="203"/>
      <c r="AA247" s="203"/>
    </row>
    <row r="248" spans="1:27" ht="16.5" customHeight="1">
      <c r="A248" s="1"/>
      <c r="B248" s="1223" t="s">
        <v>418</v>
      </c>
      <c r="C248" s="2" t="s">
        <v>423</v>
      </c>
      <c r="D248" s="1225"/>
      <c r="E248" s="1225"/>
      <c r="F248" s="1225"/>
      <c r="G248" s="1225"/>
      <c r="H248" s="1225"/>
      <c r="I248" s="1225"/>
      <c r="J248" s="1225"/>
      <c r="K248" s="1225"/>
      <c r="L248" s="1225"/>
      <c r="M248" s="1222"/>
      <c r="N248" s="1222"/>
      <c r="P248" s="346"/>
      <c r="Q248" s="227"/>
      <c r="R248" s="203"/>
      <c r="S248" s="203"/>
      <c r="T248" s="203"/>
      <c r="U248" s="203"/>
      <c r="V248" s="203"/>
      <c r="W248" s="203"/>
      <c r="X248" s="203"/>
      <c r="Y248" s="203"/>
      <c r="Z248" s="203"/>
      <c r="AA248" s="203"/>
    </row>
    <row r="249" spans="1:27" s="218" customFormat="1" ht="16.5" customHeight="1" thickBot="1">
      <c r="A249" s="1"/>
      <c r="B249" s="1224"/>
      <c r="C249" s="462" t="s">
        <v>424</v>
      </c>
      <c r="D249" s="1226"/>
      <c r="E249" s="1226"/>
      <c r="F249" s="1226"/>
      <c r="G249" s="1226"/>
      <c r="H249" s="1226"/>
      <c r="I249" s="1226"/>
      <c r="J249" s="1226"/>
      <c r="K249" s="1226"/>
      <c r="L249" s="1226"/>
      <c r="M249" s="1227"/>
      <c r="N249" s="1227"/>
      <c r="O249" s="247"/>
      <c r="P249" s="346"/>
      <c r="Q249" s="225"/>
    </row>
    <row r="250" spans="1:27" ht="16.5" hidden="1" customHeight="1">
      <c r="A250" s="1"/>
      <c r="B250" s="29"/>
      <c r="C250" s="1201"/>
      <c r="D250" s="1201"/>
      <c r="E250" s="1201"/>
      <c r="F250" s="1202"/>
      <c r="G250" s="1202"/>
      <c r="H250" s="1202"/>
      <c r="I250" s="1202"/>
      <c r="J250" s="1202"/>
      <c r="K250" s="1202"/>
      <c r="L250" s="1202"/>
      <c r="M250" s="244"/>
      <c r="N250" s="244"/>
      <c r="O250" s="248"/>
      <c r="P250" s="345"/>
      <c r="Q250" s="227"/>
      <c r="R250" s="203"/>
      <c r="S250" s="203"/>
      <c r="T250" s="203"/>
      <c r="U250" s="203"/>
      <c r="V250" s="203"/>
      <c r="W250" s="203"/>
      <c r="X250" s="203"/>
      <c r="Y250" s="203"/>
      <c r="Z250" s="203"/>
      <c r="AA250" s="203"/>
    </row>
    <row r="251" spans="1:27" s="201" customFormat="1" ht="47.25" customHeight="1" thickTop="1">
      <c r="A251" s="3"/>
      <c r="B251" s="23" t="s">
        <v>474</v>
      </c>
      <c r="C251" s="1184" t="s">
        <v>919</v>
      </c>
      <c r="D251" s="1185"/>
      <c r="E251" s="1186"/>
      <c r="F251" s="1203" t="s">
        <v>1173</v>
      </c>
      <c r="G251" s="1203"/>
      <c r="H251" s="1203"/>
      <c r="I251" s="1204" t="s">
        <v>1174</v>
      </c>
      <c r="J251" s="1205"/>
      <c r="K251" s="1206"/>
      <c r="L251" s="1203" t="s">
        <v>1175</v>
      </c>
      <c r="M251" s="1203"/>
      <c r="N251" s="1203"/>
      <c r="O251" s="248"/>
      <c r="P251" s="339"/>
      <c r="Q251" s="228"/>
    </row>
    <row r="252" spans="1:27" s="201" customFormat="1" ht="16.5" customHeight="1">
      <c r="A252" s="3"/>
      <c r="B252" s="24" t="s">
        <v>475</v>
      </c>
      <c r="C252" s="1198"/>
      <c r="D252" s="1199"/>
      <c r="E252" s="1199"/>
      <c r="F252" s="1198"/>
      <c r="G252" s="1199"/>
      <c r="H252" s="1199"/>
      <c r="I252" s="1198"/>
      <c r="J252" s="1199"/>
      <c r="K252" s="1199"/>
      <c r="L252" s="1198"/>
      <c r="M252" s="1199"/>
      <c r="N252" s="1207"/>
      <c r="O252" s="248"/>
      <c r="P252" s="345"/>
      <c r="Q252" s="229">
        <f>E252+G252</f>
        <v>0</v>
      </c>
    </row>
    <row r="253" spans="1:27" s="201" customFormat="1" ht="41.15" customHeight="1">
      <c r="A253" s="3"/>
      <c r="B253" s="2" t="s">
        <v>474</v>
      </c>
      <c r="C253" s="1208" t="s">
        <v>1176</v>
      </c>
      <c r="D253" s="1208"/>
      <c r="E253" s="1208"/>
      <c r="F253" s="1208" t="s">
        <v>1177</v>
      </c>
      <c r="G253" s="1208"/>
      <c r="H253" s="1208"/>
      <c r="I253" s="1195" t="s">
        <v>925</v>
      </c>
      <c r="J253" s="1195"/>
      <c r="K253" s="1195"/>
      <c r="L253" s="1195" t="s">
        <v>926</v>
      </c>
      <c r="M253" s="1195"/>
      <c r="N253" s="1195"/>
      <c r="O253" s="248"/>
      <c r="Q253" s="228"/>
    </row>
    <row r="254" spans="1:27" s="201" customFormat="1" ht="16.5" customHeight="1" thickBot="1">
      <c r="A254" s="3"/>
      <c r="B254" s="2" t="s">
        <v>475</v>
      </c>
      <c r="C254" s="1198"/>
      <c r="D254" s="1199"/>
      <c r="E254" s="1199"/>
      <c r="F254" s="1198"/>
      <c r="G254" s="1199"/>
      <c r="H254" s="1199"/>
      <c r="I254" s="1198"/>
      <c r="J254" s="1199"/>
      <c r="K254" s="1199"/>
      <c r="L254" s="1209"/>
      <c r="M254" s="1210"/>
      <c r="N254" s="1211"/>
      <c r="O254" s="248">
        <f>C252+G252+K252+M252+C254+E254+G254+I254</f>
        <v>0</v>
      </c>
      <c r="Q254" s="228"/>
    </row>
    <row r="255" spans="1:27" s="201" customFormat="1" ht="40.5" customHeight="1" thickTop="1" thickBot="1">
      <c r="A255" s="3"/>
      <c r="B255" s="2" t="s">
        <v>474</v>
      </c>
      <c r="C255" s="1194" t="s">
        <v>1178</v>
      </c>
      <c r="D255" s="1194"/>
      <c r="E255" s="1194"/>
      <c r="F255" s="1195" t="s">
        <v>1179</v>
      </c>
      <c r="G255" s="1195"/>
      <c r="H255" s="1195"/>
      <c r="I255" s="1195" t="s">
        <v>1180</v>
      </c>
      <c r="J255" s="1195"/>
      <c r="K255" s="1196"/>
      <c r="L255" s="1197" t="s">
        <v>930</v>
      </c>
      <c r="M255" s="1197"/>
      <c r="N255" s="1197"/>
      <c r="O255" s="248"/>
      <c r="Q255" s="228"/>
    </row>
    <row r="256" spans="1:27" s="201" customFormat="1" ht="16.5" customHeight="1" thickTop="1" thickBot="1">
      <c r="A256" s="3"/>
      <c r="B256" s="2" t="s">
        <v>475</v>
      </c>
      <c r="C256" s="1198"/>
      <c r="D256" s="1199"/>
      <c r="E256" s="1199"/>
      <c r="F256" s="1198"/>
      <c r="G256" s="1199"/>
      <c r="H256" s="1199"/>
      <c r="I256" s="1198"/>
      <c r="J256" s="1199"/>
      <c r="K256" s="1199"/>
      <c r="L256" s="1200">
        <f>IF(ISNUMBER(O256)=TRUE,O256,"非該当")</f>
        <v>0</v>
      </c>
      <c r="M256" s="1200"/>
      <c r="N256" s="1200"/>
      <c r="O256" s="343">
        <f>C252+F252+I252+L252+C254+F254+I254+L254+C256+F256</f>
        <v>0</v>
      </c>
      <c r="Q256" s="228"/>
    </row>
    <row r="257" spans="1:27" ht="16.5" customHeight="1" thickTop="1">
      <c r="A257" s="1"/>
      <c r="B257" s="1"/>
      <c r="C257" s="1"/>
      <c r="D257" s="4"/>
      <c r="E257" s="4"/>
      <c r="F257" s="87"/>
      <c r="G257" s="87"/>
      <c r="H257" s="72"/>
      <c r="I257" s="87"/>
      <c r="J257" s="87"/>
      <c r="K257" s="87"/>
      <c r="L257" s="4"/>
      <c r="M257" s="87"/>
      <c r="N257" s="4"/>
      <c r="O257" s="248"/>
      <c r="P257" s="201"/>
      <c r="Q257" s="227"/>
      <c r="R257" s="203"/>
      <c r="S257" s="203"/>
      <c r="T257" s="203"/>
      <c r="U257" s="203"/>
      <c r="V257" s="203"/>
      <c r="W257" s="203"/>
      <c r="X257" s="203"/>
      <c r="Y257" s="203"/>
      <c r="Z257" s="203"/>
      <c r="AA257" s="203"/>
    </row>
    <row r="258" spans="1:27" s="218" customFormat="1" ht="16.5" customHeight="1">
      <c r="A258" s="25">
        <v>22</v>
      </c>
      <c r="B258" s="22" t="s">
        <v>497</v>
      </c>
      <c r="C258" s="1212"/>
      <c r="D258" s="1213"/>
      <c r="E258" s="1213"/>
      <c r="F258" s="1213"/>
      <c r="G258" s="1214"/>
      <c r="H258" s="1215" t="s">
        <v>395</v>
      </c>
      <c r="I258" s="1216"/>
      <c r="J258" s="1217"/>
      <c r="K258" s="1218"/>
      <c r="L258" s="1218"/>
      <c r="M258" s="1218"/>
      <c r="N258" s="1219"/>
      <c r="O258" s="249" t="s">
        <v>503</v>
      </c>
      <c r="P258" s="344"/>
      <c r="Q258" s="225"/>
    </row>
    <row r="259" spans="1:27" ht="16.5" customHeight="1">
      <c r="A259" s="1"/>
      <c r="B259" s="28" t="s">
        <v>473</v>
      </c>
      <c r="C259" s="1220"/>
      <c r="D259" s="1220"/>
      <c r="E259" s="1221" t="s">
        <v>515</v>
      </c>
      <c r="F259" s="1221"/>
      <c r="G259" s="662"/>
      <c r="H259" s="662"/>
      <c r="I259" s="662"/>
      <c r="J259" s="662"/>
      <c r="K259" s="662"/>
      <c r="L259" s="662"/>
      <c r="M259" s="1222"/>
      <c r="N259" s="1222"/>
      <c r="O259" s="248" t="s">
        <v>504</v>
      </c>
      <c r="P259" s="345"/>
      <c r="Q259" s="227"/>
      <c r="R259" s="203"/>
      <c r="S259" s="203"/>
      <c r="T259" s="203"/>
      <c r="U259" s="203"/>
      <c r="V259" s="203"/>
      <c r="W259" s="203"/>
      <c r="X259" s="203"/>
      <c r="Y259" s="203"/>
      <c r="Z259" s="203"/>
      <c r="AA259" s="203"/>
    </row>
    <row r="260" spans="1:27" ht="16.5" customHeight="1">
      <c r="A260" s="1"/>
      <c r="B260" s="1223" t="s">
        <v>418</v>
      </c>
      <c r="C260" s="2" t="s">
        <v>423</v>
      </c>
      <c r="D260" s="1225"/>
      <c r="E260" s="1225"/>
      <c r="F260" s="1225"/>
      <c r="G260" s="1225"/>
      <c r="H260" s="1225"/>
      <c r="I260" s="1225"/>
      <c r="J260" s="1225"/>
      <c r="K260" s="1225"/>
      <c r="L260" s="1225"/>
      <c r="M260" s="1222"/>
      <c r="N260" s="1222"/>
      <c r="P260" s="346"/>
      <c r="Q260" s="227"/>
      <c r="R260" s="203"/>
      <c r="S260" s="203"/>
      <c r="T260" s="203"/>
      <c r="U260" s="203"/>
      <c r="V260" s="203"/>
      <c r="W260" s="203"/>
      <c r="X260" s="203"/>
      <c r="Y260" s="203"/>
      <c r="Z260" s="203"/>
      <c r="AA260" s="203"/>
    </row>
    <row r="261" spans="1:27" s="218" customFormat="1" ht="16.5" customHeight="1" thickBot="1">
      <c r="A261" s="1"/>
      <c r="B261" s="1224"/>
      <c r="C261" s="462" t="s">
        <v>424</v>
      </c>
      <c r="D261" s="1226"/>
      <c r="E261" s="1226"/>
      <c r="F261" s="1226"/>
      <c r="G261" s="1226"/>
      <c r="H261" s="1226"/>
      <c r="I261" s="1226"/>
      <c r="J261" s="1226"/>
      <c r="K261" s="1226"/>
      <c r="L261" s="1226"/>
      <c r="M261" s="1227"/>
      <c r="N261" s="1227"/>
      <c r="O261" s="247"/>
      <c r="P261" s="346"/>
      <c r="Q261" s="225"/>
    </row>
    <row r="262" spans="1:27" ht="16.5" hidden="1" customHeight="1">
      <c r="A262" s="1"/>
      <c r="B262" s="29"/>
      <c r="C262" s="1201"/>
      <c r="D262" s="1201"/>
      <c r="E262" s="1201"/>
      <c r="F262" s="1202"/>
      <c r="G262" s="1202"/>
      <c r="H262" s="1202"/>
      <c r="I262" s="1202"/>
      <c r="J262" s="1202"/>
      <c r="K262" s="1202"/>
      <c r="L262" s="1202"/>
      <c r="M262" s="244"/>
      <c r="N262" s="244"/>
      <c r="O262" s="248"/>
      <c r="P262" s="345"/>
      <c r="Q262" s="227"/>
      <c r="R262" s="203"/>
      <c r="S262" s="203"/>
      <c r="T262" s="203"/>
      <c r="U262" s="203"/>
      <c r="V262" s="203"/>
      <c r="W262" s="203"/>
      <c r="X262" s="203"/>
      <c r="Y262" s="203"/>
      <c r="Z262" s="203"/>
      <c r="AA262" s="203"/>
    </row>
    <row r="263" spans="1:27" s="201" customFormat="1" ht="47.25" customHeight="1" thickTop="1">
      <c r="A263" s="3"/>
      <c r="B263" s="23" t="s">
        <v>474</v>
      </c>
      <c r="C263" s="1184" t="s">
        <v>919</v>
      </c>
      <c r="D263" s="1185"/>
      <c r="E263" s="1186"/>
      <c r="F263" s="1203" t="s">
        <v>1173</v>
      </c>
      <c r="G263" s="1203"/>
      <c r="H263" s="1203"/>
      <c r="I263" s="1204" t="s">
        <v>1174</v>
      </c>
      <c r="J263" s="1205"/>
      <c r="K263" s="1206"/>
      <c r="L263" s="1203" t="s">
        <v>1175</v>
      </c>
      <c r="M263" s="1203"/>
      <c r="N263" s="1203"/>
      <c r="O263" s="248"/>
      <c r="P263" s="339"/>
      <c r="Q263" s="228"/>
    </row>
    <row r="264" spans="1:27" s="201" customFormat="1" ht="16.5" customHeight="1">
      <c r="A264" s="3"/>
      <c r="B264" s="24" t="s">
        <v>475</v>
      </c>
      <c r="C264" s="1198"/>
      <c r="D264" s="1199"/>
      <c r="E264" s="1199"/>
      <c r="F264" s="1198"/>
      <c r="G264" s="1199"/>
      <c r="H264" s="1199"/>
      <c r="I264" s="1198"/>
      <c r="J264" s="1199"/>
      <c r="K264" s="1199"/>
      <c r="L264" s="1198"/>
      <c r="M264" s="1199"/>
      <c r="N264" s="1207"/>
      <c r="O264" s="248"/>
      <c r="P264" s="345"/>
      <c r="Q264" s="229">
        <f>E264+G264</f>
        <v>0</v>
      </c>
    </row>
    <row r="265" spans="1:27" s="201" customFormat="1" ht="41.15" customHeight="1">
      <c r="A265" s="3"/>
      <c r="B265" s="2" t="s">
        <v>474</v>
      </c>
      <c r="C265" s="1208" t="s">
        <v>1176</v>
      </c>
      <c r="D265" s="1208"/>
      <c r="E265" s="1208"/>
      <c r="F265" s="1208" t="s">
        <v>1177</v>
      </c>
      <c r="G265" s="1208"/>
      <c r="H265" s="1208"/>
      <c r="I265" s="1195" t="s">
        <v>925</v>
      </c>
      <c r="J265" s="1195"/>
      <c r="K265" s="1195"/>
      <c r="L265" s="1195" t="s">
        <v>926</v>
      </c>
      <c r="M265" s="1195"/>
      <c r="N265" s="1195"/>
      <c r="O265" s="248"/>
      <c r="Q265" s="228"/>
    </row>
    <row r="266" spans="1:27" s="201" customFormat="1" ht="16.5" customHeight="1" thickBot="1">
      <c r="A266" s="3"/>
      <c r="B266" s="2" t="s">
        <v>475</v>
      </c>
      <c r="C266" s="1198"/>
      <c r="D266" s="1199"/>
      <c r="E266" s="1199"/>
      <c r="F266" s="1198"/>
      <c r="G266" s="1199"/>
      <c r="H266" s="1199"/>
      <c r="I266" s="1198"/>
      <c r="J266" s="1199"/>
      <c r="K266" s="1199"/>
      <c r="L266" s="1209"/>
      <c r="M266" s="1210"/>
      <c r="N266" s="1211"/>
      <c r="O266" s="248">
        <f>C264+G264+K264+M264+C266+E266+G266+I266</f>
        <v>0</v>
      </c>
      <c r="Q266" s="228"/>
    </row>
    <row r="267" spans="1:27" s="201" customFormat="1" ht="40.5" customHeight="1" thickTop="1" thickBot="1">
      <c r="A267" s="3"/>
      <c r="B267" s="2" t="s">
        <v>474</v>
      </c>
      <c r="C267" s="1194" t="s">
        <v>1178</v>
      </c>
      <c r="D267" s="1194"/>
      <c r="E267" s="1194"/>
      <c r="F267" s="1195" t="s">
        <v>1179</v>
      </c>
      <c r="G267" s="1195"/>
      <c r="H267" s="1195"/>
      <c r="I267" s="1195" t="s">
        <v>1180</v>
      </c>
      <c r="J267" s="1195"/>
      <c r="K267" s="1196"/>
      <c r="L267" s="1197" t="s">
        <v>930</v>
      </c>
      <c r="M267" s="1197"/>
      <c r="N267" s="1197"/>
      <c r="O267" s="248"/>
      <c r="Q267" s="228"/>
    </row>
    <row r="268" spans="1:27" s="201" customFormat="1" ht="16.5" customHeight="1" thickTop="1" thickBot="1">
      <c r="A268" s="3"/>
      <c r="B268" s="2" t="s">
        <v>475</v>
      </c>
      <c r="C268" s="1198"/>
      <c r="D268" s="1199"/>
      <c r="E268" s="1199"/>
      <c r="F268" s="1198"/>
      <c r="G268" s="1199"/>
      <c r="H268" s="1199"/>
      <c r="I268" s="1198"/>
      <c r="J268" s="1199"/>
      <c r="K268" s="1199"/>
      <c r="L268" s="1200">
        <f>IF(ISNUMBER(O268)=TRUE,O268,"非該当")</f>
        <v>0</v>
      </c>
      <c r="M268" s="1200"/>
      <c r="N268" s="1200"/>
      <c r="O268" s="343">
        <f>C264+F264+I264+L264+C266+F266+I266+L266+C268+F268</f>
        <v>0</v>
      </c>
      <c r="Q268" s="228"/>
    </row>
    <row r="269" spans="1:27" ht="16.5" customHeight="1" thickTop="1">
      <c r="A269" s="1"/>
      <c r="B269" s="1"/>
      <c r="C269" s="1"/>
      <c r="D269" s="4"/>
      <c r="E269" s="4"/>
      <c r="F269" s="87"/>
      <c r="G269" s="87"/>
      <c r="H269" s="72"/>
      <c r="I269" s="87"/>
      <c r="J269" s="87"/>
      <c r="K269" s="87"/>
      <c r="L269" s="4"/>
      <c r="M269" s="87"/>
      <c r="N269" s="4"/>
      <c r="O269" s="248"/>
      <c r="P269" s="201"/>
      <c r="Q269" s="227"/>
      <c r="R269" s="203"/>
      <c r="S269" s="203"/>
      <c r="T269" s="203"/>
      <c r="U269" s="203"/>
      <c r="V269" s="203"/>
      <c r="W269" s="203"/>
      <c r="X269" s="203"/>
      <c r="Y269" s="203"/>
      <c r="Z269" s="203"/>
      <c r="AA269" s="203"/>
    </row>
    <row r="270" spans="1:27" s="218" customFormat="1" ht="16.5" customHeight="1">
      <c r="A270" s="25">
        <v>23</v>
      </c>
      <c r="B270" s="22" t="s">
        <v>497</v>
      </c>
      <c r="C270" s="1212"/>
      <c r="D270" s="1213"/>
      <c r="E270" s="1213"/>
      <c r="F270" s="1213"/>
      <c r="G270" s="1214"/>
      <c r="H270" s="1215" t="s">
        <v>395</v>
      </c>
      <c r="I270" s="1216"/>
      <c r="J270" s="1217"/>
      <c r="K270" s="1218"/>
      <c r="L270" s="1218"/>
      <c r="M270" s="1218"/>
      <c r="N270" s="1219"/>
      <c r="O270" s="249" t="s">
        <v>503</v>
      </c>
      <c r="P270" s="344"/>
      <c r="Q270" s="225"/>
    </row>
    <row r="271" spans="1:27" ht="16.5" customHeight="1">
      <c r="A271" s="1"/>
      <c r="B271" s="28" t="s">
        <v>473</v>
      </c>
      <c r="C271" s="1220"/>
      <c r="D271" s="1220"/>
      <c r="E271" s="1221" t="s">
        <v>515</v>
      </c>
      <c r="F271" s="1221"/>
      <c r="G271" s="662"/>
      <c r="H271" s="662"/>
      <c r="I271" s="662"/>
      <c r="J271" s="662"/>
      <c r="K271" s="662"/>
      <c r="L271" s="662"/>
      <c r="M271" s="1222"/>
      <c r="N271" s="1222"/>
      <c r="O271" s="248" t="s">
        <v>504</v>
      </c>
      <c r="P271" s="345"/>
      <c r="Q271" s="227"/>
      <c r="R271" s="203"/>
      <c r="S271" s="203"/>
      <c r="T271" s="203"/>
      <c r="U271" s="203"/>
      <c r="V271" s="203"/>
      <c r="W271" s="203"/>
      <c r="X271" s="203"/>
      <c r="Y271" s="203"/>
      <c r="Z271" s="203"/>
      <c r="AA271" s="203"/>
    </row>
    <row r="272" spans="1:27" ht="16.5" customHeight="1">
      <c r="A272" s="1"/>
      <c r="B272" s="1223" t="s">
        <v>418</v>
      </c>
      <c r="C272" s="2" t="s">
        <v>423</v>
      </c>
      <c r="D272" s="1225"/>
      <c r="E272" s="1225"/>
      <c r="F272" s="1225"/>
      <c r="G272" s="1225"/>
      <c r="H272" s="1225"/>
      <c r="I272" s="1225"/>
      <c r="J272" s="1225"/>
      <c r="K272" s="1225"/>
      <c r="L272" s="1225"/>
      <c r="M272" s="1222"/>
      <c r="N272" s="1222"/>
      <c r="P272" s="346"/>
      <c r="Q272" s="227"/>
      <c r="R272" s="203"/>
      <c r="S272" s="203"/>
      <c r="T272" s="203"/>
      <c r="U272" s="203"/>
      <c r="V272" s="203"/>
      <c r="W272" s="203"/>
      <c r="X272" s="203"/>
      <c r="Y272" s="203"/>
      <c r="Z272" s="203"/>
      <c r="AA272" s="203"/>
    </row>
    <row r="273" spans="1:27" s="218" customFormat="1" ht="16.5" customHeight="1" thickBot="1">
      <c r="A273" s="1"/>
      <c r="B273" s="1224"/>
      <c r="C273" s="462" t="s">
        <v>424</v>
      </c>
      <c r="D273" s="1226"/>
      <c r="E273" s="1226"/>
      <c r="F273" s="1226"/>
      <c r="G273" s="1226"/>
      <c r="H273" s="1226"/>
      <c r="I273" s="1226"/>
      <c r="J273" s="1226"/>
      <c r="K273" s="1226"/>
      <c r="L273" s="1226"/>
      <c r="M273" s="1227"/>
      <c r="N273" s="1227"/>
      <c r="O273" s="247"/>
      <c r="P273" s="346"/>
      <c r="Q273" s="225"/>
    </row>
    <row r="274" spans="1:27" ht="16.5" hidden="1" customHeight="1">
      <c r="A274" s="1"/>
      <c r="B274" s="29"/>
      <c r="C274" s="1201"/>
      <c r="D274" s="1201"/>
      <c r="E274" s="1201"/>
      <c r="F274" s="1202"/>
      <c r="G274" s="1202"/>
      <c r="H274" s="1202"/>
      <c r="I274" s="1202"/>
      <c r="J274" s="1202"/>
      <c r="K274" s="1202"/>
      <c r="L274" s="1202"/>
      <c r="M274" s="244"/>
      <c r="N274" s="244"/>
      <c r="O274" s="248"/>
      <c r="P274" s="345"/>
      <c r="Q274" s="227"/>
      <c r="R274" s="203"/>
      <c r="S274" s="203"/>
      <c r="T274" s="203"/>
      <c r="U274" s="203"/>
      <c r="V274" s="203"/>
      <c r="W274" s="203"/>
      <c r="X274" s="203"/>
      <c r="Y274" s="203"/>
      <c r="Z274" s="203"/>
      <c r="AA274" s="203"/>
    </row>
    <row r="275" spans="1:27" s="201" customFormat="1" ht="47.25" customHeight="1" thickTop="1">
      <c r="A275" s="3"/>
      <c r="B275" s="23" t="s">
        <v>474</v>
      </c>
      <c r="C275" s="1184" t="s">
        <v>919</v>
      </c>
      <c r="D275" s="1185"/>
      <c r="E275" s="1186"/>
      <c r="F275" s="1203" t="s">
        <v>1173</v>
      </c>
      <c r="G275" s="1203"/>
      <c r="H275" s="1203"/>
      <c r="I275" s="1204" t="s">
        <v>1174</v>
      </c>
      <c r="J275" s="1205"/>
      <c r="K275" s="1206"/>
      <c r="L275" s="1203" t="s">
        <v>1175</v>
      </c>
      <c r="M275" s="1203"/>
      <c r="N275" s="1203"/>
      <c r="O275" s="248"/>
      <c r="P275" s="339"/>
      <c r="Q275" s="228"/>
    </row>
    <row r="276" spans="1:27" s="201" customFormat="1" ht="16.5" customHeight="1">
      <c r="A276" s="3"/>
      <c r="B276" s="24" t="s">
        <v>475</v>
      </c>
      <c r="C276" s="1198"/>
      <c r="D276" s="1199"/>
      <c r="E276" s="1199"/>
      <c r="F276" s="1198"/>
      <c r="G276" s="1199"/>
      <c r="H276" s="1199"/>
      <c r="I276" s="1198"/>
      <c r="J276" s="1199"/>
      <c r="K276" s="1199"/>
      <c r="L276" s="1198"/>
      <c r="M276" s="1199"/>
      <c r="N276" s="1207"/>
      <c r="O276" s="248"/>
      <c r="P276" s="345"/>
      <c r="Q276" s="229">
        <f>E276+G276</f>
        <v>0</v>
      </c>
    </row>
    <row r="277" spans="1:27" s="201" customFormat="1" ht="41.15" customHeight="1">
      <c r="A277" s="3"/>
      <c r="B277" s="2" t="s">
        <v>474</v>
      </c>
      <c r="C277" s="1208" t="s">
        <v>1176</v>
      </c>
      <c r="D277" s="1208"/>
      <c r="E277" s="1208"/>
      <c r="F277" s="1208" t="s">
        <v>1177</v>
      </c>
      <c r="G277" s="1208"/>
      <c r="H277" s="1208"/>
      <c r="I277" s="1195" t="s">
        <v>925</v>
      </c>
      <c r="J277" s="1195"/>
      <c r="K277" s="1195"/>
      <c r="L277" s="1195" t="s">
        <v>926</v>
      </c>
      <c r="M277" s="1195"/>
      <c r="N277" s="1195"/>
      <c r="O277" s="248"/>
      <c r="Q277" s="228"/>
    </row>
    <row r="278" spans="1:27" s="201" customFormat="1" ht="16.5" customHeight="1" thickBot="1">
      <c r="A278" s="3"/>
      <c r="B278" s="2" t="s">
        <v>475</v>
      </c>
      <c r="C278" s="1198"/>
      <c r="D278" s="1199"/>
      <c r="E278" s="1199"/>
      <c r="F278" s="1198"/>
      <c r="G278" s="1199"/>
      <c r="H278" s="1199"/>
      <c r="I278" s="1198"/>
      <c r="J278" s="1199"/>
      <c r="K278" s="1199"/>
      <c r="L278" s="1209"/>
      <c r="M278" s="1210"/>
      <c r="N278" s="1211"/>
      <c r="O278" s="248">
        <f>C276+G276+K276+M276+C278+E278+G278+I278</f>
        <v>0</v>
      </c>
      <c r="Q278" s="228"/>
    </row>
    <row r="279" spans="1:27" s="201" customFormat="1" ht="40.5" customHeight="1" thickTop="1" thickBot="1">
      <c r="A279" s="3"/>
      <c r="B279" s="2" t="s">
        <v>474</v>
      </c>
      <c r="C279" s="1194" t="s">
        <v>1178</v>
      </c>
      <c r="D279" s="1194"/>
      <c r="E279" s="1194"/>
      <c r="F279" s="1195" t="s">
        <v>1179</v>
      </c>
      <c r="G279" s="1195"/>
      <c r="H279" s="1195"/>
      <c r="I279" s="1195" t="s">
        <v>1180</v>
      </c>
      <c r="J279" s="1195"/>
      <c r="K279" s="1196"/>
      <c r="L279" s="1197" t="s">
        <v>930</v>
      </c>
      <c r="M279" s="1197"/>
      <c r="N279" s="1197"/>
      <c r="O279" s="248"/>
      <c r="Q279" s="228"/>
    </row>
    <row r="280" spans="1:27" s="201" customFormat="1" ht="16.5" customHeight="1" thickTop="1" thickBot="1">
      <c r="A280" s="3"/>
      <c r="B280" s="2" t="s">
        <v>475</v>
      </c>
      <c r="C280" s="1198"/>
      <c r="D280" s="1199"/>
      <c r="E280" s="1199"/>
      <c r="F280" s="1198"/>
      <c r="G280" s="1199"/>
      <c r="H280" s="1199"/>
      <c r="I280" s="1198"/>
      <c r="J280" s="1199"/>
      <c r="K280" s="1199"/>
      <c r="L280" s="1200">
        <f>IF(ISNUMBER(O280)=TRUE,O280,"非該当")</f>
        <v>0</v>
      </c>
      <c r="M280" s="1200"/>
      <c r="N280" s="1200"/>
      <c r="O280" s="343">
        <f>C276+F276+I276+L276+C278+F278+I278+L278+C280+F280</f>
        <v>0</v>
      </c>
      <c r="Q280" s="228"/>
    </row>
    <row r="281" spans="1:27" ht="16.5" customHeight="1" thickTop="1">
      <c r="A281" s="1"/>
      <c r="B281" s="1"/>
      <c r="C281" s="1"/>
      <c r="D281" s="4"/>
      <c r="E281" s="4"/>
      <c r="F281" s="87"/>
      <c r="G281" s="87"/>
      <c r="H281" s="72"/>
      <c r="I281" s="87"/>
      <c r="J281" s="87"/>
      <c r="K281" s="87"/>
      <c r="L281" s="4"/>
      <c r="M281" s="87"/>
      <c r="N281" s="4"/>
      <c r="O281" s="248"/>
      <c r="P281" s="201"/>
      <c r="Q281" s="227"/>
      <c r="R281" s="203"/>
      <c r="S281" s="203"/>
      <c r="T281" s="203"/>
      <c r="U281" s="203"/>
      <c r="V281" s="203"/>
      <c r="W281" s="203"/>
      <c r="X281" s="203"/>
      <c r="Y281" s="203"/>
      <c r="Z281" s="203"/>
      <c r="AA281" s="203"/>
    </row>
    <row r="282" spans="1:27" s="218" customFormat="1" ht="16.5" customHeight="1">
      <c r="A282" s="25">
        <v>24</v>
      </c>
      <c r="B282" s="22" t="s">
        <v>497</v>
      </c>
      <c r="C282" s="1212"/>
      <c r="D282" s="1213"/>
      <c r="E282" s="1213"/>
      <c r="F282" s="1213"/>
      <c r="G282" s="1214"/>
      <c r="H282" s="1215" t="s">
        <v>395</v>
      </c>
      <c r="I282" s="1216"/>
      <c r="J282" s="1217"/>
      <c r="K282" s="1218"/>
      <c r="L282" s="1218"/>
      <c r="M282" s="1218"/>
      <c r="N282" s="1219"/>
      <c r="O282" s="249" t="s">
        <v>503</v>
      </c>
      <c r="P282" s="344"/>
      <c r="Q282" s="225"/>
    </row>
    <row r="283" spans="1:27" ht="16.5" customHeight="1">
      <c r="A283" s="1"/>
      <c r="B283" s="28" t="s">
        <v>473</v>
      </c>
      <c r="C283" s="1220"/>
      <c r="D283" s="1220"/>
      <c r="E283" s="1221" t="s">
        <v>515</v>
      </c>
      <c r="F283" s="1221"/>
      <c r="G283" s="662"/>
      <c r="H283" s="662"/>
      <c r="I283" s="662"/>
      <c r="J283" s="662"/>
      <c r="K283" s="662"/>
      <c r="L283" s="662"/>
      <c r="M283" s="1222"/>
      <c r="N283" s="1222"/>
      <c r="O283" s="248" t="s">
        <v>504</v>
      </c>
      <c r="P283" s="345"/>
      <c r="Q283" s="227"/>
      <c r="R283" s="203"/>
      <c r="S283" s="203"/>
      <c r="T283" s="203"/>
      <c r="U283" s="203"/>
      <c r="V283" s="203"/>
      <c r="W283" s="203"/>
      <c r="X283" s="203"/>
      <c r="Y283" s="203"/>
      <c r="Z283" s="203"/>
      <c r="AA283" s="203"/>
    </row>
    <row r="284" spans="1:27" ht="16.5" customHeight="1">
      <c r="A284" s="1"/>
      <c r="B284" s="1223" t="s">
        <v>418</v>
      </c>
      <c r="C284" s="2" t="s">
        <v>423</v>
      </c>
      <c r="D284" s="1225"/>
      <c r="E284" s="1225"/>
      <c r="F284" s="1225"/>
      <c r="G284" s="1225"/>
      <c r="H284" s="1225"/>
      <c r="I284" s="1225"/>
      <c r="J284" s="1225"/>
      <c r="K284" s="1225"/>
      <c r="L284" s="1225"/>
      <c r="M284" s="1222"/>
      <c r="N284" s="1222"/>
      <c r="P284" s="346"/>
      <c r="Q284" s="227"/>
      <c r="R284" s="203"/>
      <c r="S284" s="203"/>
      <c r="T284" s="203"/>
      <c r="U284" s="203"/>
      <c r="V284" s="203"/>
      <c r="W284" s="203"/>
      <c r="X284" s="203"/>
      <c r="Y284" s="203"/>
      <c r="Z284" s="203"/>
      <c r="AA284" s="203"/>
    </row>
    <row r="285" spans="1:27" s="218" customFormat="1" ht="16.5" customHeight="1" thickBot="1">
      <c r="A285" s="1"/>
      <c r="B285" s="1224"/>
      <c r="C285" s="462" t="s">
        <v>424</v>
      </c>
      <c r="D285" s="1226"/>
      <c r="E285" s="1226"/>
      <c r="F285" s="1226"/>
      <c r="G285" s="1226"/>
      <c r="H285" s="1226"/>
      <c r="I285" s="1226"/>
      <c r="J285" s="1226"/>
      <c r="K285" s="1226"/>
      <c r="L285" s="1226"/>
      <c r="M285" s="1227"/>
      <c r="N285" s="1227"/>
      <c r="O285" s="247"/>
      <c r="P285" s="346"/>
      <c r="Q285" s="225"/>
    </row>
    <row r="286" spans="1:27" ht="16.5" hidden="1" customHeight="1">
      <c r="A286" s="1"/>
      <c r="B286" s="29"/>
      <c r="C286" s="1201"/>
      <c r="D286" s="1201"/>
      <c r="E286" s="1201"/>
      <c r="F286" s="1202"/>
      <c r="G286" s="1202"/>
      <c r="H286" s="1202"/>
      <c r="I286" s="1202"/>
      <c r="J286" s="1202"/>
      <c r="K286" s="1202"/>
      <c r="L286" s="1202"/>
      <c r="M286" s="244"/>
      <c r="N286" s="244"/>
      <c r="O286" s="248"/>
      <c r="P286" s="345"/>
      <c r="Q286" s="227"/>
      <c r="R286" s="203"/>
      <c r="S286" s="203"/>
      <c r="T286" s="203"/>
      <c r="U286" s="203"/>
      <c r="V286" s="203"/>
      <c r="W286" s="203"/>
      <c r="X286" s="203"/>
      <c r="Y286" s="203"/>
      <c r="Z286" s="203"/>
      <c r="AA286" s="203"/>
    </row>
    <row r="287" spans="1:27" s="201" customFormat="1" ht="47.25" customHeight="1" thickTop="1">
      <c r="A287" s="3"/>
      <c r="B287" s="23" t="s">
        <v>474</v>
      </c>
      <c r="C287" s="1184" t="s">
        <v>919</v>
      </c>
      <c r="D287" s="1185"/>
      <c r="E287" s="1186"/>
      <c r="F287" s="1203" t="s">
        <v>1173</v>
      </c>
      <c r="G287" s="1203"/>
      <c r="H287" s="1203"/>
      <c r="I287" s="1204" t="s">
        <v>1174</v>
      </c>
      <c r="J287" s="1205"/>
      <c r="K287" s="1206"/>
      <c r="L287" s="1203" t="s">
        <v>1175</v>
      </c>
      <c r="M287" s="1203"/>
      <c r="N287" s="1203"/>
      <c r="O287" s="248"/>
      <c r="P287" s="339"/>
      <c r="Q287" s="228"/>
    </row>
    <row r="288" spans="1:27" s="201" customFormat="1" ht="16.5" customHeight="1">
      <c r="A288" s="3"/>
      <c r="B288" s="24" t="s">
        <v>475</v>
      </c>
      <c r="C288" s="1198"/>
      <c r="D288" s="1199"/>
      <c r="E288" s="1199"/>
      <c r="F288" s="1198"/>
      <c r="G288" s="1199"/>
      <c r="H288" s="1199"/>
      <c r="I288" s="1198"/>
      <c r="J288" s="1199"/>
      <c r="K288" s="1199"/>
      <c r="L288" s="1198"/>
      <c r="M288" s="1199"/>
      <c r="N288" s="1207"/>
      <c r="O288" s="248"/>
      <c r="P288" s="345"/>
      <c r="Q288" s="229">
        <f>E288+G288</f>
        <v>0</v>
      </c>
    </row>
    <row r="289" spans="1:27" s="201" customFormat="1" ht="41.15" customHeight="1">
      <c r="A289" s="3"/>
      <c r="B289" s="2" t="s">
        <v>474</v>
      </c>
      <c r="C289" s="1208" t="s">
        <v>1176</v>
      </c>
      <c r="D289" s="1208"/>
      <c r="E289" s="1208"/>
      <c r="F289" s="1208" t="s">
        <v>1177</v>
      </c>
      <c r="G289" s="1208"/>
      <c r="H289" s="1208"/>
      <c r="I289" s="1195" t="s">
        <v>925</v>
      </c>
      <c r="J289" s="1195"/>
      <c r="K289" s="1195"/>
      <c r="L289" s="1195" t="s">
        <v>926</v>
      </c>
      <c r="M289" s="1195"/>
      <c r="N289" s="1195"/>
      <c r="O289" s="248"/>
      <c r="Q289" s="228"/>
    </row>
    <row r="290" spans="1:27" s="201" customFormat="1" ht="16.5" customHeight="1" thickBot="1">
      <c r="A290" s="3"/>
      <c r="B290" s="2" t="s">
        <v>475</v>
      </c>
      <c r="C290" s="1198"/>
      <c r="D290" s="1199"/>
      <c r="E290" s="1199"/>
      <c r="F290" s="1198"/>
      <c r="G290" s="1199"/>
      <c r="H290" s="1199"/>
      <c r="I290" s="1198"/>
      <c r="J290" s="1199"/>
      <c r="K290" s="1199"/>
      <c r="L290" s="1209"/>
      <c r="M290" s="1210"/>
      <c r="N290" s="1211"/>
      <c r="O290" s="248">
        <f>C288+G288+K288+M288+C290+E290+G290+I290</f>
        <v>0</v>
      </c>
      <c r="Q290" s="228"/>
    </row>
    <row r="291" spans="1:27" s="201" customFormat="1" ht="40.5" customHeight="1" thickTop="1" thickBot="1">
      <c r="A291" s="3"/>
      <c r="B291" s="2" t="s">
        <v>474</v>
      </c>
      <c r="C291" s="1194" t="s">
        <v>1178</v>
      </c>
      <c r="D291" s="1194"/>
      <c r="E291" s="1194"/>
      <c r="F291" s="1195" t="s">
        <v>1179</v>
      </c>
      <c r="G291" s="1195"/>
      <c r="H291" s="1195"/>
      <c r="I291" s="1195" t="s">
        <v>1180</v>
      </c>
      <c r="J291" s="1195"/>
      <c r="K291" s="1196"/>
      <c r="L291" s="1197" t="s">
        <v>930</v>
      </c>
      <c r="M291" s="1197"/>
      <c r="N291" s="1197"/>
      <c r="O291" s="248"/>
      <c r="Q291" s="228"/>
    </row>
    <row r="292" spans="1:27" s="201" customFormat="1" ht="16.5" customHeight="1" thickTop="1" thickBot="1">
      <c r="A292" s="3"/>
      <c r="B292" s="2" t="s">
        <v>475</v>
      </c>
      <c r="C292" s="1198"/>
      <c r="D292" s="1199"/>
      <c r="E292" s="1199"/>
      <c r="F292" s="1198"/>
      <c r="G292" s="1199"/>
      <c r="H292" s="1199"/>
      <c r="I292" s="1198"/>
      <c r="J292" s="1199"/>
      <c r="K292" s="1199"/>
      <c r="L292" s="1200">
        <f>IF(ISNUMBER(O292)=TRUE,O292,"非該当")</f>
        <v>0</v>
      </c>
      <c r="M292" s="1200"/>
      <c r="N292" s="1200"/>
      <c r="O292" s="343">
        <f>C288+F288+I288+L288+C290+F290+I290+L290+C292+F292</f>
        <v>0</v>
      </c>
      <c r="Q292" s="228"/>
    </row>
    <row r="293" spans="1:27" ht="16.5" customHeight="1" thickTop="1">
      <c r="A293" s="1"/>
      <c r="B293" s="1"/>
      <c r="C293" s="1"/>
      <c r="D293" s="4"/>
      <c r="E293" s="4"/>
      <c r="F293" s="87"/>
      <c r="G293" s="87"/>
      <c r="H293" s="72"/>
      <c r="I293" s="87"/>
      <c r="J293" s="87"/>
      <c r="K293" s="87"/>
      <c r="L293" s="4"/>
      <c r="M293" s="87"/>
      <c r="N293" s="4"/>
      <c r="O293" s="248"/>
      <c r="P293" s="201"/>
      <c r="Q293" s="227"/>
      <c r="R293" s="203"/>
      <c r="S293" s="203"/>
      <c r="T293" s="203"/>
      <c r="U293" s="203"/>
      <c r="V293" s="203"/>
      <c r="W293" s="203"/>
      <c r="X293" s="203"/>
      <c r="Y293" s="203"/>
      <c r="Z293" s="203"/>
      <c r="AA293" s="203"/>
    </row>
    <row r="294" spans="1:27" s="218" customFormat="1" ht="16.5" customHeight="1">
      <c r="A294" s="25">
        <v>25</v>
      </c>
      <c r="B294" s="22" t="s">
        <v>497</v>
      </c>
      <c r="C294" s="1212"/>
      <c r="D294" s="1213"/>
      <c r="E294" s="1213"/>
      <c r="F294" s="1213"/>
      <c r="G294" s="1214"/>
      <c r="H294" s="1215" t="s">
        <v>395</v>
      </c>
      <c r="I294" s="1216"/>
      <c r="J294" s="1217"/>
      <c r="K294" s="1218"/>
      <c r="L294" s="1218"/>
      <c r="M294" s="1218"/>
      <c r="N294" s="1219"/>
      <c r="O294" s="249" t="s">
        <v>503</v>
      </c>
      <c r="P294" s="344"/>
      <c r="Q294" s="225"/>
    </row>
    <row r="295" spans="1:27" ht="16.5" customHeight="1">
      <c r="A295" s="1"/>
      <c r="B295" s="28" t="s">
        <v>473</v>
      </c>
      <c r="C295" s="1220"/>
      <c r="D295" s="1220"/>
      <c r="E295" s="1221" t="s">
        <v>515</v>
      </c>
      <c r="F295" s="1221"/>
      <c r="G295" s="662"/>
      <c r="H295" s="662"/>
      <c r="I295" s="662"/>
      <c r="J295" s="662"/>
      <c r="K295" s="662"/>
      <c r="L295" s="662"/>
      <c r="M295" s="1222"/>
      <c r="N295" s="1222"/>
      <c r="O295" s="248" t="s">
        <v>504</v>
      </c>
      <c r="P295" s="345"/>
      <c r="Q295" s="227"/>
      <c r="R295" s="203"/>
      <c r="S295" s="203"/>
      <c r="T295" s="203"/>
      <c r="U295" s="203"/>
      <c r="V295" s="203"/>
      <c r="W295" s="203"/>
      <c r="X295" s="203"/>
      <c r="Y295" s="203"/>
      <c r="Z295" s="203"/>
      <c r="AA295" s="203"/>
    </row>
    <row r="296" spans="1:27" ht="16.5" customHeight="1">
      <c r="A296" s="1"/>
      <c r="B296" s="1223" t="s">
        <v>418</v>
      </c>
      <c r="C296" s="2" t="s">
        <v>423</v>
      </c>
      <c r="D296" s="1225"/>
      <c r="E296" s="1225"/>
      <c r="F296" s="1225"/>
      <c r="G296" s="1225"/>
      <c r="H296" s="1225"/>
      <c r="I296" s="1225"/>
      <c r="J296" s="1225"/>
      <c r="K296" s="1225"/>
      <c r="L296" s="1225"/>
      <c r="M296" s="1222"/>
      <c r="N296" s="1222"/>
      <c r="P296" s="346"/>
      <c r="Q296" s="227"/>
      <c r="R296" s="203"/>
      <c r="S296" s="203"/>
      <c r="T296" s="203"/>
      <c r="U296" s="203"/>
      <c r="V296" s="203"/>
      <c r="W296" s="203"/>
      <c r="X296" s="203"/>
      <c r="Y296" s="203"/>
      <c r="Z296" s="203"/>
      <c r="AA296" s="203"/>
    </row>
    <row r="297" spans="1:27" s="218" customFormat="1" ht="16.5" customHeight="1" thickBot="1">
      <c r="A297" s="1"/>
      <c r="B297" s="1224"/>
      <c r="C297" s="462" t="s">
        <v>424</v>
      </c>
      <c r="D297" s="1226"/>
      <c r="E297" s="1226"/>
      <c r="F297" s="1226"/>
      <c r="G297" s="1226"/>
      <c r="H297" s="1226"/>
      <c r="I297" s="1226"/>
      <c r="J297" s="1226"/>
      <c r="K297" s="1226"/>
      <c r="L297" s="1226"/>
      <c r="M297" s="1227"/>
      <c r="N297" s="1227"/>
      <c r="O297" s="247"/>
      <c r="P297" s="346"/>
      <c r="Q297" s="225"/>
    </row>
    <row r="298" spans="1:27" ht="16.5" hidden="1" customHeight="1">
      <c r="A298" s="1"/>
      <c r="B298" s="29"/>
      <c r="C298" s="1201"/>
      <c r="D298" s="1201"/>
      <c r="E298" s="1201"/>
      <c r="F298" s="1202"/>
      <c r="G298" s="1202"/>
      <c r="H298" s="1202"/>
      <c r="I298" s="1202"/>
      <c r="J298" s="1202"/>
      <c r="K298" s="1202"/>
      <c r="L298" s="1202"/>
      <c r="M298" s="244"/>
      <c r="N298" s="244"/>
      <c r="O298" s="248"/>
      <c r="P298" s="345"/>
      <c r="Q298" s="227"/>
      <c r="R298" s="203"/>
      <c r="S298" s="203"/>
      <c r="T298" s="203"/>
      <c r="U298" s="203"/>
      <c r="V298" s="203"/>
      <c r="W298" s="203"/>
      <c r="X298" s="203"/>
      <c r="Y298" s="203"/>
      <c r="Z298" s="203"/>
      <c r="AA298" s="203"/>
    </row>
    <row r="299" spans="1:27" s="201" customFormat="1" ht="47.25" customHeight="1" thickTop="1">
      <c r="A299" s="3"/>
      <c r="B299" s="23" t="s">
        <v>474</v>
      </c>
      <c r="C299" s="1184" t="s">
        <v>919</v>
      </c>
      <c r="D299" s="1185"/>
      <c r="E299" s="1186"/>
      <c r="F299" s="1203" t="s">
        <v>1173</v>
      </c>
      <c r="G299" s="1203"/>
      <c r="H299" s="1203"/>
      <c r="I299" s="1204" t="s">
        <v>1174</v>
      </c>
      <c r="J299" s="1205"/>
      <c r="K299" s="1206"/>
      <c r="L299" s="1203" t="s">
        <v>1175</v>
      </c>
      <c r="M299" s="1203"/>
      <c r="N299" s="1203"/>
      <c r="O299" s="248"/>
      <c r="P299" s="339"/>
      <c r="Q299" s="228"/>
    </row>
    <row r="300" spans="1:27" s="201" customFormat="1" ht="16.5" customHeight="1">
      <c r="A300" s="3"/>
      <c r="B300" s="24" t="s">
        <v>475</v>
      </c>
      <c r="C300" s="1198"/>
      <c r="D300" s="1199"/>
      <c r="E300" s="1199"/>
      <c r="F300" s="1198"/>
      <c r="G300" s="1199"/>
      <c r="H300" s="1199"/>
      <c r="I300" s="1198"/>
      <c r="J300" s="1199"/>
      <c r="K300" s="1199"/>
      <c r="L300" s="1198"/>
      <c r="M300" s="1199"/>
      <c r="N300" s="1207"/>
      <c r="O300" s="248"/>
      <c r="P300" s="345"/>
      <c r="Q300" s="229">
        <f>E300+G300</f>
        <v>0</v>
      </c>
    </row>
    <row r="301" spans="1:27" s="201" customFormat="1" ht="41.15" customHeight="1">
      <c r="A301" s="3"/>
      <c r="B301" s="2" t="s">
        <v>474</v>
      </c>
      <c r="C301" s="1208" t="s">
        <v>1176</v>
      </c>
      <c r="D301" s="1208"/>
      <c r="E301" s="1208"/>
      <c r="F301" s="1208" t="s">
        <v>1177</v>
      </c>
      <c r="G301" s="1208"/>
      <c r="H301" s="1208"/>
      <c r="I301" s="1195" t="s">
        <v>925</v>
      </c>
      <c r="J301" s="1195"/>
      <c r="K301" s="1195"/>
      <c r="L301" s="1195" t="s">
        <v>926</v>
      </c>
      <c r="M301" s="1195"/>
      <c r="N301" s="1195"/>
      <c r="O301" s="248"/>
      <c r="Q301" s="228"/>
    </row>
    <row r="302" spans="1:27" s="201" customFormat="1" ht="16.5" customHeight="1" thickBot="1">
      <c r="A302" s="3"/>
      <c r="B302" s="2" t="s">
        <v>475</v>
      </c>
      <c r="C302" s="1198"/>
      <c r="D302" s="1199"/>
      <c r="E302" s="1199"/>
      <c r="F302" s="1198"/>
      <c r="G302" s="1199"/>
      <c r="H302" s="1199"/>
      <c r="I302" s="1198"/>
      <c r="J302" s="1199"/>
      <c r="K302" s="1199"/>
      <c r="L302" s="1209"/>
      <c r="M302" s="1210"/>
      <c r="N302" s="1211"/>
      <c r="O302" s="248">
        <f>C300+G300+K300+M300+C302+E302+G302+I302</f>
        <v>0</v>
      </c>
      <c r="Q302" s="228"/>
    </row>
    <row r="303" spans="1:27" s="201" customFormat="1" ht="40.5" customHeight="1" thickTop="1" thickBot="1">
      <c r="A303" s="3"/>
      <c r="B303" s="2" t="s">
        <v>474</v>
      </c>
      <c r="C303" s="1194" t="s">
        <v>1178</v>
      </c>
      <c r="D303" s="1194"/>
      <c r="E303" s="1194"/>
      <c r="F303" s="1195" t="s">
        <v>1179</v>
      </c>
      <c r="G303" s="1195"/>
      <c r="H303" s="1195"/>
      <c r="I303" s="1195" t="s">
        <v>1180</v>
      </c>
      <c r="J303" s="1195"/>
      <c r="K303" s="1196"/>
      <c r="L303" s="1197" t="s">
        <v>930</v>
      </c>
      <c r="M303" s="1197"/>
      <c r="N303" s="1197"/>
      <c r="O303" s="248"/>
      <c r="Q303" s="228"/>
    </row>
    <row r="304" spans="1:27" s="201" customFormat="1" ht="16.5" customHeight="1" thickTop="1" thickBot="1">
      <c r="A304" s="3"/>
      <c r="B304" s="2" t="s">
        <v>475</v>
      </c>
      <c r="C304" s="1198"/>
      <c r="D304" s="1199"/>
      <c r="E304" s="1199"/>
      <c r="F304" s="1198"/>
      <c r="G304" s="1199"/>
      <c r="H304" s="1199"/>
      <c r="I304" s="1198"/>
      <c r="J304" s="1199"/>
      <c r="K304" s="1199"/>
      <c r="L304" s="1200">
        <f>IF(ISNUMBER(O304)=TRUE,O304,"非該当")</f>
        <v>0</v>
      </c>
      <c r="M304" s="1200"/>
      <c r="N304" s="1200"/>
      <c r="O304" s="343">
        <f>C300+F300+I300+L300+C302+F302+I302+L302+C304+F304</f>
        <v>0</v>
      </c>
      <c r="Q304" s="228"/>
    </row>
    <row r="305" spans="1:27" ht="16.5" customHeight="1" thickTop="1">
      <c r="A305" s="1"/>
      <c r="B305" s="1"/>
      <c r="C305" s="1"/>
      <c r="D305" s="4"/>
      <c r="E305" s="4"/>
      <c r="F305" s="87"/>
      <c r="G305" s="87"/>
      <c r="H305" s="72"/>
      <c r="I305" s="87"/>
      <c r="J305" s="87"/>
      <c r="K305" s="87"/>
      <c r="L305" s="4"/>
      <c r="M305" s="87"/>
      <c r="N305" s="4"/>
      <c r="O305" s="248"/>
      <c r="P305" s="201"/>
      <c r="Q305" s="227"/>
      <c r="R305" s="203"/>
      <c r="S305" s="203"/>
      <c r="T305" s="203"/>
      <c r="U305" s="203"/>
      <c r="V305" s="203"/>
      <c r="W305" s="203"/>
      <c r="X305" s="203"/>
      <c r="Y305" s="203"/>
      <c r="Z305" s="203"/>
      <c r="AA305" s="203"/>
    </row>
    <row r="306" spans="1:27" s="218" customFormat="1" ht="16.5" customHeight="1">
      <c r="A306" s="25">
        <v>26</v>
      </c>
      <c r="B306" s="22" t="s">
        <v>497</v>
      </c>
      <c r="C306" s="1212"/>
      <c r="D306" s="1213"/>
      <c r="E306" s="1213"/>
      <c r="F306" s="1213"/>
      <c r="G306" s="1214"/>
      <c r="H306" s="1215" t="s">
        <v>395</v>
      </c>
      <c r="I306" s="1216"/>
      <c r="J306" s="1217"/>
      <c r="K306" s="1218"/>
      <c r="L306" s="1218"/>
      <c r="M306" s="1218"/>
      <c r="N306" s="1219"/>
      <c r="O306" s="249" t="s">
        <v>503</v>
      </c>
      <c r="P306" s="344"/>
      <c r="Q306" s="225"/>
    </row>
    <row r="307" spans="1:27" ht="16.5" customHeight="1">
      <c r="A307" s="1"/>
      <c r="B307" s="28" t="s">
        <v>473</v>
      </c>
      <c r="C307" s="1220"/>
      <c r="D307" s="1220"/>
      <c r="E307" s="1221" t="s">
        <v>515</v>
      </c>
      <c r="F307" s="1221"/>
      <c r="G307" s="662"/>
      <c r="H307" s="662"/>
      <c r="I307" s="662"/>
      <c r="J307" s="662"/>
      <c r="K307" s="662"/>
      <c r="L307" s="662"/>
      <c r="M307" s="1222"/>
      <c r="N307" s="1222"/>
      <c r="O307" s="248" t="s">
        <v>504</v>
      </c>
      <c r="P307" s="345"/>
      <c r="Q307" s="227"/>
      <c r="R307" s="203"/>
      <c r="S307" s="203"/>
      <c r="T307" s="203"/>
      <c r="U307" s="203"/>
      <c r="V307" s="203"/>
      <c r="W307" s="203"/>
      <c r="X307" s="203"/>
      <c r="Y307" s="203"/>
      <c r="Z307" s="203"/>
      <c r="AA307" s="203"/>
    </row>
    <row r="308" spans="1:27" ht="16.5" customHeight="1">
      <c r="A308" s="1"/>
      <c r="B308" s="1223" t="s">
        <v>418</v>
      </c>
      <c r="C308" s="2" t="s">
        <v>423</v>
      </c>
      <c r="D308" s="1225"/>
      <c r="E308" s="1225"/>
      <c r="F308" s="1225"/>
      <c r="G308" s="1225"/>
      <c r="H308" s="1225"/>
      <c r="I308" s="1225"/>
      <c r="J308" s="1225"/>
      <c r="K308" s="1225"/>
      <c r="L308" s="1225"/>
      <c r="M308" s="1222"/>
      <c r="N308" s="1222"/>
      <c r="P308" s="346"/>
      <c r="Q308" s="227"/>
      <c r="R308" s="203"/>
      <c r="S308" s="203"/>
      <c r="T308" s="203"/>
      <c r="U308" s="203"/>
      <c r="V308" s="203"/>
      <c r="W308" s="203"/>
      <c r="X308" s="203"/>
      <c r="Y308" s="203"/>
      <c r="Z308" s="203"/>
      <c r="AA308" s="203"/>
    </row>
    <row r="309" spans="1:27" s="218" customFormat="1" ht="16.5" customHeight="1" thickBot="1">
      <c r="A309" s="1"/>
      <c r="B309" s="1224"/>
      <c r="C309" s="462" t="s">
        <v>424</v>
      </c>
      <c r="D309" s="1226"/>
      <c r="E309" s="1226"/>
      <c r="F309" s="1226"/>
      <c r="G309" s="1226"/>
      <c r="H309" s="1226"/>
      <c r="I309" s="1226"/>
      <c r="J309" s="1226"/>
      <c r="K309" s="1226"/>
      <c r="L309" s="1226"/>
      <c r="M309" s="1227"/>
      <c r="N309" s="1227"/>
      <c r="O309" s="247"/>
      <c r="P309" s="346"/>
      <c r="Q309" s="225"/>
    </row>
    <row r="310" spans="1:27" ht="16.5" hidden="1" customHeight="1">
      <c r="A310" s="1"/>
      <c r="B310" s="29"/>
      <c r="C310" s="1201"/>
      <c r="D310" s="1201"/>
      <c r="E310" s="1201"/>
      <c r="F310" s="1202"/>
      <c r="G310" s="1202"/>
      <c r="H310" s="1202"/>
      <c r="I310" s="1202"/>
      <c r="J310" s="1202"/>
      <c r="K310" s="1202"/>
      <c r="L310" s="1202"/>
      <c r="M310" s="244"/>
      <c r="N310" s="244"/>
      <c r="O310" s="248"/>
      <c r="P310" s="345"/>
      <c r="Q310" s="227"/>
      <c r="R310" s="203"/>
      <c r="S310" s="203"/>
      <c r="T310" s="203"/>
      <c r="U310" s="203"/>
      <c r="V310" s="203"/>
      <c r="W310" s="203"/>
      <c r="X310" s="203"/>
      <c r="Y310" s="203"/>
      <c r="Z310" s="203"/>
      <c r="AA310" s="203"/>
    </row>
    <row r="311" spans="1:27" s="201" customFormat="1" ht="47.25" customHeight="1" thickTop="1">
      <c r="A311" s="3"/>
      <c r="B311" s="23" t="s">
        <v>474</v>
      </c>
      <c r="C311" s="1184" t="s">
        <v>919</v>
      </c>
      <c r="D311" s="1185"/>
      <c r="E311" s="1186"/>
      <c r="F311" s="1203" t="s">
        <v>1173</v>
      </c>
      <c r="G311" s="1203"/>
      <c r="H311" s="1203"/>
      <c r="I311" s="1204" t="s">
        <v>1174</v>
      </c>
      <c r="J311" s="1205"/>
      <c r="K311" s="1206"/>
      <c r="L311" s="1203" t="s">
        <v>1175</v>
      </c>
      <c r="M311" s="1203"/>
      <c r="N311" s="1203"/>
      <c r="O311" s="248"/>
      <c r="P311" s="339"/>
      <c r="Q311" s="228"/>
    </row>
    <row r="312" spans="1:27" s="201" customFormat="1" ht="16.5" customHeight="1">
      <c r="A312" s="3"/>
      <c r="B312" s="24" t="s">
        <v>475</v>
      </c>
      <c r="C312" s="1198"/>
      <c r="D312" s="1199"/>
      <c r="E312" s="1199"/>
      <c r="F312" s="1198"/>
      <c r="G312" s="1199"/>
      <c r="H312" s="1199"/>
      <c r="I312" s="1198"/>
      <c r="J312" s="1199"/>
      <c r="K312" s="1199"/>
      <c r="L312" s="1198"/>
      <c r="M312" s="1199"/>
      <c r="N312" s="1207"/>
      <c r="O312" s="248"/>
      <c r="P312" s="345"/>
      <c r="Q312" s="229">
        <f>E312+G312</f>
        <v>0</v>
      </c>
    </row>
    <row r="313" spans="1:27" s="201" customFormat="1" ht="41.15" customHeight="1">
      <c r="A313" s="3"/>
      <c r="B313" s="2" t="s">
        <v>474</v>
      </c>
      <c r="C313" s="1208" t="s">
        <v>1176</v>
      </c>
      <c r="D313" s="1208"/>
      <c r="E313" s="1208"/>
      <c r="F313" s="1208" t="s">
        <v>1177</v>
      </c>
      <c r="G313" s="1208"/>
      <c r="H313" s="1208"/>
      <c r="I313" s="1195" t="s">
        <v>925</v>
      </c>
      <c r="J313" s="1195"/>
      <c r="K313" s="1195"/>
      <c r="L313" s="1195" t="s">
        <v>926</v>
      </c>
      <c r="M313" s="1195"/>
      <c r="N313" s="1195"/>
      <c r="O313" s="248"/>
      <c r="Q313" s="228"/>
    </row>
    <row r="314" spans="1:27" s="201" customFormat="1" ht="16.5" customHeight="1" thickBot="1">
      <c r="A314" s="3"/>
      <c r="B314" s="2" t="s">
        <v>475</v>
      </c>
      <c r="C314" s="1198"/>
      <c r="D314" s="1199"/>
      <c r="E314" s="1199"/>
      <c r="F314" s="1198"/>
      <c r="G314" s="1199"/>
      <c r="H314" s="1199"/>
      <c r="I314" s="1198"/>
      <c r="J314" s="1199"/>
      <c r="K314" s="1199"/>
      <c r="L314" s="1209"/>
      <c r="M314" s="1210"/>
      <c r="N314" s="1211"/>
      <c r="O314" s="248">
        <f>C312+G312+K312+M312+C314+E314+G314+I314</f>
        <v>0</v>
      </c>
      <c r="Q314" s="228"/>
    </row>
    <row r="315" spans="1:27" s="201" customFormat="1" ht="40.5" customHeight="1" thickTop="1" thickBot="1">
      <c r="A315" s="3"/>
      <c r="B315" s="2" t="s">
        <v>474</v>
      </c>
      <c r="C315" s="1194" t="s">
        <v>1178</v>
      </c>
      <c r="D315" s="1194"/>
      <c r="E315" s="1194"/>
      <c r="F315" s="1195" t="s">
        <v>1179</v>
      </c>
      <c r="G315" s="1195"/>
      <c r="H315" s="1195"/>
      <c r="I315" s="1195" t="s">
        <v>1180</v>
      </c>
      <c r="J315" s="1195"/>
      <c r="K315" s="1196"/>
      <c r="L315" s="1197" t="s">
        <v>930</v>
      </c>
      <c r="M315" s="1197"/>
      <c r="N315" s="1197"/>
      <c r="O315" s="248"/>
      <c r="Q315" s="228"/>
    </row>
    <row r="316" spans="1:27" s="201" customFormat="1" ht="16.5" customHeight="1" thickTop="1" thickBot="1">
      <c r="A316" s="3"/>
      <c r="B316" s="2" t="s">
        <v>475</v>
      </c>
      <c r="C316" s="1198"/>
      <c r="D316" s="1199"/>
      <c r="E316" s="1199"/>
      <c r="F316" s="1198"/>
      <c r="G316" s="1199"/>
      <c r="H316" s="1199"/>
      <c r="I316" s="1198"/>
      <c r="J316" s="1199"/>
      <c r="K316" s="1199"/>
      <c r="L316" s="1200">
        <f>IF(ISNUMBER(O316)=TRUE,O316,"非該当")</f>
        <v>0</v>
      </c>
      <c r="M316" s="1200"/>
      <c r="N316" s="1200"/>
      <c r="O316" s="343">
        <f>C312+F312+I312+L312+C314+F314+I314+L314+C316+F316</f>
        <v>0</v>
      </c>
      <c r="Q316" s="228"/>
    </row>
    <row r="317" spans="1:27" ht="16.5" customHeight="1" thickTop="1">
      <c r="A317" s="1"/>
      <c r="B317" s="1"/>
      <c r="C317" s="1"/>
      <c r="D317" s="4"/>
      <c r="E317" s="4"/>
      <c r="F317" s="87"/>
      <c r="G317" s="87"/>
      <c r="H317" s="72"/>
      <c r="I317" s="87"/>
      <c r="J317" s="87"/>
      <c r="K317" s="87"/>
      <c r="L317" s="4"/>
      <c r="M317" s="87"/>
      <c r="N317" s="4"/>
      <c r="O317" s="248"/>
      <c r="P317" s="201"/>
      <c r="Q317" s="227"/>
      <c r="R317" s="203"/>
      <c r="S317" s="203"/>
      <c r="T317" s="203"/>
      <c r="U317" s="203"/>
      <c r="V317" s="203"/>
      <c r="W317" s="203"/>
      <c r="X317" s="203"/>
      <c r="Y317" s="203"/>
      <c r="Z317" s="203"/>
      <c r="AA317" s="203"/>
    </row>
    <row r="318" spans="1:27" s="218" customFormat="1" ht="16.5" customHeight="1">
      <c r="A318" s="25">
        <v>27</v>
      </c>
      <c r="B318" s="22" t="s">
        <v>497</v>
      </c>
      <c r="C318" s="1212"/>
      <c r="D318" s="1213"/>
      <c r="E318" s="1213"/>
      <c r="F318" s="1213"/>
      <c r="G318" s="1214"/>
      <c r="H318" s="1215" t="s">
        <v>395</v>
      </c>
      <c r="I318" s="1216"/>
      <c r="J318" s="1217"/>
      <c r="K318" s="1218"/>
      <c r="L318" s="1218"/>
      <c r="M318" s="1218"/>
      <c r="N318" s="1219"/>
      <c r="O318" s="249" t="s">
        <v>503</v>
      </c>
      <c r="P318" s="344"/>
      <c r="Q318" s="225"/>
    </row>
    <row r="319" spans="1:27" ht="16.5" customHeight="1">
      <c r="A319" s="1"/>
      <c r="B319" s="28" t="s">
        <v>473</v>
      </c>
      <c r="C319" s="1220"/>
      <c r="D319" s="1220"/>
      <c r="E319" s="1221" t="s">
        <v>515</v>
      </c>
      <c r="F319" s="1221"/>
      <c r="G319" s="662"/>
      <c r="H319" s="662"/>
      <c r="I319" s="662"/>
      <c r="J319" s="662"/>
      <c r="K319" s="662"/>
      <c r="L319" s="662"/>
      <c r="M319" s="1222"/>
      <c r="N319" s="1222"/>
      <c r="O319" s="248" t="s">
        <v>504</v>
      </c>
      <c r="P319" s="345"/>
      <c r="Q319" s="227"/>
      <c r="R319" s="203"/>
      <c r="S319" s="203"/>
      <c r="T319" s="203"/>
      <c r="U319" s="203"/>
      <c r="V319" s="203"/>
      <c r="W319" s="203"/>
      <c r="X319" s="203"/>
      <c r="Y319" s="203"/>
      <c r="Z319" s="203"/>
      <c r="AA319" s="203"/>
    </row>
    <row r="320" spans="1:27" ht="16.5" customHeight="1">
      <c r="A320" s="1"/>
      <c r="B320" s="1223" t="s">
        <v>418</v>
      </c>
      <c r="C320" s="2" t="s">
        <v>423</v>
      </c>
      <c r="D320" s="1225"/>
      <c r="E320" s="1225"/>
      <c r="F320" s="1225"/>
      <c r="G320" s="1225"/>
      <c r="H320" s="1225"/>
      <c r="I320" s="1225"/>
      <c r="J320" s="1225"/>
      <c r="K320" s="1225"/>
      <c r="L320" s="1225"/>
      <c r="M320" s="1222"/>
      <c r="N320" s="1222"/>
      <c r="P320" s="346"/>
      <c r="Q320" s="227"/>
      <c r="R320" s="203"/>
      <c r="S320" s="203"/>
      <c r="T320" s="203"/>
      <c r="U320" s="203"/>
      <c r="V320" s="203"/>
      <c r="W320" s="203"/>
      <c r="X320" s="203"/>
      <c r="Y320" s="203"/>
      <c r="Z320" s="203"/>
      <c r="AA320" s="203"/>
    </row>
    <row r="321" spans="1:27" s="218" customFormat="1" ht="16.5" customHeight="1" thickBot="1">
      <c r="A321" s="1"/>
      <c r="B321" s="1224"/>
      <c r="C321" s="462" t="s">
        <v>424</v>
      </c>
      <c r="D321" s="1226"/>
      <c r="E321" s="1226"/>
      <c r="F321" s="1226"/>
      <c r="G321" s="1226"/>
      <c r="H321" s="1226"/>
      <c r="I321" s="1226"/>
      <c r="J321" s="1226"/>
      <c r="K321" s="1226"/>
      <c r="L321" s="1226"/>
      <c r="M321" s="1227"/>
      <c r="N321" s="1227"/>
      <c r="O321" s="247"/>
      <c r="P321" s="346"/>
      <c r="Q321" s="225"/>
    </row>
    <row r="322" spans="1:27" ht="16.5" hidden="1" customHeight="1">
      <c r="A322" s="1"/>
      <c r="B322" s="29"/>
      <c r="C322" s="1201"/>
      <c r="D322" s="1201"/>
      <c r="E322" s="1201"/>
      <c r="F322" s="1202"/>
      <c r="G322" s="1202"/>
      <c r="H322" s="1202"/>
      <c r="I322" s="1202"/>
      <c r="J322" s="1202"/>
      <c r="K322" s="1202"/>
      <c r="L322" s="1202"/>
      <c r="M322" s="244"/>
      <c r="N322" s="244"/>
      <c r="O322" s="248"/>
      <c r="P322" s="345"/>
      <c r="Q322" s="227"/>
      <c r="R322" s="203"/>
      <c r="S322" s="203"/>
      <c r="T322" s="203"/>
      <c r="U322" s="203"/>
      <c r="V322" s="203"/>
      <c r="W322" s="203"/>
      <c r="X322" s="203"/>
      <c r="Y322" s="203"/>
      <c r="Z322" s="203"/>
      <c r="AA322" s="203"/>
    </row>
    <row r="323" spans="1:27" s="201" customFormat="1" ht="47.25" customHeight="1" thickTop="1">
      <c r="A323" s="3"/>
      <c r="B323" s="23" t="s">
        <v>474</v>
      </c>
      <c r="C323" s="1184" t="s">
        <v>919</v>
      </c>
      <c r="D323" s="1185"/>
      <c r="E323" s="1186"/>
      <c r="F323" s="1203" t="s">
        <v>1173</v>
      </c>
      <c r="G323" s="1203"/>
      <c r="H323" s="1203"/>
      <c r="I323" s="1204" t="s">
        <v>1174</v>
      </c>
      <c r="J323" s="1205"/>
      <c r="K323" s="1206"/>
      <c r="L323" s="1203" t="s">
        <v>1175</v>
      </c>
      <c r="M323" s="1203"/>
      <c r="N323" s="1203"/>
      <c r="O323" s="248"/>
      <c r="P323" s="339"/>
      <c r="Q323" s="228"/>
    </row>
    <row r="324" spans="1:27" s="201" customFormat="1" ht="16.5" customHeight="1">
      <c r="A324" s="3"/>
      <c r="B324" s="24" t="s">
        <v>475</v>
      </c>
      <c r="C324" s="1198"/>
      <c r="D324" s="1199"/>
      <c r="E324" s="1199"/>
      <c r="F324" s="1198"/>
      <c r="G324" s="1199"/>
      <c r="H324" s="1199"/>
      <c r="I324" s="1198"/>
      <c r="J324" s="1199"/>
      <c r="K324" s="1199"/>
      <c r="L324" s="1198"/>
      <c r="M324" s="1199"/>
      <c r="N324" s="1207"/>
      <c r="O324" s="248"/>
      <c r="P324" s="345"/>
      <c r="Q324" s="229">
        <f>E324+G324</f>
        <v>0</v>
      </c>
    </row>
    <row r="325" spans="1:27" s="201" customFormat="1" ht="41.15" customHeight="1">
      <c r="A325" s="3"/>
      <c r="B325" s="2" t="s">
        <v>474</v>
      </c>
      <c r="C325" s="1208" t="s">
        <v>1176</v>
      </c>
      <c r="D325" s="1208"/>
      <c r="E325" s="1208"/>
      <c r="F325" s="1208" t="s">
        <v>1177</v>
      </c>
      <c r="G325" s="1208"/>
      <c r="H325" s="1208"/>
      <c r="I325" s="1195" t="s">
        <v>925</v>
      </c>
      <c r="J325" s="1195"/>
      <c r="K325" s="1195"/>
      <c r="L325" s="1195" t="s">
        <v>926</v>
      </c>
      <c r="M325" s="1195"/>
      <c r="N325" s="1195"/>
      <c r="O325" s="248"/>
      <c r="Q325" s="228"/>
    </row>
    <row r="326" spans="1:27" s="201" customFormat="1" ht="16.5" customHeight="1" thickBot="1">
      <c r="A326" s="3"/>
      <c r="B326" s="2" t="s">
        <v>475</v>
      </c>
      <c r="C326" s="1198"/>
      <c r="D326" s="1199"/>
      <c r="E326" s="1199"/>
      <c r="F326" s="1198"/>
      <c r="G326" s="1199"/>
      <c r="H326" s="1199"/>
      <c r="I326" s="1198"/>
      <c r="J326" s="1199"/>
      <c r="K326" s="1199"/>
      <c r="L326" s="1209"/>
      <c r="M326" s="1210"/>
      <c r="N326" s="1211"/>
      <c r="O326" s="248">
        <f>C324+G324+K324+M324+C326+E326+G326+I326</f>
        <v>0</v>
      </c>
      <c r="Q326" s="228"/>
    </row>
    <row r="327" spans="1:27" s="201" customFormat="1" ht="40.5" customHeight="1" thickTop="1" thickBot="1">
      <c r="A327" s="3"/>
      <c r="B327" s="2" t="s">
        <v>474</v>
      </c>
      <c r="C327" s="1194" t="s">
        <v>1178</v>
      </c>
      <c r="D327" s="1194"/>
      <c r="E327" s="1194"/>
      <c r="F327" s="1195" t="s">
        <v>1179</v>
      </c>
      <c r="G327" s="1195"/>
      <c r="H327" s="1195"/>
      <c r="I327" s="1195" t="s">
        <v>1180</v>
      </c>
      <c r="J327" s="1195"/>
      <c r="K327" s="1196"/>
      <c r="L327" s="1197" t="s">
        <v>930</v>
      </c>
      <c r="M327" s="1197"/>
      <c r="N327" s="1197"/>
      <c r="O327" s="248"/>
      <c r="Q327" s="228"/>
    </row>
    <row r="328" spans="1:27" s="201" customFormat="1" ht="16.5" customHeight="1" thickTop="1" thickBot="1">
      <c r="A328" s="3"/>
      <c r="B328" s="2" t="s">
        <v>475</v>
      </c>
      <c r="C328" s="1198"/>
      <c r="D328" s="1199"/>
      <c r="E328" s="1199"/>
      <c r="F328" s="1198"/>
      <c r="G328" s="1199"/>
      <c r="H328" s="1199"/>
      <c r="I328" s="1198"/>
      <c r="J328" s="1199"/>
      <c r="K328" s="1199"/>
      <c r="L328" s="1200">
        <f>IF(ISNUMBER(O328)=TRUE,O328,"非該当")</f>
        <v>0</v>
      </c>
      <c r="M328" s="1200"/>
      <c r="N328" s="1200"/>
      <c r="O328" s="343">
        <f>C324+F324+I324+L324+C326+F326+I326+L326+C328+F328</f>
        <v>0</v>
      </c>
      <c r="Q328" s="228"/>
    </row>
    <row r="329" spans="1:27" ht="16.5" customHeight="1" thickTop="1">
      <c r="A329" s="1"/>
      <c r="B329" s="1"/>
      <c r="C329" s="1"/>
      <c r="D329" s="4"/>
      <c r="E329" s="4"/>
      <c r="F329" s="87"/>
      <c r="G329" s="87"/>
      <c r="H329" s="72"/>
      <c r="I329" s="87"/>
      <c r="J329" s="87"/>
      <c r="K329" s="87"/>
      <c r="L329" s="4"/>
      <c r="M329" s="87"/>
      <c r="N329" s="4"/>
      <c r="O329" s="248"/>
      <c r="P329" s="201"/>
      <c r="Q329" s="227"/>
      <c r="R329" s="203"/>
      <c r="S329" s="203"/>
      <c r="T329" s="203"/>
      <c r="U329" s="203"/>
      <c r="V329" s="203"/>
      <c r="W329" s="203"/>
      <c r="X329" s="203"/>
      <c r="Y329" s="203"/>
      <c r="Z329" s="203"/>
      <c r="AA329" s="203"/>
    </row>
    <row r="330" spans="1:27" s="218" customFormat="1" ht="16.5" customHeight="1">
      <c r="A330" s="25">
        <v>28</v>
      </c>
      <c r="B330" s="22" t="s">
        <v>497</v>
      </c>
      <c r="C330" s="1212"/>
      <c r="D330" s="1213"/>
      <c r="E330" s="1213"/>
      <c r="F330" s="1213"/>
      <c r="G330" s="1214"/>
      <c r="H330" s="1215" t="s">
        <v>395</v>
      </c>
      <c r="I330" s="1216"/>
      <c r="J330" s="1217"/>
      <c r="K330" s="1218"/>
      <c r="L330" s="1218"/>
      <c r="M330" s="1218"/>
      <c r="N330" s="1219"/>
      <c r="O330" s="249" t="s">
        <v>503</v>
      </c>
      <c r="P330" s="344"/>
      <c r="Q330" s="225"/>
    </row>
    <row r="331" spans="1:27" ht="16.5" customHeight="1">
      <c r="A331" s="1"/>
      <c r="B331" s="28" t="s">
        <v>473</v>
      </c>
      <c r="C331" s="1220"/>
      <c r="D331" s="1220"/>
      <c r="E331" s="1221" t="s">
        <v>515</v>
      </c>
      <c r="F331" s="1221"/>
      <c r="G331" s="662"/>
      <c r="H331" s="662"/>
      <c r="I331" s="662"/>
      <c r="J331" s="662"/>
      <c r="K331" s="662"/>
      <c r="L331" s="662"/>
      <c r="M331" s="1222"/>
      <c r="N331" s="1222"/>
      <c r="O331" s="248" t="s">
        <v>504</v>
      </c>
      <c r="P331" s="345"/>
      <c r="Q331" s="227"/>
      <c r="R331" s="203"/>
      <c r="S331" s="203"/>
      <c r="T331" s="203"/>
      <c r="U331" s="203"/>
      <c r="V331" s="203"/>
      <c r="W331" s="203"/>
      <c r="X331" s="203"/>
      <c r="Y331" s="203"/>
      <c r="Z331" s="203"/>
      <c r="AA331" s="203"/>
    </row>
    <row r="332" spans="1:27" ht="16.5" customHeight="1">
      <c r="A332" s="1"/>
      <c r="B332" s="1223" t="s">
        <v>418</v>
      </c>
      <c r="C332" s="2" t="s">
        <v>423</v>
      </c>
      <c r="D332" s="1225"/>
      <c r="E332" s="1225"/>
      <c r="F332" s="1225"/>
      <c r="G332" s="1225"/>
      <c r="H332" s="1225"/>
      <c r="I332" s="1225"/>
      <c r="J332" s="1225"/>
      <c r="K332" s="1225"/>
      <c r="L332" s="1225"/>
      <c r="M332" s="1222"/>
      <c r="N332" s="1222"/>
      <c r="P332" s="346"/>
      <c r="Q332" s="227"/>
      <c r="R332" s="203"/>
      <c r="S332" s="203"/>
      <c r="T332" s="203"/>
      <c r="U332" s="203"/>
      <c r="V332" s="203"/>
      <c r="W332" s="203"/>
      <c r="X332" s="203"/>
      <c r="Y332" s="203"/>
      <c r="Z332" s="203"/>
      <c r="AA332" s="203"/>
    </row>
    <row r="333" spans="1:27" s="218" customFormat="1" ht="16.5" customHeight="1" thickBot="1">
      <c r="A333" s="1"/>
      <c r="B333" s="1224"/>
      <c r="C333" s="462" t="s">
        <v>424</v>
      </c>
      <c r="D333" s="1226"/>
      <c r="E333" s="1226"/>
      <c r="F333" s="1226"/>
      <c r="G333" s="1226"/>
      <c r="H333" s="1226"/>
      <c r="I333" s="1226"/>
      <c r="J333" s="1226"/>
      <c r="K333" s="1226"/>
      <c r="L333" s="1226"/>
      <c r="M333" s="1227"/>
      <c r="N333" s="1227"/>
      <c r="O333" s="247"/>
      <c r="P333" s="346"/>
      <c r="Q333" s="225"/>
    </row>
    <row r="334" spans="1:27" ht="16.5" hidden="1" customHeight="1">
      <c r="A334" s="1"/>
      <c r="B334" s="29"/>
      <c r="C334" s="1201"/>
      <c r="D334" s="1201"/>
      <c r="E334" s="1201"/>
      <c r="F334" s="1202"/>
      <c r="G334" s="1202"/>
      <c r="H334" s="1202"/>
      <c r="I334" s="1202"/>
      <c r="J334" s="1202"/>
      <c r="K334" s="1202"/>
      <c r="L334" s="1202"/>
      <c r="M334" s="244"/>
      <c r="N334" s="244"/>
      <c r="O334" s="248"/>
      <c r="P334" s="345"/>
      <c r="Q334" s="227"/>
      <c r="R334" s="203"/>
      <c r="S334" s="203"/>
      <c r="T334" s="203"/>
      <c r="U334" s="203"/>
      <c r="V334" s="203"/>
      <c r="W334" s="203"/>
      <c r="X334" s="203"/>
      <c r="Y334" s="203"/>
      <c r="Z334" s="203"/>
      <c r="AA334" s="203"/>
    </row>
    <row r="335" spans="1:27" s="201" customFormat="1" ht="47.25" customHeight="1" thickTop="1">
      <c r="A335" s="3"/>
      <c r="B335" s="23" t="s">
        <v>474</v>
      </c>
      <c r="C335" s="1184" t="s">
        <v>919</v>
      </c>
      <c r="D335" s="1185"/>
      <c r="E335" s="1186"/>
      <c r="F335" s="1203" t="s">
        <v>1173</v>
      </c>
      <c r="G335" s="1203"/>
      <c r="H335" s="1203"/>
      <c r="I335" s="1204" t="s">
        <v>1174</v>
      </c>
      <c r="J335" s="1205"/>
      <c r="K335" s="1206"/>
      <c r="L335" s="1203" t="s">
        <v>1175</v>
      </c>
      <c r="M335" s="1203"/>
      <c r="N335" s="1203"/>
      <c r="O335" s="248"/>
      <c r="P335" s="339"/>
      <c r="Q335" s="228"/>
    </row>
    <row r="336" spans="1:27" s="201" customFormat="1" ht="16.5" customHeight="1">
      <c r="A336" s="3"/>
      <c r="B336" s="24" t="s">
        <v>475</v>
      </c>
      <c r="C336" s="1198"/>
      <c r="D336" s="1199"/>
      <c r="E336" s="1199"/>
      <c r="F336" s="1198"/>
      <c r="G336" s="1199"/>
      <c r="H336" s="1199"/>
      <c r="I336" s="1198"/>
      <c r="J336" s="1199"/>
      <c r="K336" s="1199"/>
      <c r="L336" s="1198"/>
      <c r="M336" s="1199"/>
      <c r="N336" s="1207"/>
      <c r="O336" s="248"/>
      <c r="P336" s="345"/>
      <c r="Q336" s="229">
        <f>E336+G336</f>
        <v>0</v>
      </c>
    </row>
    <row r="337" spans="1:27" s="201" customFormat="1" ht="41.15" customHeight="1">
      <c r="A337" s="3"/>
      <c r="B337" s="2" t="s">
        <v>474</v>
      </c>
      <c r="C337" s="1208" t="s">
        <v>1176</v>
      </c>
      <c r="D337" s="1208"/>
      <c r="E337" s="1208"/>
      <c r="F337" s="1208" t="s">
        <v>1177</v>
      </c>
      <c r="G337" s="1208"/>
      <c r="H337" s="1208"/>
      <c r="I337" s="1195" t="s">
        <v>925</v>
      </c>
      <c r="J337" s="1195"/>
      <c r="K337" s="1195"/>
      <c r="L337" s="1195" t="s">
        <v>926</v>
      </c>
      <c r="M337" s="1195"/>
      <c r="N337" s="1195"/>
      <c r="O337" s="248"/>
      <c r="Q337" s="228"/>
    </row>
    <row r="338" spans="1:27" s="201" customFormat="1" ht="16.5" customHeight="1" thickBot="1">
      <c r="A338" s="3"/>
      <c r="B338" s="2" t="s">
        <v>475</v>
      </c>
      <c r="C338" s="1198"/>
      <c r="D338" s="1199"/>
      <c r="E338" s="1199"/>
      <c r="F338" s="1198"/>
      <c r="G338" s="1199"/>
      <c r="H338" s="1199"/>
      <c r="I338" s="1198"/>
      <c r="J338" s="1199"/>
      <c r="K338" s="1199"/>
      <c r="L338" s="1209"/>
      <c r="M338" s="1210"/>
      <c r="N338" s="1211"/>
      <c r="O338" s="248">
        <f>C336+G336+K336+M336+C338+E338+G338+I338</f>
        <v>0</v>
      </c>
      <c r="Q338" s="228"/>
    </row>
    <row r="339" spans="1:27" s="201" customFormat="1" ht="40.5" customHeight="1" thickTop="1" thickBot="1">
      <c r="A339" s="3"/>
      <c r="B339" s="2" t="s">
        <v>474</v>
      </c>
      <c r="C339" s="1194" t="s">
        <v>1178</v>
      </c>
      <c r="D339" s="1194"/>
      <c r="E339" s="1194"/>
      <c r="F339" s="1195" t="s">
        <v>1179</v>
      </c>
      <c r="G339" s="1195"/>
      <c r="H339" s="1195"/>
      <c r="I339" s="1195" t="s">
        <v>1180</v>
      </c>
      <c r="J339" s="1195"/>
      <c r="K339" s="1196"/>
      <c r="L339" s="1197" t="s">
        <v>930</v>
      </c>
      <c r="M339" s="1197"/>
      <c r="N339" s="1197"/>
      <c r="O339" s="248"/>
      <c r="Q339" s="228"/>
    </row>
    <row r="340" spans="1:27" s="201" customFormat="1" ht="16.5" customHeight="1" thickTop="1" thickBot="1">
      <c r="A340" s="3"/>
      <c r="B340" s="2" t="s">
        <v>475</v>
      </c>
      <c r="C340" s="1198"/>
      <c r="D340" s="1199"/>
      <c r="E340" s="1199"/>
      <c r="F340" s="1198"/>
      <c r="G340" s="1199"/>
      <c r="H340" s="1199"/>
      <c r="I340" s="1198"/>
      <c r="J340" s="1199"/>
      <c r="K340" s="1199"/>
      <c r="L340" s="1200">
        <f>IF(ISNUMBER(O340)=TRUE,O340,"非該当")</f>
        <v>0</v>
      </c>
      <c r="M340" s="1200"/>
      <c r="N340" s="1200"/>
      <c r="O340" s="343">
        <f>C336+F336+I336+L336+C338+F338+I338+L338+C340+F340</f>
        <v>0</v>
      </c>
      <c r="Q340" s="228"/>
    </row>
    <row r="341" spans="1:27" ht="16.5" customHeight="1" thickTop="1">
      <c r="A341" s="1"/>
      <c r="B341" s="1"/>
      <c r="C341" s="1"/>
      <c r="D341" s="4"/>
      <c r="E341" s="4"/>
      <c r="F341" s="87"/>
      <c r="G341" s="87"/>
      <c r="H341" s="72"/>
      <c r="I341" s="87"/>
      <c r="J341" s="87"/>
      <c r="K341" s="87"/>
      <c r="L341" s="4"/>
      <c r="M341" s="87"/>
      <c r="N341" s="4"/>
      <c r="O341" s="248"/>
      <c r="P341" s="201"/>
      <c r="Q341" s="227"/>
      <c r="R341" s="203"/>
      <c r="S341" s="203"/>
      <c r="T341" s="203"/>
      <c r="U341" s="203"/>
      <c r="V341" s="203"/>
      <c r="W341" s="203"/>
      <c r="X341" s="203"/>
      <c r="Y341" s="203"/>
      <c r="Z341" s="203"/>
      <c r="AA341" s="203"/>
    </row>
    <row r="342" spans="1:27" s="218" customFormat="1" ht="16.5" customHeight="1">
      <c r="A342" s="25">
        <v>29</v>
      </c>
      <c r="B342" s="22" t="s">
        <v>497</v>
      </c>
      <c r="C342" s="1212"/>
      <c r="D342" s="1213"/>
      <c r="E342" s="1213"/>
      <c r="F342" s="1213"/>
      <c r="G342" s="1214"/>
      <c r="H342" s="1215" t="s">
        <v>395</v>
      </c>
      <c r="I342" s="1216"/>
      <c r="J342" s="1217"/>
      <c r="K342" s="1218"/>
      <c r="L342" s="1218"/>
      <c r="M342" s="1218"/>
      <c r="N342" s="1219"/>
      <c r="O342" s="249" t="s">
        <v>503</v>
      </c>
      <c r="P342" s="344"/>
      <c r="Q342" s="225"/>
    </row>
    <row r="343" spans="1:27" ht="16.5" customHeight="1">
      <c r="A343" s="1"/>
      <c r="B343" s="28" t="s">
        <v>473</v>
      </c>
      <c r="C343" s="1220"/>
      <c r="D343" s="1220"/>
      <c r="E343" s="1221" t="s">
        <v>515</v>
      </c>
      <c r="F343" s="1221"/>
      <c r="G343" s="662"/>
      <c r="H343" s="662"/>
      <c r="I343" s="662"/>
      <c r="J343" s="662"/>
      <c r="K343" s="662"/>
      <c r="L343" s="662"/>
      <c r="M343" s="1222"/>
      <c r="N343" s="1222"/>
      <c r="O343" s="248" t="s">
        <v>504</v>
      </c>
      <c r="P343" s="345"/>
      <c r="Q343" s="227"/>
      <c r="R343" s="203"/>
      <c r="S343" s="203"/>
      <c r="T343" s="203"/>
      <c r="U343" s="203"/>
      <c r="V343" s="203"/>
      <c r="W343" s="203"/>
      <c r="X343" s="203"/>
      <c r="Y343" s="203"/>
      <c r="Z343" s="203"/>
      <c r="AA343" s="203"/>
    </row>
    <row r="344" spans="1:27" ht="16.5" customHeight="1">
      <c r="A344" s="1"/>
      <c r="B344" s="1223" t="s">
        <v>418</v>
      </c>
      <c r="C344" s="2" t="s">
        <v>423</v>
      </c>
      <c r="D344" s="1225"/>
      <c r="E344" s="1225"/>
      <c r="F344" s="1225"/>
      <c r="G344" s="1225"/>
      <c r="H344" s="1225"/>
      <c r="I344" s="1225"/>
      <c r="J344" s="1225"/>
      <c r="K344" s="1225"/>
      <c r="L344" s="1225"/>
      <c r="M344" s="1222"/>
      <c r="N344" s="1222"/>
      <c r="P344" s="346"/>
      <c r="Q344" s="227"/>
      <c r="R344" s="203"/>
      <c r="S344" s="203"/>
      <c r="T344" s="203"/>
      <c r="U344" s="203"/>
      <c r="V344" s="203"/>
      <c r="W344" s="203"/>
      <c r="X344" s="203"/>
      <c r="Y344" s="203"/>
      <c r="Z344" s="203"/>
      <c r="AA344" s="203"/>
    </row>
    <row r="345" spans="1:27" s="218" customFormat="1" ht="16.5" customHeight="1" thickBot="1">
      <c r="A345" s="1"/>
      <c r="B345" s="1224"/>
      <c r="C345" s="462" t="s">
        <v>424</v>
      </c>
      <c r="D345" s="1226"/>
      <c r="E345" s="1226"/>
      <c r="F345" s="1226"/>
      <c r="G345" s="1226"/>
      <c r="H345" s="1226"/>
      <c r="I345" s="1226"/>
      <c r="J345" s="1226"/>
      <c r="K345" s="1226"/>
      <c r="L345" s="1226"/>
      <c r="M345" s="1227"/>
      <c r="N345" s="1227"/>
      <c r="O345" s="247"/>
      <c r="P345" s="346"/>
      <c r="Q345" s="225"/>
    </row>
    <row r="346" spans="1:27" ht="16.5" hidden="1" customHeight="1">
      <c r="A346" s="1"/>
      <c r="B346" s="29"/>
      <c r="C346" s="1201"/>
      <c r="D346" s="1201"/>
      <c r="E346" s="1201"/>
      <c r="F346" s="1202"/>
      <c r="G346" s="1202"/>
      <c r="H346" s="1202"/>
      <c r="I346" s="1202"/>
      <c r="J346" s="1202"/>
      <c r="K346" s="1202"/>
      <c r="L346" s="1202"/>
      <c r="M346" s="244"/>
      <c r="N346" s="244"/>
      <c r="O346" s="248"/>
      <c r="P346" s="345"/>
      <c r="Q346" s="227"/>
      <c r="R346" s="203"/>
      <c r="S346" s="203"/>
      <c r="T346" s="203"/>
      <c r="U346" s="203"/>
      <c r="V346" s="203"/>
      <c r="W346" s="203"/>
      <c r="X346" s="203"/>
      <c r="Y346" s="203"/>
      <c r="Z346" s="203"/>
      <c r="AA346" s="203"/>
    </row>
    <row r="347" spans="1:27" s="201" customFormat="1" ht="47.25" customHeight="1" thickTop="1">
      <c r="A347" s="3"/>
      <c r="B347" s="23" t="s">
        <v>474</v>
      </c>
      <c r="C347" s="1184" t="s">
        <v>919</v>
      </c>
      <c r="D347" s="1185"/>
      <c r="E347" s="1186"/>
      <c r="F347" s="1203" t="s">
        <v>1173</v>
      </c>
      <c r="G347" s="1203"/>
      <c r="H347" s="1203"/>
      <c r="I347" s="1204" t="s">
        <v>1174</v>
      </c>
      <c r="J347" s="1205"/>
      <c r="K347" s="1206"/>
      <c r="L347" s="1203" t="s">
        <v>1175</v>
      </c>
      <c r="M347" s="1203"/>
      <c r="N347" s="1203"/>
      <c r="O347" s="248"/>
      <c r="P347" s="339"/>
      <c r="Q347" s="228"/>
    </row>
    <row r="348" spans="1:27" s="201" customFormat="1" ht="16.5" customHeight="1">
      <c r="A348" s="3"/>
      <c r="B348" s="24" t="s">
        <v>475</v>
      </c>
      <c r="C348" s="1198"/>
      <c r="D348" s="1199"/>
      <c r="E348" s="1199"/>
      <c r="F348" s="1198"/>
      <c r="G348" s="1199"/>
      <c r="H348" s="1199"/>
      <c r="I348" s="1198"/>
      <c r="J348" s="1199"/>
      <c r="K348" s="1199"/>
      <c r="L348" s="1198"/>
      <c r="M348" s="1199"/>
      <c r="N348" s="1207"/>
      <c r="O348" s="248"/>
      <c r="P348" s="345"/>
      <c r="Q348" s="229">
        <f>E348+G348</f>
        <v>0</v>
      </c>
    </row>
    <row r="349" spans="1:27" s="201" customFormat="1" ht="41.15" customHeight="1">
      <c r="A349" s="3"/>
      <c r="B349" s="2" t="s">
        <v>474</v>
      </c>
      <c r="C349" s="1208" t="s">
        <v>1176</v>
      </c>
      <c r="D349" s="1208"/>
      <c r="E349" s="1208"/>
      <c r="F349" s="1208" t="s">
        <v>1177</v>
      </c>
      <c r="G349" s="1208"/>
      <c r="H349" s="1208"/>
      <c r="I349" s="1195" t="s">
        <v>925</v>
      </c>
      <c r="J349" s="1195"/>
      <c r="K349" s="1195"/>
      <c r="L349" s="1195" t="s">
        <v>926</v>
      </c>
      <c r="M349" s="1195"/>
      <c r="N349" s="1195"/>
      <c r="O349" s="248"/>
      <c r="Q349" s="228"/>
    </row>
    <row r="350" spans="1:27" s="201" customFormat="1" ht="16.5" customHeight="1" thickBot="1">
      <c r="A350" s="3"/>
      <c r="B350" s="2" t="s">
        <v>475</v>
      </c>
      <c r="C350" s="1198"/>
      <c r="D350" s="1199"/>
      <c r="E350" s="1199"/>
      <c r="F350" s="1198"/>
      <c r="G350" s="1199"/>
      <c r="H350" s="1199"/>
      <c r="I350" s="1198"/>
      <c r="J350" s="1199"/>
      <c r="K350" s="1199"/>
      <c r="L350" s="1209"/>
      <c r="M350" s="1210"/>
      <c r="N350" s="1211"/>
      <c r="O350" s="248">
        <f>C348+G348+K348+M348+C350+E350+G350+I350</f>
        <v>0</v>
      </c>
      <c r="Q350" s="228"/>
    </row>
    <row r="351" spans="1:27" s="201" customFormat="1" ht="40.5" customHeight="1" thickTop="1" thickBot="1">
      <c r="A351" s="3"/>
      <c r="B351" s="2" t="s">
        <v>474</v>
      </c>
      <c r="C351" s="1194" t="s">
        <v>1178</v>
      </c>
      <c r="D351" s="1194"/>
      <c r="E351" s="1194"/>
      <c r="F351" s="1195" t="s">
        <v>1179</v>
      </c>
      <c r="G351" s="1195"/>
      <c r="H351" s="1195"/>
      <c r="I351" s="1195" t="s">
        <v>1180</v>
      </c>
      <c r="J351" s="1195"/>
      <c r="K351" s="1196"/>
      <c r="L351" s="1197" t="s">
        <v>930</v>
      </c>
      <c r="M351" s="1197"/>
      <c r="N351" s="1197"/>
      <c r="O351" s="248"/>
      <c r="Q351" s="228"/>
    </row>
    <row r="352" spans="1:27" s="201" customFormat="1" ht="16.5" customHeight="1" thickTop="1" thickBot="1">
      <c r="A352" s="3"/>
      <c r="B352" s="2" t="s">
        <v>475</v>
      </c>
      <c r="C352" s="1198"/>
      <c r="D352" s="1199"/>
      <c r="E352" s="1199"/>
      <c r="F352" s="1198"/>
      <c r="G352" s="1199"/>
      <c r="H352" s="1199"/>
      <c r="I352" s="1198"/>
      <c r="J352" s="1199"/>
      <c r="K352" s="1199"/>
      <c r="L352" s="1200">
        <f>IF(ISNUMBER(O352)=TRUE,O352,"非該当")</f>
        <v>0</v>
      </c>
      <c r="M352" s="1200"/>
      <c r="N352" s="1200"/>
      <c r="O352" s="343">
        <f>C348+F348+I348+L348+C350+F350+I350+L350+C352+F352</f>
        <v>0</v>
      </c>
      <c r="Q352" s="228"/>
    </row>
    <row r="353" spans="1:27" ht="16.5" customHeight="1" thickTop="1">
      <c r="A353" s="1"/>
      <c r="B353" s="1"/>
      <c r="C353" s="1"/>
      <c r="D353" s="4"/>
      <c r="E353" s="4"/>
      <c r="F353" s="87"/>
      <c r="G353" s="87"/>
      <c r="H353" s="72"/>
      <c r="I353" s="87"/>
      <c r="J353" s="87"/>
      <c r="K353" s="87"/>
      <c r="L353" s="4"/>
      <c r="M353" s="87"/>
      <c r="N353" s="4"/>
      <c r="O353" s="248"/>
      <c r="P353" s="201"/>
      <c r="Q353" s="227"/>
      <c r="R353" s="203"/>
      <c r="S353" s="203"/>
      <c r="T353" s="203"/>
      <c r="U353" s="203"/>
      <c r="V353" s="203"/>
      <c r="W353" s="203"/>
      <c r="X353" s="203"/>
      <c r="Y353" s="203"/>
      <c r="Z353" s="203"/>
      <c r="AA353" s="203"/>
    </row>
    <row r="354" spans="1:27" s="218" customFormat="1" ht="16.5" customHeight="1">
      <c r="A354" s="25">
        <v>30</v>
      </c>
      <c r="B354" s="22" t="s">
        <v>497</v>
      </c>
      <c r="C354" s="1212"/>
      <c r="D354" s="1213"/>
      <c r="E354" s="1213"/>
      <c r="F354" s="1213"/>
      <c r="G354" s="1214"/>
      <c r="H354" s="1215" t="s">
        <v>395</v>
      </c>
      <c r="I354" s="1216"/>
      <c r="J354" s="1217"/>
      <c r="K354" s="1218"/>
      <c r="L354" s="1218"/>
      <c r="M354" s="1218"/>
      <c r="N354" s="1219"/>
      <c r="O354" s="249" t="s">
        <v>503</v>
      </c>
      <c r="P354" s="344"/>
      <c r="Q354" s="225"/>
    </row>
    <row r="355" spans="1:27" ht="16.5" customHeight="1">
      <c r="A355" s="1"/>
      <c r="B355" s="28" t="s">
        <v>473</v>
      </c>
      <c r="C355" s="1220"/>
      <c r="D355" s="1220"/>
      <c r="E355" s="1221" t="s">
        <v>515</v>
      </c>
      <c r="F355" s="1221"/>
      <c r="G355" s="662"/>
      <c r="H355" s="662"/>
      <c r="I355" s="662"/>
      <c r="J355" s="662"/>
      <c r="K355" s="662"/>
      <c r="L355" s="662"/>
      <c r="M355" s="1222"/>
      <c r="N355" s="1222"/>
      <c r="O355" s="248" t="s">
        <v>504</v>
      </c>
      <c r="P355" s="345"/>
      <c r="Q355" s="227"/>
      <c r="R355" s="203"/>
      <c r="S355" s="203"/>
      <c r="T355" s="203"/>
      <c r="U355" s="203"/>
      <c r="V355" s="203"/>
      <c r="W355" s="203"/>
      <c r="X355" s="203"/>
      <c r="Y355" s="203"/>
      <c r="Z355" s="203"/>
      <c r="AA355" s="203"/>
    </row>
    <row r="356" spans="1:27" ht="16.5" customHeight="1">
      <c r="A356" s="1"/>
      <c r="B356" s="1223" t="s">
        <v>418</v>
      </c>
      <c r="C356" s="2" t="s">
        <v>423</v>
      </c>
      <c r="D356" s="1225"/>
      <c r="E356" s="1225"/>
      <c r="F356" s="1225"/>
      <c r="G356" s="1225"/>
      <c r="H356" s="1225"/>
      <c r="I356" s="1225"/>
      <c r="J356" s="1225"/>
      <c r="K356" s="1225"/>
      <c r="L356" s="1225"/>
      <c r="M356" s="1222"/>
      <c r="N356" s="1222"/>
      <c r="P356" s="346"/>
      <c r="Q356" s="227"/>
      <c r="R356" s="203"/>
      <c r="S356" s="203"/>
      <c r="T356" s="203"/>
      <c r="U356" s="203"/>
      <c r="V356" s="203"/>
      <c r="W356" s="203"/>
      <c r="X356" s="203"/>
      <c r="Y356" s="203"/>
      <c r="Z356" s="203"/>
      <c r="AA356" s="203"/>
    </row>
    <row r="357" spans="1:27" s="218" customFormat="1" ht="16.5" customHeight="1" thickBot="1">
      <c r="A357" s="1"/>
      <c r="B357" s="1224"/>
      <c r="C357" s="462" t="s">
        <v>424</v>
      </c>
      <c r="D357" s="1226"/>
      <c r="E357" s="1226"/>
      <c r="F357" s="1226"/>
      <c r="G357" s="1226"/>
      <c r="H357" s="1226"/>
      <c r="I357" s="1226"/>
      <c r="J357" s="1226"/>
      <c r="K357" s="1226"/>
      <c r="L357" s="1226"/>
      <c r="M357" s="1227"/>
      <c r="N357" s="1227"/>
      <c r="O357" s="247"/>
      <c r="P357" s="346"/>
      <c r="Q357" s="225"/>
    </row>
    <row r="358" spans="1:27" ht="16.5" hidden="1" customHeight="1">
      <c r="A358" s="1"/>
      <c r="B358" s="29"/>
      <c r="C358" s="1201"/>
      <c r="D358" s="1201"/>
      <c r="E358" s="1201"/>
      <c r="F358" s="1202"/>
      <c r="G358" s="1202"/>
      <c r="H358" s="1202"/>
      <c r="I358" s="1202"/>
      <c r="J358" s="1202"/>
      <c r="K358" s="1202"/>
      <c r="L358" s="1202"/>
      <c r="M358" s="244"/>
      <c r="N358" s="244"/>
      <c r="O358" s="248"/>
      <c r="P358" s="345"/>
      <c r="Q358" s="227"/>
      <c r="R358" s="203"/>
      <c r="S358" s="203"/>
      <c r="T358" s="203"/>
      <c r="U358" s="203"/>
      <c r="V358" s="203"/>
      <c r="W358" s="203"/>
      <c r="X358" s="203"/>
      <c r="Y358" s="203"/>
      <c r="Z358" s="203"/>
      <c r="AA358" s="203"/>
    </row>
    <row r="359" spans="1:27" s="201" customFormat="1" ht="47.25" customHeight="1" thickTop="1">
      <c r="A359" s="3"/>
      <c r="B359" s="23" t="s">
        <v>474</v>
      </c>
      <c r="C359" s="1184" t="s">
        <v>919</v>
      </c>
      <c r="D359" s="1185"/>
      <c r="E359" s="1186"/>
      <c r="F359" s="1203" t="s">
        <v>1173</v>
      </c>
      <c r="G359" s="1203"/>
      <c r="H359" s="1203"/>
      <c r="I359" s="1204" t="s">
        <v>1174</v>
      </c>
      <c r="J359" s="1205"/>
      <c r="K359" s="1206"/>
      <c r="L359" s="1203" t="s">
        <v>1175</v>
      </c>
      <c r="M359" s="1203"/>
      <c r="N359" s="1203"/>
      <c r="O359" s="248"/>
      <c r="P359" s="339"/>
      <c r="Q359" s="228"/>
    </row>
    <row r="360" spans="1:27" s="201" customFormat="1" ht="16.5" customHeight="1">
      <c r="A360" s="3"/>
      <c r="B360" s="24" t="s">
        <v>475</v>
      </c>
      <c r="C360" s="1198"/>
      <c r="D360" s="1199"/>
      <c r="E360" s="1199"/>
      <c r="F360" s="1198"/>
      <c r="G360" s="1199"/>
      <c r="H360" s="1199"/>
      <c r="I360" s="1198"/>
      <c r="J360" s="1199"/>
      <c r="K360" s="1199"/>
      <c r="L360" s="1198"/>
      <c r="M360" s="1199"/>
      <c r="N360" s="1207"/>
      <c r="O360" s="248"/>
      <c r="P360" s="345"/>
      <c r="Q360" s="229">
        <f>E360+G360</f>
        <v>0</v>
      </c>
    </row>
    <row r="361" spans="1:27" s="201" customFormat="1" ht="41.15" customHeight="1">
      <c r="A361" s="3"/>
      <c r="B361" s="2" t="s">
        <v>474</v>
      </c>
      <c r="C361" s="1208" t="s">
        <v>1176</v>
      </c>
      <c r="D361" s="1208"/>
      <c r="E361" s="1208"/>
      <c r="F361" s="1208" t="s">
        <v>1177</v>
      </c>
      <c r="G361" s="1208"/>
      <c r="H361" s="1208"/>
      <c r="I361" s="1195" t="s">
        <v>925</v>
      </c>
      <c r="J361" s="1195"/>
      <c r="K361" s="1195"/>
      <c r="L361" s="1195" t="s">
        <v>926</v>
      </c>
      <c r="M361" s="1195"/>
      <c r="N361" s="1195"/>
      <c r="O361" s="248"/>
      <c r="Q361" s="228"/>
    </row>
    <row r="362" spans="1:27" s="201" customFormat="1" ht="16.5" customHeight="1" thickBot="1">
      <c r="A362" s="3"/>
      <c r="B362" s="2" t="s">
        <v>475</v>
      </c>
      <c r="C362" s="1198"/>
      <c r="D362" s="1199"/>
      <c r="E362" s="1199"/>
      <c r="F362" s="1198"/>
      <c r="G362" s="1199"/>
      <c r="H362" s="1199"/>
      <c r="I362" s="1198"/>
      <c r="J362" s="1199"/>
      <c r="K362" s="1199"/>
      <c r="L362" s="1209"/>
      <c r="M362" s="1210"/>
      <c r="N362" s="1211"/>
      <c r="O362" s="248">
        <f>C360+G360+K360+M360+C362+E362+G362+I362</f>
        <v>0</v>
      </c>
      <c r="Q362" s="228"/>
    </row>
    <row r="363" spans="1:27" s="201" customFormat="1" ht="40.5" customHeight="1" thickTop="1" thickBot="1">
      <c r="A363" s="3"/>
      <c r="B363" s="2" t="s">
        <v>474</v>
      </c>
      <c r="C363" s="1194" t="s">
        <v>1178</v>
      </c>
      <c r="D363" s="1194"/>
      <c r="E363" s="1194"/>
      <c r="F363" s="1195" t="s">
        <v>1179</v>
      </c>
      <c r="G363" s="1195"/>
      <c r="H363" s="1195"/>
      <c r="I363" s="1195" t="s">
        <v>1180</v>
      </c>
      <c r="J363" s="1195"/>
      <c r="K363" s="1196"/>
      <c r="L363" s="1197" t="s">
        <v>930</v>
      </c>
      <c r="M363" s="1197"/>
      <c r="N363" s="1197"/>
      <c r="O363" s="248"/>
      <c r="Q363" s="228"/>
    </row>
    <row r="364" spans="1:27" s="201" customFormat="1" ht="16.5" customHeight="1" thickTop="1" thickBot="1">
      <c r="A364" s="3"/>
      <c r="B364" s="2" t="s">
        <v>475</v>
      </c>
      <c r="C364" s="1198"/>
      <c r="D364" s="1199"/>
      <c r="E364" s="1199"/>
      <c r="F364" s="1198"/>
      <c r="G364" s="1199"/>
      <c r="H364" s="1199"/>
      <c r="I364" s="1198"/>
      <c r="J364" s="1199"/>
      <c r="K364" s="1199"/>
      <c r="L364" s="1200">
        <f>IF(ISNUMBER(O364)=TRUE,O364,"非該当")</f>
        <v>0</v>
      </c>
      <c r="M364" s="1200"/>
      <c r="N364" s="1200"/>
      <c r="O364" s="343">
        <f>C360+F360+I360+L360+C362+F362+I362+L362+C364+F364</f>
        <v>0</v>
      </c>
      <c r="Q364" s="228"/>
    </row>
    <row r="365" spans="1:27" ht="16.5" customHeight="1" thickTop="1">
      <c r="A365" s="1"/>
      <c r="B365" s="1"/>
      <c r="C365" s="1"/>
      <c r="D365" s="4"/>
      <c r="E365" s="4"/>
      <c r="F365" s="87"/>
      <c r="G365" s="87"/>
      <c r="H365" s="72"/>
      <c r="I365" s="87"/>
      <c r="J365" s="87"/>
      <c r="K365" s="87"/>
      <c r="L365" s="4"/>
      <c r="M365" s="87"/>
      <c r="N365" s="4"/>
      <c r="O365" s="248"/>
      <c r="P365" s="201"/>
      <c r="Q365" s="227"/>
      <c r="R365" s="203"/>
      <c r="S365" s="203"/>
      <c r="T365" s="203"/>
      <c r="U365" s="203"/>
      <c r="V365" s="203"/>
      <c r="W365" s="203"/>
      <c r="X365" s="203"/>
      <c r="Y365" s="203"/>
      <c r="Z365" s="203"/>
      <c r="AA365" s="203"/>
    </row>
    <row r="366" spans="1:27" s="218" customFormat="1" ht="16.5" customHeight="1">
      <c r="A366" s="25">
        <v>31</v>
      </c>
      <c r="B366" s="22" t="s">
        <v>497</v>
      </c>
      <c r="C366" s="1212"/>
      <c r="D366" s="1213"/>
      <c r="E366" s="1213"/>
      <c r="F366" s="1213"/>
      <c r="G366" s="1214"/>
      <c r="H366" s="1215" t="s">
        <v>395</v>
      </c>
      <c r="I366" s="1216"/>
      <c r="J366" s="1217"/>
      <c r="K366" s="1218"/>
      <c r="L366" s="1218"/>
      <c r="M366" s="1218"/>
      <c r="N366" s="1219"/>
      <c r="O366" s="249" t="s">
        <v>503</v>
      </c>
      <c r="P366" s="344"/>
      <c r="Q366" s="225"/>
    </row>
    <row r="367" spans="1:27" ht="16.5" customHeight="1">
      <c r="A367" s="1"/>
      <c r="B367" s="28" t="s">
        <v>473</v>
      </c>
      <c r="C367" s="1220"/>
      <c r="D367" s="1220"/>
      <c r="E367" s="1221" t="s">
        <v>515</v>
      </c>
      <c r="F367" s="1221"/>
      <c r="G367" s="662"/>
      <c r="H367" s="662"/>
      <c r="I367" s="662"/>
      <c r="J367" s="662"/>
      <c r="K367" s="662"/>
      <c r="L367" s="662"/>
      <c r="M367" s="1222"/>
      <c r="N367" s="1222"/>
      <c r="O367" s="248" t="s">
        <v>504</v>
      </c>
      <c r="P367" s="345"/>
      <c r="Q367" s="227"/>
      <c r="R367" s="203"/>
      <c r="S367" s="203"/>
      <c r="T367" s="203"/>
      <c r="U367" s="203"/>
      <c r="V367" s="203"/>
      <c r="W367" s="203"/>
      <c r="X367" s="203"/>
      <c r="Y367" s="203"/>
      <c r="Z367" s="203"/>
      <c r="AA367" s="203"/>
    </row>
    <row r="368" spans="1:27" ht="16.5" customHeight="1">
      <c r="A368" s="1"/>
      <c r="B368" s="1223" t="s">
        <v>418</v>
      </c>
      <c r="C368" s="2" t="s">
        <v>423</v>
      </c>
      <c r="D368" s="1225"/>
      <c r="E368" s="1225"/>
      <c r="F368" s="1225"/>
      <c r="G368" s="1225"/>
      <c r="H368" s="1225"/>
      <c r="I368" s="1225"/>
      <c r="J368" s="1225"/>
      <c r="K368" s="1225"/>
      <c r="L368" s="1225"/>
      <c r="M368" s="1222"/>
      <c r="N368" s="1222"/>
      <c r="P368" s="346"/>
      <c r="Q368" s="227"/>
      <c r="R368" s="203"/>
      <c r="S368" s="203"/>
      <c r="T368" s="203"/>
      <c r="U368" s="203"/>
      <c r="V368" s="203"/>
      <c r="W368" s="203"/>
      <c r="X368" s="203"/>
      <c r="Y368" s="203"/>
      <c r="Z368" s="203"/>
      <c r="AA368" s="203"/>
    </row>
    <row r="369" spans="1:27" s="218" customFormat="1" ht="16.5" customHeight="1" thickBot="1">
      <c r="A369" s="1"/>
      <c r="B369" s="1224"/>
      <c r="C369" s="462" t="s">
        <v>424</v>
      </c>
      <c r="D369" s="1226"/>
      <c r="E369" s="1226"/>
      <c r="F369" s="1226"/>
      <c r="G369" s="1226"/>
      <c r="H369" s="1226"/>
      <c r="I369" s="1226"/>
      <c r="J369" s="1226"/>
      <c r="K369" s="1226"/>
      <c r="L369" s="1226"/>
      <c r="M369" s="1227"/>
      <c r="N369" s="1227"/>
      <c r="O369" s="247"/>
      <c r="P369" s="346"/>
      <c r="Q369" s="225"/>
    </row>
    <row r="370" spans="1:27" ht="16.5" hidden="1" customHeight="1">
      <c r="A370" s="1"/>
      <c r="B370" s="29"/>
      <c r="C370" s="1201"/>
      <c r="D370" s="1201"/>
      <c r="E370" s="1201"/>
      <c r="F370" s="1202"/>
      <c r="G370" s="1202"/>
      <c r="H370" s="1202"/>
      <c r="I370" s="1202"/>
      <c r="J370" s="1202"/>
      <c r="K370" s="1202"/>
      <c r="L370" s="1202"/>
      <c r="M370" s="244"/>
      <c r="N370" s="244"/>
      <c r="O370" s="248"/>
      <c r="P370" s="345"/>
      <c r="Q370" s="227"/>
      <c r="R370" s="203"/>
      <c r="S370" s="203"/>
      <c r="T370" s="203"/>
      <c r="U370" s="203"/>
      <c r="V370" s="203"/>
      <c r="W370" s="203"/>
      <c r="X370" s="203"/>
      <c r="Y370" s="203"/>
      <c r="Z370" s="203"/>
      <c r="AA370" s="203"/>
    </row>
    <row r="371" spans="1:27" s="201" customFormat="1" ht="47.25" customHeight="1" thickTop="1">
      <c r="A371" s="3"/>
      <c r="B371" s="23" t="s">
        <v>474</v>
      </c>
      <c r="C371" s="1184" t="s">
        <v>919</v>
      </c>
      <c r="D371" s="1185"/>
      <c r="E371" s="1186"/>
      <c r="F371" s="1203" t="s">
        <v>1173</v>
      </c>
      <c r="G371" s="1203"/>
      <c r="H371" s="1203"/>
      <c r="I371" s="1204" t="s">
        <v>1174</v>
      </c>
      <c r="J371" s="1205"/>
      <c r="K371" s="1206"/>
      <c r="L371" s="1203" t="s">
        <v>1175</v>
      </c>
      <c r="M371" s="1203"/>
      <c r="N371" s="1203"/>
      <c r="O371" s="248"/>
      <c r="P371" s="339"/>
      <c r="Q371" s="228"/>
    </row>
    <row r="372" spans="1:27" s="201" customFormat="1" ht="16.5" customHeight="1">
      <c r="A372" s="3"/>
      <c r="B372" s="24" t="s">
        <v>475</v>
      </c>
      <c r="C372" s="1198"/>
      <c r="D372" s="1199"/>
      <c r="E372" s="1199"/>
      <c r="F372" s="1198"/>
      <c r="G372" s="1199"/>
      <c r="H372" s="1199"/>
      <c r="I372" s="1198"/>
      <c r="J372" s="1199"/>
      <c r="K372" s="1199"/>
      <c r="L372" s="1198"/>
      <c r="M372" s="1199"/>
      <c r="N372" s="1207"/>
      <c r="O372" s="248"/>
      <c r="P372" s="345"/>
      <c r="Q372" s="229">
        <f>E372+G372</f>
        <v>0</v>
      </c>
    </row>
    <row r="373" spans="1:27" s="201" customFormat="1" ht="41.15" customHeight="1">
      <c r="A373" s="3"/>
      <c r="B373" s="2" t="s">
        <v>474</v>
      </c>
      <c r="C373" s="1208" t="s">
        <v>1176</v>
      </c>
      <c r="D373" s="1208"/>
      <c r="E373" s="1208"/>
      <c r="F373" s="1208" t="s">
        <v>1177</v>
      </c>
      <c r="G373" s="1208"/>
      <c r="H373" s="1208"/>
      <c r="I373" s="1195" t="s">
        <v>925</v>
      </c>
      <c r="J373" s="1195"/>
      <c r="K373" s="1195"/>
      <c r="L373" s="1195" t="s">
        <v>926</v>
      </c>
      <c r="M373" s="1195"/>
      <c r="N373" s="1195"/>
      <c r="O373" s="248"/>
      <c r="Q373" s="228"/>
    </row>
    <row r="374" spans="1:27" s="201" customFormat="1" ht="16.5" customHeight="1" thickBot="1">
      <c r="A374" s="3"/>
      <c r="B374" s="2" t="s">
        <v>475</v>
      </c>
      <c r="C374" s="1198"/>
      <c r="D374" s="1199"/>
      <c r="E374" s="1199"/>
      <c r="F374" s="1198"/>
      <c r="G374" s="1199"/>
      <c r="H374" s="1199"/>
      <c r="I374" s="1198"/>
      <c r="J374" s="1199"/>
      <c r="K374" s="1199"/>
      <c r="L374" s="1209"/>
      <c r="M374" s="1210"/>
      <c r="N374" s="1211"/>
      <c r="O374" s="248">
        <f>C372+G372+K372+M372+C374+E374+G374+I374</f>
        <v>0</v>
      </c>
      <c r="Q374" s="228"/>
    </row>
    <row r="375" spans="1:27" s="201" customFormat="1" ht="40.5" customHeight="1" thickTop="1" thickBot="1">
      <c r="A375" s="3"/>
      <c r="B375" s="2" t="s">
        <v>474</v>
      </c>
      <c r="C375" s="1194" t="s">
        <v>1178</v>
      </c>
      <c r="D375" s="1194"/>
      <c r="E375" s="1194"/>
      <c r="F375" s="1195" t="s">
        <v>1179</v>
      </c>
      <c r="G375" s="1195"/>
      <c r="H375" s="1195"/>
      <c r="I375" s="1195" t="s">
        <v>1180</v>
      </c>
      <c r="J375" s="1195"/>
      <c r="K375" s="1196"/>
      <c r="L375" s="1197" t="s">
        <v>930</v>
      </c>
      <c r="M375" s="1197"/>
      <c r="N375" s="1197"/>
      <c r="O375" s="248"/>
      <c r="Q375" s="228"/>
    </row>
    <row r="376" spans="1:27" s="201" customFormat="1" ht="16.5" customHeight="1" thickTop="1" thickBot="1">
      <c r="A376" s="3"/>
      <c r="B376" s="2" t="s">
        <v>475</v>
      </c>
      <c r="C376" s="1198"/>
      <c r="D376" s="1199"/>
      <c r="E376" s="1199"/>
      <c r="F376" s="1198"/>
      <c r="G376" s="1199"/>
      <c r="H376" s="1199"/>
      <c r="I376" s="1198"/>
      <c r="J376" s="1199"/>
      <c r="K376" s="1199"/>
      <c r="L376" s="1200">
        <f>IF(ISNUMBER(O376)=TRUE,O376,"非該当")</f>
        <v>0</v>
      </c>
      <c r="M376" s="1200"/>
      <c r="N376" s="1200"/>
      <c r="O376" s="343">
        <f>C372+F372+I372+L372+C374+F374+I374+L374+C376+F376</f>
        <v>0</v>
      </c>
      <c r="Q376" s="228"/>
    </row>
    <row r="377" spans="1:27" ht="16.5" customHeight="1" thickTop="1">
      <c r="A377" s="1"/>
      <c r="B377" s="1"/>
      <c r="C377" s="1"/>
      <c r="D377" s="4"/>
      <c r="E377" s="4"/>
      <c r="F377" s="87"/>
      <c r="G377" s="87"/>
      <c r="H377" s="72"/>
      <c r="I377" s="87"/>
      <c r="J377" s="87"/>
      <c r="K377" s="87"/>
      <c r="L377" s="4"/>
      <c r="M377" s="87"/>
      <c r="N377" s="4"/>
      <c r="O377" s="248"/>
      <c r="P377" s="201"/>
      <c r="Q377" s="227"/>
      <c r="R377" s="203"/>
      <c r="S377" s="203"/>
      <c r="T377" s="203"/>
      <c r="U377" s="203"/>
      <c r="V377" s="203"/>
      <c r="W377" s="203"/>
      <c r="X377" s="203"/>
      <c r="Y377" s="203"/>
      <c r="Z377" s="203"/>
      <c r="AA377" s="203"/>
    </row>
    <row r="378" spans="1:27" s="218" customFormat="1" ht="16.5" customHeight="1">
      <c r="A378" s="25">
        <v>32</v>
      </c>
      <c r="B378" s="22" t="s">
        <v>497</v>
      </c>
      <c r="C378" s="1212"/>
      <c r="D378" s="1213"/>
      <c r="E378" s="1213"/>
      <c r="F378" s="1213"/>
      <c r="G378" s="1214"/>
      <c r="H378" s="1215" t="s">
        <v>395</v>
      </c>
      <c r="I378" s="1216"/>
      <c r="J378" s="1217"/>
      <c r="K378" s="1218"/>
      <c r="L378" s="1218"/>
      <c r="M378" s="1218"/>
      <c r="N378" s="1219"/>
      <c r="O378" s="249" t="s">
        <v>503</v>
      </c>
      <c r="P378" s="344"/>
      <c r="Q378" s="225"/>
    </row>
    <row r="379" spans="1:27" ht="16.5" customHeight="1">
      <c r="A379" s="1"/>
      <c r="B379" s="28" t="s">
        <v>473</v>
      </c>
      <c r="C379" s="1220"/>
      <c r="D379" s="1220"/>
      <c r="E379" s="1221" t="s">
        <v>515</v>
      </c>
      <c r="F379" s="1221"/>
      <c r="G379" s="662"/>
      <c r="H379" s="662"/>
      <c r="I379" s="662"/>
      <c r="J379" s="662"/>
      <c r="K379" s="662"/>
      <c r="L379" s="662"/>
      <c r="M379" s="1222"/>
      <c r="N379" s="1222"/>
      <c r="O379" s="248" t="s">
        <v>504</v>
      </c>
      <c r="P379" s="345"/>
      <c r="Q379" s="227"/>
      <c r="R379" s="203"/>
      <c r="S379" s="203"/>
      <c r="T379" s="203"/>
      <c r="U379" s="203"/>
      <c r="V379" s="203"/>
      <c r="W379" s="203"/>
      <c r="X379" s="203"/>
      <c r="Y379" s="203"/>
      <c r="Z379" s="203"/>
      <c r="AA379" s="203"/>
    </row>
    <row r="380" spans="1:27" ht="16.5" customHeight="1">
      <c r="A380" s="1"/>
      <c r="B380" s="1223" t="s">
        <v>418</v>
      </c>
      <c r="C380" s="2" t="s">
        <v>423</v>
      </c>
      <c r="D380" s="1225"/>
      <c r="E380" s="1225"/>
      <c r="F380" s="1225"/>
      <c r="G380" s="1225"/>
      <c r="H380" s="1225"/>
      <c r="I380" s="1225"/>
      <c r="J380" s="1225"/>
      <c r="K380" s="1225"/>
      <c r="L380" s="1225"/>
      <c r="M380" s="1222"/>
      <c r="N380" s="1222"/>
      <c r="P380" s="346"/>
      <c r="Q380" s="227"/>
      <c r="R380" s="203"/>
      <c r="S380" s="203"/>
      <c r="T380" s="203"/>
      <c r="U380" s="203"/>
      <c r="V380" s="203"/>
      <c r="W380" s="203"/>
      <c r="X380" s="203"/>
      <c r="Y380" s="203"/>
      <c r="Z380" s="203"/>
      <c r="AA380" s="203"/>
    </row>
    <row r="381" spans="1:27" s="218" customFormat="1" ht="16.5" customHeight="1" thickBot="1">
      <c r="A381" s="1"/>
      <c r="B381" s="1224"/>
      <c r="C381" s="462" t="s">
        <v>424</v>
      </c>
      <c r="D381" s="1226"/>
      <c r="E381" s="1226"/>
      <c r="F381" s="1226"/>
      <c r="G381" s="1226"/>
      <c r="H381" s="1226"/>
      <c r="I381" s="1226"/>
      <c r="J381" s="1226"/>
      <c r="K381" s="1226"/>
      <c r="L381" s="1226"/>
      <c r="M381" s="1227"/>
      <c r="N381" s="1227"/>
      <c r="O381" s="247"/>
      <c r="P381" s="346"/>
      <c r="Q381" s="225"/>
    </row>
    <row r="382" spans="1:27" ht="16.5" hidden="1" customHeight="1">
      <c r="A382" s="1"/>
      <c r="B382" s="29"/>
      <c r="C382" s="1201"/>
      <c r="D382" s="1201"/>
      <c r="E382" s="1201"/>
      <c r="F382" s="1202"/>
      <c r="G382" s="1202"/>
      <c r="H382" s="1202"/>
      <c r="I382" s="1202"/>
      <c r="J382" s="1202"/>
      <c r="K382" s="1202"/>
      <c r="L382" s="1202"/>
      <c r="M382" s="244"/>
      <c r="N382" s="244"/>
      <c r="O382" s="248"/>
      <c r="P382" s="345"/>
      <c r="Q382" s="227"/>
      <c r="R382" s="203"/>
      <c r="S382" s="203"/>
      <c r="T382" s="203"/>
      <c r="U382" s="203"/>
      <c r="V382" s="203"/>
      <c r="W382" s="203"/>
      <c r="X382" s="203"/>
      <c r="Y382" s="203"/>
      <c r="Z382" s="203"/>
      <c r="AA382" s="203"/>
    </row>
    <row r="383" spans="1:27" s="201" customFormat="1" ht="47.25" customHeight="1" thickTop="1">
      <c r="A383" s="3"/>
      <c r="B383" s="23" t="s">
        <v>474</v>
      </c>
      <c r="C383" s="1184" t="s">
        <v>919</v>
      </c>
      <c r="D383" s="1185"/>
      <c r="E383" s="1186"/>
      <c r="F383" s="1203" t="s">
        <v>1173</v>
      </c>
      <c r="G383" s="1203"/>
      <c r="H383" s="1203"/>
      <c r="I383" s="1204" t="s">
        <v>1174</v>
      </c>
      <c r="J383" s="1205"/>
      <c r="K383" s="1206"/>
      <c r="L383" s="1203" t="s">
        <v>1175</v>
      </c>
      <c r="M383" s="1203"/>
      <c r="N383" s="1203"/>
      <c r="O383" s="248"/>
      <c r="P383" s="339"/>
      <c r="Q383" s="228"/>
    </row>
    <row r="384" spans="1:27" s="201" customFormat="1" ht="16.5" customHeight="1">
      <c r="A384" s="3"/>
      <c r="B384" s="24" t="s">
        <v>475</v>
      </c>
      <c r="C384" s="1198"/>
      <c r="D384" s="1199"/>
      <c r="E384" s="1199"/>
      <c r="F384" s="1198"/>
      <c r="G384" s="1199"/>
      <c r="H384" s="1199"/>
      <c r="I384" s="1198"/>
      <c r="J384" s="1199"/>
      <c r="K384" s="1199"/>
      <c r="L384" s="1198"/>
      <c r="M384" s="1199"/>
      <c r="N384" s="1207"/>
      <c r="O384" s="248"/>
      <c r="P384" s="345"/>
      <c r="Q384" s="229">
        <f>E384+G384</f>
        <v>0</v>
      </c>
    </row>
    <row r="385" spans="1:27" s="201" customFormat="1" ht="41.15" customHeight="1">
      <c r="A385" s="3"/>
      <c r="B385" s="2" t="s">
        <v>474</v>
      </c>
      <c r="C385" s="1208" t="s">
        <v>1176</v>
      </c>
      <c r="D385" s="1208"/>
      <c r="E385" s="1208"/>
      <c r="F385" s="1208" t="s">
        <v>1177</v>
      </c>
      <c r="G385" s="1208"/>
      <c r="H385" s="1208"/>
      <c r="I385" s="1195" t="s">
        <v>925</v>
      </c>
      <c r="J385" s="1195"/>
      <c r="K385" s="1195"/>
      <c r="L385" s="1195" t="s">
        <v>926</v>
      </c>
      <c r="M385" s="1195"/>
      <c r="N385" s="1195"/>
      <c r="O385" s="248"/>
      <c r="Q385" s="228"/>
    </row>
    <row r="386" spans="1:27" s="201" customFormat="1" ht="16.5" customHeight="1" thickBot="1">
      <c r="A386" s="3"/>
      <c r="B386" s="2" t="s">
        <v>475</v>
      </c>
      <c r="C386" s="1198"/>
      <c r="D386" s="1199"/>
      <c r="E386" s="1199"/>
      <c r="F386" s="1198"/>
      <c r="G386" s="1199"/>
      <c r="H386" s="1199"/>
      <c r="I386" s="1198"/>
      <c r="J386" s="1199"/>
      <c r="K386" s="1199"/>
      <c r="L386" s="1209"/>
      <c r="M386" s="1210"/>
      <c r="N386" s="1211"/>
      <c r="O386" s="248">
        <f>C384+G384+K384+M384+C386+E386+G386+I386</f>
        <v>0</v>
      </c>
      <c r="Q386" s="228"/>
    </row>
    <row r="387" spans="1:27" s="201" customFormat="1" ht="40.5" customHeight="1" thickTop="1" thickBot="1">
      <c r="A387" s="3"/>
      <c r="B387" s="2" t="s">
        <v>474</v>
      </c>
      <c r="C387" s="1194" t="s">
        <v>1178</v>
      </c>
      <c r="D387" s="1194"/>
      <c r="E387" s="1194"/>
      <c r="F387" s="1195" t="s">
        <v>1179</v>
      </c>
      <c r="G387" s="1195"/>
      <c r="H387" s="1195"/>
      <c r="I387" s="1195" t="s">
        <v>1180</v>
      </c>
      <c r="J387" s="1195"/>
      <c r="K387" s="1196"/>
      <c r="L387" s="1197" t="s">
        <v>930</v>
      </c>
      <c r="M387" s="1197"/>
      <c r="N387" s="1197"/>
      <c r="O387" s="248"/>
      <c r="Q387" s="228"/>
    </row>
    <row r="388" spans="1:27" s="201" customFormat="1" ht="16.5" customHeight="1" thickTop="1" thickBot="1">
      <c r="A388" s="3"/>
      <c r="B388" s="2" t="s">
        <v>475</v>
      </c>
      <c r="C388" s="1198"/>
      <c r="D388" s="1199"/>
      <c r="E388" s="1199"/>
      <c r="F388" s="1198"/>
      <c r="G388" s="1199"/>
      <c r="H388" s="1199"/>
      <c r="I388" s="1198"/>
      <c r="J388" s="1199"/>
      <c r="K388" s="1199"/>
      <c r="L388" s="1200">
        <f>IF(ISNUMBER(O388)=TRUE,O388,"非該当")</f>
        <v>0</v>
      </c>
      <c r="M388" s="1200"/>
      <c r="N388" s="1200"/>
      <c r="O388" s="343">
        <f>C384+F384+I384+L384+C386+F386+I386+L386+C388+F388</f>
        <v>0</v>
      </c>
      <c r="Q388" s="228"/>
    </row>
    <row r="389" spans="1:27" ht="16.5" customHeight="1" thickTop="1">
      <c r="A389" s="1"/>
      <c r="B389" s="1"/>
      <c r="C389" s="1"/>
      <c r="D389" s="4"/>
      <c r="E389" s="4"/>
      <c r="F389" s="87"/>
      <c r="G389" s="87"/>
      <c r="H389" s="72"/>
      <c r="I389" s="87"/>
      <c r="J389" s="87"/>
      <c r="K389" s="87"/>
      <c r="L389" s="4"/>
      <c r="M389" s="87"/>
      <c r="N389" s="4"/>
      <c r="O389" s="248"/>
      <c r="P389" s="201"/>
      <c r="Q389" s="227"/>
      <c r="R389" s="203"/>
      <c r="S389" s="203"/>
      <c r="T389" s="203"/>
      <c r="U389" s="203"/>
      <c r="V389" s="203"/>
      <c r="W389" s="203"/>
      <c r="X389" s="203"/>
      <c r="Y389" s="203"/>
      <c r="Z389" s="203"/>
      <c r="AA389" s="203"/>
    </row>
    <row r="390" spans="1:27" s="218" customFormat="1" ht="16.5" customHeight="1">
      <c r="A390" s="25">
        <v>33</v>
      </c>
      <c r="B390" s="22" t="s">
        <v>497</v>
      </c>
      <c r="C390" s="1212"/>
      <c r="D390" s="1213"/>
      <c r="E390" s="1213"/>
      <c r="F390" s="1213"/>
      <c r="G390" s="1214"/>
      <c r="H390" s="1215" t="s">
        <v>395</v>
      </c>
      <c r="I390" s="1216"/>
      <c r="J390" s="1217"/>
      <c r="K390" s="1218"/>
      <c r="L390" s="1218"/>
      <c r="M390" s="1218"/>
      <c r="N390" s="1219"/>
      <c r="O390" s="249" t="s">
        <v>503</v>
      </c>
      <c r="P390" s="344"/>
      <c r="Q390" s="225"/>
    </row>
    <row r="391" spans="1:27" ht="16.5" customHeight="1">
      <c r="A391" s="1"/>
      <c r="B391" s="28" t="s">
        <v>473</v>
      </c>
      <c r="C391" s="1220"/>
      <c r="D391" s="1220"/>
      <c r="E391" s="1221" t="s">
        <v>515</v>
      </c>
      <c r="F391" s="1221"/>
      <c r="G391" s="662"/>
      <c r="H391" s="662"/>
      <c r="I391" s="662"/>
      <c r="J391" s="662"/>
      <c r="K391" s="662"/>
      <c r="L391" s="662"/>
      <c r="M391" s="1222"/>
      <c r="N391" s="1222"/>
      <c r="O391" s="248" t="s">
        <v>504</v>
      </c>
      <c r="P391" s="345"/>
      <c r="Q391" s="227"/>
      <c r="R391" s="203"/>
      <c r="S391" s="203"/>
      <c r="T391" s="203"/>
      <c r="U391" s="203"/>
      <c r="V391" s="203"/>
      <c r="W391" s="203"/>
      <c r="X391" s="203"/>
      <c r="Y391" s="203"/>
      <c r="Z391" s="203"/>
      <c r="AA391" s="203"/>
    </row>
    <row r="392" spans="1:27" ht="16.5" customHeight="1">
      <c r="A392" s="1"/>
      <c r="B392" s="1223" t="s">
        <v>418</v>
      </c>
      <c r="C392" s="2" t="s">
        <v>423</v>
      </c>
      <c r="D392" s="1225"/>
      <c r="E392" s="1225"/>
      <c r="F392" s="1225"/>
      <c r="G392" s="1225"/>
      <c r="H392" s="1225"/>
      <c r="I392" s="1225"/>
      <c r="J392" s="1225"/>
      <c r="K392" s="1225"/>
      <c r="L392" s="1225"/>
      <c r="M392" s="1222"/>
      <c r="N392" s="1222"/>
      <c r="P392" s="346"/>
      <c r="Q392" s="227"/>
      <c r="R392" s="203"/>
      <c r="S392" s="203"/>
      <c r="T392" s="203"/>
      <c r="U392" s="203"/>
      <c r="V392" s="203"/>
      <c r="W392" s="203"/>
      <c r="X392" s="203"/>
      <c r="Y392" s="203"/>
      <c r="Z392" s="203"/>
      <c r="AA392" s="203"/>
    </row>
    <row r="393" spans="1:27" s="218" customFormat="1" ht="16.5" customHeight="1" thickBot="1">
      <c r="A393" s="1"/>
      <c r="B393" s="1224"/>
      <c r="C393" s="462" t="s">
        <v>424</v>
      </c>
      <c r="D393" s="1226"/>
      <c r="E393" s="1226"/>
      <c r="F393" s="1226"/>
      <c r="G393" s="1226"/>
      <c r="H393" s="1226"/>
      <c r="I393" s="1226"/>
      <c r="J393" s="1226"/>
      <c r="K393" s="1226"/>
      <c r="L393" s="1226"/>
      <c r="M393" s="1227"/>
      <c r="N393" s="1227"/>
      <c r="O393" s="247"/>
      <c r="P393" s="346"/>
      <c r="Q393" s="225"/>
    </row>
    <row r="394" spans="1:27" ht="16.5" hidden="1" customHeight="1">
      <c r="A394" s="1"/>
      <c r="B394" s="29"/>
      <c r="C394" s="1201"/>
      <c r="D394" s="1201"/>
      <c r="E394" s="1201"/>
      <c r="F394" s="1202"/>
      <c r="G394" s="1202"/>
      <c r="H394" s="1202"/>
      <c r="I394" s="1202"/>
      <c r="J394" s="1202"/>
      <c r="K394" s="1202"/>
      <c r="L394" s="1202"/>
      <c r="M394" s="244"/>
      <c r="N394" s="244"/>
      <c r="O394" s="248"/>
      <c r="P394" s="345"/>
      <c r="Q394" s="227"/>
      <c r="R394" s="203"/>
      <c r="S394" s="203"/>
      <c r="T394" s="203"/>
      <c r="U394" s="203"/>
      <c r="V394" s="203"/>
      <c r="W394" s="203"/>
      <c r="X394" s="203"/>
      <c r="Y394" s="203"/>
      <c r="Z394" s="203"/>
      <c r="AA394" s="203"/>
    </row>
    <row r="395" spans="1:27" s="201" customFormat="1" ht="47.25" customHeight="1" thickTop="1">
      <c r="A395" s="3"/>
      <c r="B395" s="23" t="s">
        <v>474</v>
      </c>
      <c r="C395" s="1184" t="s">
        <v>919</v>
      </c>
      <c r="D395" s="1185"/>
      <c r="E395" s="1186"/>
      <c r="F395" s="1203" t="s">
        <v>1173</v>
      </c>
      <c r="G395" s="1203"/>
      <c r="H395" s="1203"/>
      <c r="I395" s="1204" t="s">
        <v>1174</v>
      </c>
      <c r="J395" s="1205"/>
      <c r="K395" s="1206"/>
      <c r="L395" s="1203" t="s">
        <v>1175</v>
      </c>
      <c r="M395" s="1203"/>
      <c r="N395" s="1203"/>
      <c r="O395" s="248"/>
      <c r="P395" s="339"/>
      <c r="Q395" s="228"/>
    </row>
    <row r="396" spans="1:27" s="201" customFormat="1" ht="16.5" customHeight="1">
      <c r="A396" s="3"/>
      <c r="B396" s="24" t="s">
        <v>475</v>
      </c>
      <c r="C396" s="1198"/>
      <c r="D396" s="1199"/>
      <c r="E396" s="1199"/>
      <c r="F396" s="1198"/>
      <c r="G396" s="1199"/>
      <c r="H396" s="1199"/>
      <c r="I396" s="1198"/>
      <c r="J396" s="1199"/>
      <c r="K396" s="1199"/>
      <c r="L396" s="1198"/>
      <c r="M396" s="1199"/>
      <c r="N396" s="1207"/>
      <c r="O396" s="248"/>
      <c r="P396" s="345"/>
      <c r="Q396" s="229">
        <f>E396+G396</f>
        <v>0</v>
      </c>
    </row>
    <row r="397" spans="1:27" s="201" customFormat="1" ht="41.15" customHeight="1">
      <c r="A397" s="3"/>
      <c r="B397" s="2" t="s">
        <v>474</v>
      </c>
      <c r="C397" s="1208" t="s">
        <v>1176</v>
      </c>
      <c r="D397" s="1208"/>
      <c r="E397" s="1208"/>
      <c r="F397" s="1208" t="s">
        <v>1177</v>
      </c>
      <c r="G397" s="1208"/>
      <c r="H397" s="1208"/>
      <c r="I397" s="1195" t="s">
        <v>925</v>
      </c>
      <c r="J397" s="1195"/>
      <c r="K397" s="1195"/>
      <c r="L397" s="1195" t="s">
        <v>926</v>
      </c>
      <c r="M397" s="1195"/>
      <c r="N397" s="1195"/>
      <c r="O397" s="248"/>
      <c r="Q397" s="228"/>
    </row>
    <row r="398" spans="1:27" s="201" customFormat="1" ht="16.5" customHeight="1" thickBot="1">
      <c r="A398" s="3"/>
      <c r="B398" s="2" t="s">
        <v>475</v>
      </c>
      <c r="C398" s="1198"/>
      <c r="D398" s="1199"/>
      <c r="E398" s="1199"/>
      <c r="F398" s="1198"/>
      <c r="G398" s="1199"/>
      <c r="H398" s="1199"/>
      <c r="I398" s="1198"/>
      <c r="J398" s="1199"/>
      <c r="K398" s="1199"/>
      <c r="L398" s="1209"/>
      <c r="M398" s="1210"/>
      <c r="N398" s="1211"/>
      <c r="O398" s="248">
        <f>C396+G396+K396+M396+C398+E398+G398+I398</f>
        <v>0</v>
      </c>
      <c r="Q398" s="228"/>
    </row>
    <row r="399" spans="1:27" s="201" customFormat="1" ht="40.5" customHeight="1" thickTop="1" thickBot="1">
      <c r="A399" s="3"/>
      <c r="B399" s="2" t="s">
        <v>474</v>
      </c>
      <c r="C399" s="1194" t="s">
        <v>1178</v>
      </c>
      <c r="D399" s="1194"/>
      <c r="E399" s="1194"/>
      <c r="F399" s="1195" t="s">
        <v>1179</v>
      </c>
      <c r="G399" s="1195"/>
      <c r="H399" s="1195"/>
      <c r="I399" s="1195" t="s">
        <v>1180</v>
      </c>
      <c r="J399" s="1195"/>
      <c r="K399" s="1196"/>
      <c r="L399" s="1197" t="s">
        <v>930</v>
      </c>
      <c r="M399" s="1197"/>
      <c r="N399" s="1197"/>
      <c r="O399" s="248"/>
      <c r="Q399" s="228"/>
    </row>
    <row r="400" spans="1:27" s="201" customFormat="1" ht="16.5" customHeight="1" thickTop="1" thickBot="1">
      <c r="A400" s="3"/>
      <c r="B400" s="2" t="s">
        <v>475</v>
      </c>
      <c r="C400" s="1198"/>
      <c r="D400" s="1199"/>
      <c r="E400" s="1199"/>
      <c r="F400" s="1198"/>
      <c r="G400" s="1199"/>
      <c r="H400" s="1199"/>
      <c r="I400" s="1198"/>
      <c r="J400" s="1199"/>
      <c r="K400" s="1199"/>
      <c r="L400" s="1200">
        <f>IF(ISNUMBER(O400)=TRUE,O400,"非該当")</f>
        <v>0</v>
      </c>
      <c r="M400" s="1200"/>
      <c r="N400" s="1200"/>
      <c r="O400" s="343">
        <f>C396+F396+I396+L396+C398+F398+I398+L398+C400+F400</f>
        <v>0</v>
      </c>
      <c r="Q400" s="228"/>
    </row>
    <row r="401" spans="1:27" ht="16.5" customHeight="1" thickTop="1">
      <c r="A401" s="1"/>
      <c r="B401" s="1"/>
      <c r="C401" s="1"/>
      <c r="D401" s="4"/>
      <c r="E401" s="4"/>
      <c r="F401" s="87"/>
      <c r="G401" s="87"/>
      <c r="H401" s="72"/>
      <c r="I401" s="87"/>
      <c r="J401" s="87"/>
      <c r="K401" s="87"/>
      <c r="L401" s="4"/>
      <c r="M401" s="87"/>
      <c r="N401" s="4"/>
      <c r="O401" s="248"/>
      <c r="P401" s="201"/>
      <c r="Q401" s="227"/>
      <c r="R401" s="203"/>
      <c r="S401" s="203"/>
      <c r="T401" s="203"/>
      <c r="U401" s="203"/>
      <c r="V401" s="203"/>
      <c r="W401" s="203"/>
      <c r="X401" s="203"/>
      <c r="Y401" s="203"/>
      <c r="Z401" s="203"/>
      <c r="AA401" s="203"/>
    </row>
    <row r="402" spans="1:27" s="218" customFormat="1" ht="16.5" customHeight="1">
      <c r="A402" s="25">
        <v>34</v>
      </c>
      <c r="B402" s="22" t="s">
        <v>497</v>
      </c>
      <c r="C402" s="1212"/>
      <c r="D402" s="1213"/>
      <c r="E402" s="1213"/>
      <c r="F402" s="1213"/>
      <c r="G402" s="1214"/>
      <c r="H402" s="1215" t="s">
        <v>395</v>
      </c>
      <c r="I402" s="1216"/>
      <c r="J402" s="1217"/>
      <c r="K402" s="1218"/>
      <c r="L402" s="1218"/>
      <c r="M402" s="1218"/>
      <c r="N402" s="1219"/>
      <c r="O402" s="249" t="s">
        <v>503</v>
      </c>
      <c r="P402" s="344"/>
      <c r="Q402" s="225"/>
    </row>
    <row r="403" spans="1:27" ht="16.5" customHeight="1">
      <c r="A403" s="1"/>
      <c r="B403" s="28" t="s">
        <v>473</v>
      </c>
      <c r="C403" s="1220"/>
      <c r="D403" s="1220"/>
      <c r="E403" s="1221" t="s">
        <v>515</v>
      </c>
      <c r="F403" s="1221"/>
      <c r="G403" s="662"/>
      <c r="H403" s="662"/>
      <c r="I403" s="662"/>
      <c r="J403" s="662"/>
      <c r="K403" s="662"/>
      <c r="L403" s="662"/>
      <c r="M403" s="1222"/>
      <c r="N403" s="1222"/>
      <c r="O403" s="248" t="s">
        <v>504</v>
      </c>
      <c r="P403" s="345"/>
      <c r="Q403" s="227"/>
      <c r="R403" s="203"/>
      <c r="S403" s="203"/>
      <c r="T403" s="203"/>
      <c r="U403" s="203"/>
      <c r="V403" s="203"/>
      <c r="W403" s="203"/>
      <c r="X403" s="203"/>
      <c r="Y403" s="203"/>
      <c r="Z403" s="203"/>
      <c r="AA403" s="203"/>
    </row>
    <row r="404" spans="1:27" ht="16.5" customHeight="1">
      <c r="A404" s="1"/>
      <c r="B404" s="1223" t="s">
        <v>418</v>
      </c>
      <c r="C404" s="2" t="s">
        <v>423</v>
      </c>
      <c r="D404" s="1225"/>
      <c r="E404" s="1225"/>
      <c r="F404" s="1225"/>
      <c r="G404" s="1225"/>
      <c r="H404" s="1225"/>
      <c r="I404" s="1225"/>
      <c r="J404" s="1225"/>
      <c r="K404" s="1225"/>
      <c r="L404" s="1225"/>
      <c r="M404" s="1222"/>
      <c r="N404" s="1222"/>
      <c r="P404" s="346"/>
      <c r="Q404" s="227"/>
      <c r="R404" s="203"/>
      <c r="S404" s="203"/>
      <c r="T404" s="203"/>
      <c r="U404" s="203"/>
      <c r="V404" s="203"/>
      <c r="W404" s="203"/>
      <c r="X404" s="203"/>
      <c r="Y404" s="203"/>
      <c r="Z404" s="203"/>
      <c r="AA404" s="203"/>
    </row>
    <row r="405" spans="1:27" s="218" customFormat="1" ht="16.5" customHeight="1" thickBot="1">
      <c r="A405" s="1"/>
      <c r="B405" s="1224"/>
      <c r="C405" s="462" t="s">
        <v>424</v>
      </c>
      <c r="D405" s="1226"/>
      <c r="E405" s="1226"/>
      <c r="F405" s="1226"/>
      <c r="G405" s="1226"/>
      <c r="H405" s="1226"/>
      <c r="I405" s="1226"/>
      <c r="J405" s="1226"/>
      <c r="K405" s="1226"/>
      <c r="L405" s="1226"/>
      <c r="M405" s="1227"/>
      <c r="N405" s="1227"/>
      <c r="O405" s="247"/>
      <c r="P405" s="346"/>
      <c r="Q405" s="225"/>
    </row>
    <row r="406" spans="1:27" ht="16.5" hidden="1" customHeight="1">
      <c r="A406" s="1"/>
      <c r="B406" s="29"/>
      <c r="C406" s="1201"/>
      <c r="D406" s="1201"/>
      <c r="E406" s="1201"/>
      <c r="F406" s="1202"/>
      <c r="G406" s="1202"/>
      <c r="H406" s="1202"/>
      <c r="I406" s="1202"/>
      <c r="J406" s="1202"/>
      <c r="K406" s="1202"/>
      <c r="L406" s="1202"/>
      <c r="M406" s="244"/>
      <c r="N406" s="244"/>
      <c r="O406" s="248"/>
      <c r="P406" s="345"/>
      <c r="Q406" s="227"/>
      <c r="R406" s="203"/>
      <c r="S406" s="203"/>
      <c r="T406" s="203"/>
      <c r="U406" s="203"/>
      <c r="V406" s="203"/>
      <c r="W406" s="203"/>
      <c r="X406" s="203"/>
      <c r="Y406" s="203"/>
      <c r="Z406" s="203"/>
      <c r="AA406" s="203"/>
    </row>
    <row r="407" spans="1:27" s="201" customFormat="1" ht="47.25" customHeight="1" thickTop="1">
      <c r="A407" s="3"/>
      <c r="B407" s="23" t="s">
        <v>474</v>
      </c>
      <c r="C407" s="1184" t="s">
        <v>919</v>
      </c>
      <c r="D407" s="1185"/>
      <c r="E407" s="1186"/>
      <c r="F407" s="1203" t="s">
        <v>1173</v>
      </c>
      <c r="G407" s="1203"/>
      <c r="H407" s="1203"/>
      <c r="I407" s="1204" t="s">
        <v>1174</v>
      </c>
      <c r="J407" s="1205"/>
      <c r="K407" s="1206"/>
      <c r="L407" s="1203" t="s">
        <v>1175</v>
      </c>
      <c r="M407" s="1203"/>
      <c r="N407" s="1203"/>
      <c r="O407" s="248"/>
      <c r="P407" s="339"/>
      <c r="Q407" s="228"/>
    </row>
    <row r="408" spans="1:27" s="201" customFormat="1" ht="16.5" customHeight="1">
      <c r="A408" s="3"/>
      <c r="B408" s="24" t="s">
        <v>475</v>
      </c>
      <c r="C408" s="1198"/>
      <c r="D408" s="1199"/>
      <c r="E408" s="1199"/>
      <c r="F408" s="1198"/>
      <c r="G408" s="1199"/>
      <c r="H408" s="1199"/>
      <c r="I408" s="1198"/>
      <c r="J408" s="1199"/>
      <c r="K408" s="1199"/>
      <c r="L408" s="1198"/>
      <c r="M408" s="1199"/>
      <c r="N408" s="1207"/>
      <c r="O408" s="248"/>
      <c r="P408" s="345"/>
      <c r="Q408" s="229">
        <f>E408+G408</f>
        <v>0</v>
      </c>
    </row>
    <row r="409" spans="1:27" s="201" customFormat="1" ht="41.15" customHeight="1">
      <c r="A409" s="3"/>
      <c r="B409" s="2" t="s">
        <v>474</v>
      </c>
      <c r="C409" s="1208" t="s">
        <v>1176</v>
      </c>
      <c r="D409" s="1208"/>
      <c r="E409" s="1208"/>
      <c r="F409" s="1208" t="s">
        <v>1177</v>
      </c>
      <c r="G409" s="1208"/>
      <c r="H409" s="1208"/>
      <c r="I409" s="1195" t="s">
        <v>925</v>
      </c>
      <c r="J409" s="1195"/>
      <c r="K409" s="1195"/>
      <c r="L409" s="1195" t="s">
        <v>926</v>
      </c>
      <c r="M409" s="1195"/>
      <c r="N409" s="1195"/>
      <c r="O409" s="248"/>
      <c r="Q409" s="228"/>
    </row>
    <row r="410" spans="1:27" s="201" customFormat="1" ht="16.5" customHeight="1" thickBot="1">
      <c r="A410" s="3"/>
      <c r="B410" s="2" t="s">
        <v>475</v>
      </c>
      <c r="C410" s="1198"/>
      <c r="D410" s="1199"/>
      <c r="E410" s="1199"/>
      <c r="F410" s="1198"/>
      <c r="G410" s="1199"/>
      <c r="H410" s="1199"/>
      <c r="I410" s="1198"/>
      <c r="J410" s="1199"/>
      <c r="K410" s="1199"/>
      <c r="L410" s="1209"/>
      <c r="M410" s="1210"/>
      <c r="N410" s="1211"/>
      <c r="O410" s="248">
        <f>C408+G408+K408+M408+C410+E410+G410+I410</f>
        <v>0</v>
      </c>
      <c r="Q410" s="228"/>
    </row>
    <row r="411" spans="1:27" s="201" customFormat="1" ht="40.5" customHeight="1" thickTop="1" thickBot="1">
      <c r="A411" s="3"/>
      <c r="B411" s="2" t="s">
        <v>474</v>
      </c>
      <c r="C411" s="1194" t="s">
        <v>1178</v>
      </c>
      <c r="D411" s="1194"/>
      <c r="E411" s="1194"/>
      <c r="F411" s="1195" t="s">
        <v>1179</v>
      </c>
      <c r="G411" s="1195"/>
      <c r="H411" s="1195"/>
      <c r="I411" s="1195" t="s">
        <v>1180</v>
      </c>
      <c r="J411" s="1195"/>
      <c r="K411" s="1196"/>
      <c r="L411" s="1197" t="s">
        <v>930</v>
      </c>
      <c r="M411" s="1197"/>
      <c r="N411" s="1197"/>
      <c r="O411" s="248"/>
      <c r="Q411" s="228"/>
    </row>
    <row r="412" spans="1:27" s="201" customFormat="1" ht="16.5" customHeight="1" thickTop="1" thickBot="1">
      <c r="A412" s="3"/>
      <c r="B412" s="2" t="s">
        <v>475</v>
      </c>
      <c r="C412" s="1198"/>
      <c r="D412" s="1199"/>
      <c r="E412" s="1199"/>
      <c r="F412" s="1198"/>
      <c r="G412" s="1199"/>
      <c r="H412" s="1199"/>
      <c r="I412" s="1198"/>
      <c r="J412" s="1199"/>
      <c r="K412" s="1199"/>
      <c r="L412" s="1200">
        <f>IF(ISNUMBER(O412)=TRUE,O412,"非該当")</f>
        <v>0</v>
      </c>
      <c r="M412" s="1200"/>
      <c r="N412" s="1200"/>
      <c r="O412" s="343">
        <f>C408+F408+I408+L408+C410+F410+I410+L410+C412+F412</f>
        <v>0</v>
      </c>
      <c r="Q412" s="228"/>
    </row>
    <row r="413" spans="1:27" ht="16.5" customHeight="1" thickTop="1">
      <c r="A413" s="1"/>
      <c r="B413" s="1"/>
      <c r="C413" s="1"/>
      <c r="D413" s="4"/>
      <c r="E413" s="4"/>
      <c r="F413" s="87"/>
      <c r="G413" s="87"/>
      <c r="H413" s="72"/>
      <c r="I413" s="87"/>
      <c r="J413" s="87"/>
      <c r="K413" s="87"/>
      <c r="L413" s="4"/>
      <c r="M413" s="87"/>
      <c r="N413" s="4"/>
      <c r="O413" s="248"/>
      <c r="P413" s="201"/>
      <c r="Q413" s="227"/>
      <c r="R413" s="203"/>
      <c r="S413" s="203"/>
      <c r="T413" s="203"/>
      <c r="U413" s="203"/>
      <c r="V413" s="203"/>
      <c r="W413" s="203"/>
      <c r="X413" s="203"/>
      <c r="Y413" s="203"/>
      <c r="Z413" s="203"/>
      <c r="AA413" s="203"/>
    </row>
    <row r="414" spans="1:27" s="218" customFormat="1" ht="16.5" customHeight="1">
      <c r="A414" s="25">
        <v>35</v>
      </c>
      <c r="B414" s="22" t="s">
        <v>497</v>
      </c>
      <c r="C414" s="1212"/>
      <c r="D414" s="1213"/>
      <c r="E414" s="1213"/>
      <c r="F414" s="1213"/>
      <c r="G414" s="1214"/>
      <c r="H414" s="1215" t="s">
        <v>395</v>
      </c>
      <c r="I414" s="1216"/>
      <c r="J414" s="1217"/>
      <c r="K414" s="1218"/>
      <c r="L414" s="1218"/>
      <c r="M414" s="1218"/>
      <c r="N414" s="1219"/>
      <c r="O414" s="249" t="s">
        <v>503</v>
      </c>
      <c r="P414" s="344"/>
      <c r="Q414" s="225"/>
    </row>
    <row r="415" spans="1:27" ht="16.5" customHeight="1">
      <c r="A415" s="1"/>
      <c r="B415" s="28" t="s">
        <v>473</v>
      </c>
      <c r="C415" s="1220"/>
      <c r="D415" s="1220"/>
      <c r="E415" s="1221" t="s">
        <v>515</v>
      </c>
      <c r="F415" s="1221"/>
      <c r="G415" s="662"/>
      <c r="H415" s="662"/>
      <c r="I415" s="662"/>
      <c r="J415" s="662"/>
      <c r="K415" s="662"/>
      <c r="L415" s="662"/>
      <c r="M415" s="1222"/>
      <c r="N415" s="1222"/>
      <c r="O415" s="248" t="s">
        <v>504</v>
      </c>
      <c r="P415" s="345"/>
      <c r="Q415" s="227"/>
      <c r="R415" s="203"/>
      <c r="S415" s="203"/>
      <c r="T415" s="203"/>
      <c r="U415" s="203"/>
      <c r="V415" s="203"/>
      <c r="W415" s="203"/>
      <c r="X415" s="203"/>
      <c r="Y415" s="203"/>
      <c r="Z415" s="203"/>
      <c r="AA415" s="203"/>
    </row>
    <row r="416" spans="1:27" ht="16.5" customHeight="1">
      <c r="A416" s="1"/>
      <c r="B416" s="1223" t="s">
        <v>418</v>
      </c>
      <c r="C416" s="2" t="s">
        <v>423</v>
      </c>
      <c r="D416" s="1225"/>
      <c r="E416" s="1225"/>
      <c r="F416" s="1225"/>
      <c r="G416" s="1225"/>
      <c r="H416" s="1225"/>
      <c r="I416" s="1225"/>
      <c r="J416" s="1225"/>
      <c r="K416" s="1225"/>
      <c r="L416" s="1225"/>
      <c r="M416" s="1222"/>
      <c r="N416" s="1222"/>
      <c r="P416" s="346"/>
      <c r="Q416" s="227"/>
      <c r="R416" s="203"/>
      <c r="S416" s="203"/>
      <c r="T416" s="203"/>
      <c r="U416" s="203"/>
      <c r="V416" s="203"/>
      <c r="W416" s="203"/>
      <c r="X416" s="203"/>
      <c r="Y416" s="203"/>
      <c r="Z416" s="203"/>
      <c r="AA416" s="203"/>
    </row>
    <row r="417" spans="1:27" s="218" customFormat="1" ht="16.5" customHeight="1" thickBot="1">
      <c r="A417" s="1"/>
      <c r="B417" s="1224"/>
      <c r="C417" s="462" t="s">
        <v>424</v>
      </c>
      <c r="D417" s="1226"/>
      <c r="E417" s="1226"/>
      <c r="F417" s="1226"/>
      <c r="G417" s="1226"/>
      <c r="H417" s="1226"/>
      <c r="I417" s="1226"/>
      <c r="J417" s="1226"/>
      <c r="K417" s="1226"/>
      <c r="L417" s="1226"/>
      <c r="M417" s="1227"/>
      <c r="N417" s="1227"/>
      <c r="O417" s="247"/>
      <c r="P417" s="346"/>
      <c r="Q417" s="225"/>
    </row>
    <row r="418" spans="1:27" ht="16.5" hidden="1" customHeight="1">
      <c r="A418" s="1"/>
      <c r="B418" s="29"/>
      <c r="C418" s="1201"/>
      <c r="D418" s="1201"/>
      <c r="E418" s="1201"/>
      <c r="F418" s="1202"/>
      <c r="G418" s="1202"/>
      <c r="H418" s="1202"/>
      <c r="I418" s="1202"/>
      <c r="J418" s="1202"/>
      <c r="K418" s="1202"/>
      <c r="L418" s="1202"/>
      <c r="M418" s="244"/>
      <c r="N418" s="244"/>
      <c r="O418" s="248"/>
      <c r="P418" s="345"/>
      <c r="Q418" s="227"/>
      <c r="R418" s="203"/>
      <c r="S418" s="203"/>
      <c r="T418" s="203"/>
      <c r="U418" s="203"/>
      <c r="V418" s="203"/>
      <c r="W418" s="203"/>
      <c r="X418" s="203"/>
      <c r="Y418" s="203"/>
      <c r="Z418" s="203"/>
      <c r="AA418" s="203"/>
    </row>
    <row r="419" spans="1:27" s="201" customFormat="1" ht="47.25" customHeight="1" thickTop="1">
      <c r="A419" s="3"/>
      <c r="B419" s="23" t="s">
        <v>474</v>
      </c>
      <c r="C419" s="1184" t="s">
        <v>919</v>
      </c>
      <c r="D419" s="1185"/>
      <c r="E419" s="1186"/>
      <c r="F419" s="1203" t="s">
        <v>1173</v>
      </c>
      <c r="G419" s="1203"/>
      <c r="H419" s="1203"/>
      <c r="I419" s="1204" t="s">
        <v>1174</v>
      </c>
      <c r="J419" s="1205"/>
      <c r="K419" s="1206"/>
      <c r="L419" s="1203" t="s">
        <v>1175</v>
      </c>
      <c r="M419" s="1203"/>
      <c r="N419" s="1203"/>
      <c r="O419" s="248"/>
      <c r="P419" s="339"/>
      <c r="Q419" s="228"/>
    </row>
    <row r="420" spans="1:27" s="201" customFormat="1" ht="16.5" customHeight="1">
      <c r="A420" s="3"/>
      <c r="B420" s="24" t="s">
        <v>475</v>
      </c>
      <c r="C420" s="1198"/>
      <c r="D420" s="1199"/>
      <c r="E420" s="1199"/>
      <c r="F420" s="1198"/>
      <c r="G420" s="1199"/>
      <c r="H420" s="1199"/>
      <c r="I420" s="1198"/>
      <c r="J420" s="1199"/>
      <c r="K420" s="1199"/>
      <c r="L420" s="1198"/>
      <c r="M420" s="1199"/>
      <c r="N420" s="1207"/>
      <c r="O420" s="248"/>
      <c r="P420" s="345"/>
      <c r="Q420" s="229">
        <f>E420+G420</f>
        <v>0</v>
      </c>
    </row>
    <row r="421" spans="1:27" s="201" customFormat="1" ht="41.15" customHeight="1">
      <c r="A421" s="3"/>
      <c r="B421" s="2" t="s">
        <v>474</v>
      </c>
      <c r="C421" s="1208" t="s">
        <v>1176</v>
      </c>
      <c r="D421" s="1208"/>
      <c r="E421" s="1208"/>
      <c r="F421" s="1208" t="s">
        <v>1177</v>
      </c>
      <c r="G421" s="1208"/>
      <c r="H421" s="1208"/>
      <c r="I421" s="1195" t="s">
        <v>925</v>
      </c>
      <c r="J421" s="1195"/>
      <c r="K421" s="1195"/>
      <c r="L421" s="1195" t="s">
        <v>926</v>
      </c>
      <c r="M421" s="1195"/>
      <c r="N421" s="1195"/>
      <c r="O421" s="248"/>
      <c r="Q421" s="228"/>
    </row>
    <row r="422" spans="1:27" s="201" customFormat="1" ht="16.5" customHeight="1" thickBot="1">
      <c r="A422" s="3"/>
      <c r="B422" s="2" t="s">
        <v>475</v>
      </c>
      <c r="C422" s="1198"/>
      <c r="D422" s="1199"/>
      <c r="E422" s="1199"/>
      <c r="F422" s="1198"/>
      <c r="G422" s="1199"/>
      <c r="H422" s="1199"/>
      <c r="I422" s="1198"/>
      <c r="J422" s="1199"/>
      <c r="K422" s="1199"/>
      <c r="L422" s="1209"/>
      <c r="M422" s="1210"/>
      <c r="N422" s="1211"/>
      <c r="O422" s="248">
        <f>C420+G420+K420+M420+C422+E422+G422+I422</f>
        <v>0</v>
      </c>
      <c r="Q422" s="228"/>
    </row>
    <row r="423" spans="1:27" s="201" customFormat="1" ht="40.5" customHeight="1" thickTop="1" thickBot="1">
      <c r="A423" s="3"/>
      <c r="B423" s="2" t="s">
        <v>474</v>
      </c>
      <c r="C423" s="1194" t="s">
        <v>1178</v>
      </c>
      <c r="D423" s="1194"/>
      <c r="E423" s="1194"/>
      <c r="F423" s="1195" t="s">
        <v>1179</v>
      </c>
      <c r="G423" s="1195"/>
      <c r="H423" s="1195"/>
      <c r="I423" s="1195" t="s">
        <v>1180</v>
      </c>
      <c r="J423" s="1195"/>
      <c r="K423" s="1196"/>
      <c r="L423" s="1197" t="s">
        <v>930</v>
      </c>
      <c r="M423" s="1197"/>
      <c r="N423" s="1197"/>
      <c r="O423" s="248"/>
      <c r="Q423" s="228"/>
    </row>
    <row r="424" spans="1:27" s="201" customFormat="1" ht="16.5" customHeight="1" thickTop="1" thickBot="1">
      <c r="A424" s="3"/>
      <c r="B424" s="2" t="s">
        <v>475</v>
      </c>
      <c r="C424" s="1198"/>
      <c r="D424" s="1199"/>
      <c r="E424" s="1199"/>
      <c r="F424" s="1198"/>
      <c r="G424" s="1199"/>
      <c r="H424" s="1199"/>
      <c r="I424" s="1198"/>
      <c r="J424" s="1199"/>
      <c r="K424" s="1199"/>
      <c r="L424" s="1200">
        <f>IF(ISNUMBER(O424)=TRUE,O424,"非該当")</f>
        <v>0</v>
      </c>
      <c r="M424" s="1200"/>
      <c r="N424" s="1200"/>
      <c r="O424" s="343">
        <f>C420+F420+I420+L420+C422+F422+I422+L422+C424+F424</f>
        <v>0</v>
      </c>
      <c r="Q424" s="228"/>
    </row>
    <row r="425" spans="1:27" ht="16.5" customHeight="1" thickTop="1">
      <c r="A425" s="1"/>
      <c r="B425" s="1"/>
      <c r="C425" s="1"/>
      <c r="D425" s="4"/>
      <c r="E425" s="4"/>
      <c r="F425" s="87"/>
      <c r="G425" s="87"/>
      <c r="H425" s="72"/>
      <c r="I425" s="87"/>
      <c r="J425" s="87"/>
      <c r="K425" s="87"/>
      <c r="L425" s="4"/>
      <c r="M425" s="87"/>
      <c r="N425" s="4"/>
      <c r="O425" s="248"/>
      <c r="P425" s="201"/>
      <c r="Q425" s="227"/>
      <c r="R425" s="203"/>
      <c r="S425" s="203"/>
      <c r="T425" s="203"/>
      <c r="U425" s="203"/>
      <c r="V425" s="203"/>
      <c r="W425" s="203"/>
      <c r="X425" s="203"/>
      <c r="Y425" s="203"/>
      <c r="Z425" s="203"/>
      <c r="AA425" s="203"/>
    </row>
    <row r="426" spans="1:27" s="218" customFormat="1" ht="16.5" customHeight="1">
      <c r="A426" s="25">
        <v>36</v>
      </c>
      <c r="B426" s="22" t="s">
        <v>497</v>
      </c>
      <c r="C426" s="1212"/>
      <c r="D426" s="1213"/>
      <c r="E426" s="1213"/>
      <c r="F426" s="1213"/>
      <c r="G426" s="1214"/>
      <c r="H426" s="1215" t="s">
        <v>395</v>
      </c>
      <c r="I426" s="1216"/>
      <c r="J426" s="1217"/>
      <c r="K426" s="1218"/>
      <c r="L426" s="1218"/>
      <c r="M426" s="1218"/>
      <c r="N426" s="1219"/>
      <c r="O426" s="249" t="s">
        <v>503</v>
      </c>
      <c r="P426" s="344"/>
      <c r="Q426" s="225"/>
    </row>
    <row r="427" spans="1:27" ht="16.5" customHeight="1">
      <c r="A427" s="1"/>
      <c r="B427" s="28" t="s">
        <v>473</v>
      </c>
      <c r="C427" s="1220"/>
      <c r="D427" s="1220"/>
      <c r="E427" s="1221" t="s">
        <v>515</v>
      </c>
      <c r="F427" s="1221"/>
      <c r="G427" s="662"/>
      <c r="H427" s="662"/>
      <c r="I427" s="662"/>
      <c r="J427" s="662"/>
      <c r="K427" s="662"/>
      <c r="L427" s="662"/>
      <c r="M427" s="1222"/>
      <c r="N427" s="1222"/>
      <c r="O427" s="248" t="s">
        <v>504</v>
      </c>
      <c r="P427" s="345"/>
      <c r="Q427" s="227"/>
      <c r="R427" s="203"/>
      <c r="S427" s="203"/>
      <c r="T427" s="203"/>
      <c r="U427" s="203"/>
      <c r="V427" s="203"/>
      <c r="W427" s="203"/>
      <c r="X427" s="203"/>
      <c r="Y427" s="203"/>
      <c r="Z427" s="203"/>
      <c r="AA427" s="203"/>
    </row>
    <row r="428" spans="1:27" ht="16.5" customHeight="1">
      <c r="A428" s="1"/>
      <c r="B428" s="1223" t="s">
        <v>418</v>
      </c>
      <c r="C428" s="2" t="s">
        <v>423</v>
      </c>
      <c r="D428" s="1225"/>
      <c r="E428" s="1225"/>
      <c r="F428" s="1225"/>
      <c r="G428" s="1225"/>
      <c r="H428" s="1225"/>
      <c r="I428" s="1225"/>
      <c r="J428" s="1225"/>
      <c r="K428" s="1225"/>
      <c r="L428" s="1225"/>
      <c r="M428" s="1222"/>
      <c r="N428" s="1222"/>
      <c r="P428" s="346"/>
      <c r="Q428" s="227"/>
      <c r="R428" s="203"/>
      <c r="S428" s="203"/>
      <c r="T428" s="203"/>
      <c r="U428" s="203"/>
      <c r="V428" s="203"/>
      <c r="W428" s="203"/>
      <c r="X428" s="203"/>
      <c r="Y428" s="203"/>
      <c r="Z428" s="203"/>
      <c r="AA428" s="203"/>
    </row>
    <row r="429" spans="1:27" s="218" customFormat="1" ht="16.5" customHeight="1" thickBot="1">
      <c r="A429" s="1"/>
      <c r="B429" s="1224"/>
      <c r="C429" s="462" t="s">
        <v>424</v>
      </c>
      <c r="D429" s="1226"/>
      <c r="E429" s="1226"/>
      <c r="F429" s="1226"/>
      <c r="G429" s="1226"/>
      <c r="H429" s="1226"/>
      <c r="I429" s="1226"/>
      <c r="J429" s="1226"/>
      <c r="K429" s="1226"/>
      <c r="L429" s="1226"/>
      <c r="M429" s="1227"/>
      <c r="N429" s="1227"/>
      <c r="O429" s="247"/>
      <c r="P429" s="346"/>
      <c r="Q429" s="225"/>
    </row>
    <row r="430" spans="1:27" ht="16.5" hidden="1" customHeight="1">
      <c r="A430" s="1"/>
      <c r="B430" s="29"/>
      <c r="C430" s="1201"/>
      <c r="D430" s="1201"/>
      <c r="E430" s="1201"/>
      <c r="F430" s="1202"/>
      <c r="G430" s="1202"/>
      <c r="H430" s="1202"/>
      <c r="I430" s="1202"/>
      <c r="J430" s="1202"/>
      <c r="K430" s="1202"/>
      <c r="L430" s="1202"/>
      <c r="M430" s="244"/>
      <c r="N430" s="244"/>
      <c r="O430" s="248"/>
      <c r="P430" s="345"/>
      <c r="Q430" s="227"/>
      <c r="R430" s="203"/>
      <c r="S430" s="203"/>
      <c r="T430" s="203"/>
      <c r="U430" s="203"/>
      <c r="V430" s="203"/>
      <c r="W430" s="203"/>
      <c r="X430" s="203"/>
      <c r="Y430" s="203"/>
      <c r="Z430" s="203"/>
      <c r="AA430" s="203"/>
    </row>
    <row r="431" spans="1:27" s="201" customFormat="1" ht="47.25" customHeight="1" thickTop="1">
      <c r="A431" s="3"/>
      <c r="B431" s="23" t="s">
        <v>474</v>
      </c>
      <c r="C431" s="1184" t="s">
        <v>919</v>
      </c>
      <c r="D431" s="1185"/>
      <c r="E431" s="1186"/>
      <c r="F431" s="1203" t="s">
        <v>1173</v>
      </c>
      <c r="G431" s="1203"/>
      <c r="H431" s="1203"/>
      <c r="I431" s="1204" t="s">
        <v>1174</v>
      </c>
      <c r="J431" s="1205"/>
      <c r="K431" s="1206"/>
      <c r="L431" s="1203" t="s">
        <v>1175</v>
      </c>
      <c r="M431" s="1203"/>
      <c r="N431" s="1203"/>
      <c r="O431" s="248"/>
      <c r="P431" s="339"/>
      <c r="Q431" s="228"/>
    </row>
    <row r="432" spans="1:27" s="201" customFormat="1" ht="16.5" customHeight="1">
      <c r="A432" s="3"/>
      <c r="B432" s="24" t="s">
        <v>475</v>
      </c>
      <c r="C432" s="1198"/>
      <c r="D432" s="1199"/>
      <c r="E432" s="1199"/>
      <c r="F432" s="1198"/>
      <c r="G432" s="1199"/>
      <c r="H432" s="1199"/>
      <c r="I432" s="1198"/>
      <c r="J432" s="1199"/>
      <c r="K432" s="1199"/>
      <c r="L432" s="1198"/>
      <c r="M432" s="1199"/>
      <c r="N432" s="1207"/>
      <c r="O432" s="248"/>
      <c r="P432" s="345"/>
      <c r="Q432" s="229">
        <f>E432+G432</f>
        <v>0</v>
      </c>
    </row>
    <row r="433" spans="1:27" s="201" customFormat="1" ht="41.15" customHeight="1">
      <c r="A433" s="3"/>
      <c r="B433" s="2" t="s">
        <v>474</v>
      </c>
      <c r="C433" s="1208" t="s">
        <v>1176</v>
      </c>
      <c r="D433" s="1208"/>
      <c r="E433" s="1208"/>
      <c r="F433" s="1208" t="s">
        <v>1177</v>
      </c>
      <c r="G433" s="1208"/>
      <c r="H433" s="1208"/>
      <c r="I433" s="1195" t="s">
        <v>925</v>
      </c>
      <c r="J433" s="1195"/>
      <c r="K433" s="1195"/>
      <c r="L433" s="1195" t="s">
        <v>926</v>
      </c>
      <c r="M433" s="1195"/>
      <c r="N433" s="1195"/>
      <c r="O433" s="248"/>
      <c r="Q433" s="228"/>
    </row>
    <row r="434" spans="1:27" s="201" customFormat="1" ht="16.5" customHeight="1" thickBot="1">
      <c r="A434" s="3"/>
      <c r="B434" s="2" t="s">
        <v>475</v>
      </c>
      <c r="C434" s="1198"/>
      <c r="D434" s="1199"/>
      <c r="E434" s="1199"/>
      <c r="F434" s="1198"/>
      <c r="G434" s="1199"/>
      <c r="H434" s="1199"/>
      <c r="I434" s="1198"/>
      <c r="J434" s="1199"/>
      <c r="K434" s="1199"/>
      <c r="L434" s="1209"/>
      <c r="M434" s="1210"/>
      <c r="N434" s="1211"/>
      <c r="O434" s="248">
        <f>C432+G432+K432+M432+C434+E434+G434+I434</f>
        <v>0</v>
      </c>
      <c r="Q434" s="228"/>
    </row>
    <row r="435" spans="1:27" s="201" customFormat="1" ht="40.5" customHeight="1" thickTop="1" thickBot="1">
      <c r="A435" s="3"/>
      <c r="B435" s="2" t="s">
        <v>474</v>
      </c>
      <c r="C435" s="1194" t="s">
        <v>1178</v>
      </c>
      <c r="D435" s="1194"/>
      <c r="E435" s="1194"/>
      <c r="F435" s="1195" t="s">
        <v>1179</v>
      </c>
      <c r="G435" s="1195"/>
      <c r="H435" s="1195"/>
      <c r="I435" s="1195" t="s">
        <v>1180</v>
      </c>
      <c r="J435" s="1195"/>
      <c r="K435" s="1196"/>
      <c r="L435" s="1197" t="s">
        <v>930</v>
      </c>
      <c r="M435" s="1197"/>
      <c r="N435" s="1197"/>
      <c r="O435" s="248"/>
      <c r="Q435" s="228"/>
    </row>
    <row r="436" spans="1:27" s="201" customFormat="1" ht="16.5" customHeight="1" thickTop="1" thickBot="1">
      <c r="A436" s="3"/>
      <c r="B436" s="2" t="s">
        <v>475</v>
      </c>
      <c r="C436" s="1198"/>
      <c r="D436" s="1199"/>
      <c r="E436" s="1199"/>
      <c r="F436" s="1198"/>
      <c r="G436" s="1199"/>
      <c r="H436" s="1199"/>
      <c r="I436" s="1198"/>
      <c r="J436" s="1199"/>
      <c r="K436" s="1199"/>
      <c r="L436" s="1200">
        <f>IF(ISNUMBER(O436)=TRUE,O436,"非該当")</f>
        <v>0</v>
      </c>
      <c r="M436" s="1200"/>
      <c r="N436" s="1200"/>
      <c r="O436" s="343">
        <f>C432+F432+I432+L432+C434+F434+I434+L434+C436+F436</f>
        <v>0</v>
      </c>
      <c r="Q436" s="228"/>
    </row>
    <row r="437" spans="1:27" ht="16.5" customHeight="1" thickTop="1">
      <c r="A437" s="1"/>
      <c r="B437" s="1"/>
      <c r="C437" s="1"/>
      <c r="D437" s="4"/>
      <c r="E437" s="4"/>
      <c r="F437" s="87"/>
      <c r="G437" s="87"/>
      <c r="H437" s="72"/>
      <c r="I437" s="87"/>
      <c r="J437" s="87"/>
      <c r="K437" s="87"/>
      <c r="L437" s="4"/>
      <c r="M437" s="87"/>
      <c r="N437" s="4"/>
      <c r="O437" s="248"/>
      <c r="P437" s="201"/>
      <c r="Q437" s="227"/>
      <c r="R437" s="203"/>
      <c r="S437" s="203"/>
      <c r="T437" s="203"/>
      <c r="U437" s="203"/>
      <c r="V437" s="203"/>
      <c r="W437" s="203"/>
      <c r="X437" s="203"/>
      <c r="Y437" s="203"/>
      <c r="Z437" s="203"/>
      <c r="AA437" s="203"/>
    </row>
    <row r="438" spans="1:27" s="218" customFormat="1" ht="16.5" customHeight="1">
      <c r="A438" s="25">
        <v>37</v>
      </c>
      <c r="B438" s="22" t="s">
        <v>497</v>
      </c>
      <c r="C438" s="1212"/>
      <c r="D438" s="1213"/>
      <c r="E438" s="1213"/>
      <c r="F438" s="1213"/>
      <c r="G438" s="1214"/>
      <c r="H438" s="1215" t="s">
        <v>395</v>
      </c>
      <c r="I438" s="1216"/>
      <c r="J438" s="1217"/>
      <c r="K438" s="1218"/>
      <c r="L438" s="1218"/>
      <c r="M438" s="1218"/>
      <c r="N438" s="1219"/>
      <c r="O438" s="249" t="s">
        <v>503</v>
      </c>
      <c r="P438" s="344"/>
      <c r="Q438" s="225"/>
    </row>
    <row r="439" spans="1:27" ht="16.5" customHeight="1">
      <c r="A439" s="1"/>
      <c r="B439" s="28" t="s">
        <v>473</v>
      </c>
      <c r="C439" s="1220"/>
      <c r="D439" s="1220"/>
      <c r="E439" s="1221" t="s">
        <v>515</v>
      </c>
      <c r="F439" s="1221"/>
      <c r="G439" s="662"/>
      <c r="H439" s="662"/>
      <c r="I439" s="662"/>
      <c r="J439" s="662"/>
      <c r="K439" s="662"/>
      <c r="L439" s="662"/>
      <c r="M439" s="1222"/>
      <c r="N439" s="1222"/>
      <c r="O439" s="248" t="s">
        <v>504</v>
      </c>
      <c r="P439" s="345"/>
      <c r="Q439" s="227"/>
      <c r="R439" s="203"/>
      <c r="S439" s="203"/>
      <c r="T439" s="203"/>
      <c r="U439" s="203"/>
      <c r="V439" s="203"/>
      <c r="W439" s="203"/>
      <c r="X439" s="203"/>
      <c r="Y439" s="203"/>
      <c r="Z439" s="203"/>
      <c r="AA439" s="203"/>
    </row>
    <row r="440" spans="1:27" ht="16.5" customHeight="1">
      <c r="A440" s="1"/>
      <c r="B440" s="1223" t="s">
        <v>418</v>
      </c>
      <c r="C440" s="2" t="s">
        <v>423</v>
      </c>
      <c r="D440" s="1225"/>
      <c r="E440" s="1225"/>
      <c r="F440" s="1225"/>
      <c r="G440" s="1225"/>
      <c r="H440" s="1225"/>
      <c r="I440" s="1225"/>
      <c r="J440" s="1225"/>
      <c r="K440" s="1225"/>
      <c r="L440" s="1225"/>
      <c r="M440" s="1222"/>
      <c r="N440" s="1222"/>
      <c r="P440" s="346"/>
      <c r="Q440" s="227"/>
      <c r="R440" s="203"/>
      <c r="S440" s="203"/>
      <c r="T440" s="203"/>
      <c r="U440" s="203"/>
      <c r="V440" s="203"/>
      <c r="W440" s="203"/>
      <c r="X440" s="203"/>
      <c r="Y440" s="203"/>
      <c r="Z440" s="203"/>
      <c r="AA440" s="203"/>
    </row>
    <row r="441" spans="1:27" s="218" customFormat="1" ht="16.5" customHeight="1" thickBot="1">
      <c r="A441" s="1"/>
      <c r="B441" s="1224"/>
      <c r="C441" s="462" t="s">
        <v>424</v>
      </c>
      <c r="D441" s="1226"/>
      <c r="E441" s="1226"/>
      <c r="F441" s="1226"/>
      <c r="G441" s="1226"/>
      <c r="H441" s="1226"/>
      <c r="I441" s="1226"/>
      <c r="J441" s="1226"/>
      <c r="K441" s="1226"/>
      <c r="L441" s="1226"/>
      <c r="M441" s="1227"/>
      <c r="N441" s="1227"/>
      <c r="O441" s="247"/>
      <c r="P441" s="346"/>
      <c r="Q441" s="225"/>
    </row>
    <row r="442" spans="1:27" ht="16.5" hidden="1" customHeight="1">
      <c r="A442" s="1"/>
      <c r="B442" s="29"/>
      <c r="C442" s="1201"/>
      <c r="D442" s="1201"/>
      <c r="E442" s="1201"/>
      <c r="F442" s="1202"/>
      <c r="G442" s="1202"/>
      <c r="H442" s="1202"/>
      <c r="I442" s="1202"/>
      <c r="J442" s="1202"/>
      <c r="K442" s="1202"/>
      <c r="L442" s="1202"/>
      <c r="M442" s="244"/>
      <c r="N442" s="244"/>
      <c r="O442" s="248"/>
      <c r="P442" s="345"/>
      <c r="Q442" s="227"/>
      <c r="R442" s="203"/>
      <c r="S442" s="203"/>
      <c r="T442" s="203"/>
      <c r="U442" s="203"/>
      <c r="V442" s="203"/>
      <c r="W442" s="203"/>
      <c r="X442" s="203"/>
      <c r="Y442" s="203"/>
      <c r="Z442" s="203"/>
      <c r="AA442" s="203"/>
    </row>
    <row r="443" spans="1:27" s="201" customFormat="1" ht="47.25" customHeight="1" thickTop="1">
      <c r="A443" s="3"/>
      <c r="B443" s="23" t="s">
        <v>474</v>
      </c>
      <c r="C443" s="1184" t="s">
        <v>919</v>
      </c>
      <c r="D443" s="1185"/>
      <c r="E443" s="1186"/>
      <c r="F443" s="1203" t="s">
        <v>1173</v>
      </c>
      <c r="G443" s="1203"/>
      <c r="H443" s="1203"/>
      <c r="I443" s="1204" t="s">
        <v>1174</v>
      </c>
      <c r="J443" s="1205"/>
      <c r="K443" s="1206"/>
      <c r="L443" s="1203" t="s">
        <v>1175</v>
      </c>
      <c r="M443" s="1203"/>
      <c r="N443" s="1203"/>
      <c r="O443" s="248"/>
      <c r="P443" s="339"/>
      <c r="Q443" s="228"/>
    </row>
    <row r="444" spans="1:27" s="201" customFormat="1" ht="16.5" customHeight="1">
      <c r="A444" s="3"/>
      <c r="B444" s="24" t="s">
        <v>475</v>
      </c>
      <c r="C444" s="1198"/>
      <c r="D444" s="1199"/>
      <c r="E444" s="1199"/>
      <c r="F444" s="1198"/>
      <c r="G444" s="1199"/>
      <c r="H444" s="1199"/>
      <c r="I444" s="1198"/>
      <c r="J444" s="1199"/>
      <c r="K444" s="1199"/>
      <c r="L444" s="1198"/>
      <c r="M444" s="1199"/>
      <c r="N444" s="1207"/>
      <c r="O444" s="248"/>
      <c r="P444" s="345"/>
      <c r="Q444" s="229">
        <f>E444+G444</f>
        <v>0</v>
      </c>
    </row>
    <row r="445" spans="1:27" s="201" customFormat="1" ht="41.15" customHeight="1">
      <c r="A445" s="3"/>
      <c r="B445" s="2" t="s">
        <v>474</v>
      </c>
      <c r="C445" s="1208" t="s">
        <v>1176</v>
      </c>
      <c r="D445" s="1208"/>
      <c r="E445" s="1208"/>
      <c r="F445" s="1208" t="s">
        <v>1177</v>
      </c>
      <c r="G445" s="1208"/>
      <c r="H445" s="1208"/>
      <c r="I445" s="1195" t="s">
        <v>925</v>
      </c>
      <c r="J445" s="1195"/>
      <c r="K445" s="1195"/>
      <c r="L445" s="1195" t="s">
        <v>926</v>
      </c>
      <c r="M445" s="1195"/>
      <c r="N445" s="1195"/>
      <c r="O445" s="248"/>
      <c r="Q445" s="228"/>
    </row>
    <row r="446" spans="1:27" s="201" customFormat="1" ht="16.5" customHeight="1" thickBot="1">
      <c r="A446" s="3"/>
      <c r="B446" s="2" t="s">
        <v>475</v>
      </c>
      <c r="C446" s="1198"/>
      <c r="D446" s="1199"/>
      <c r="E446" s="1199"/>
      <c r="F446" s="1198"/>
      <c r="G446" s="1199"/>
      <c r="H446" s="1199"/>
      <c r="I446" s="1198"/>
      <c r="J446" s="1199"/>
      <c r="K446" s="1199"/>
      <c r="L446" s="1209"/>
      <c r="M446" s="1210"/>
      <c r="N446" s="1211"/>
      <c r="O446" s="248">
        <f>C444+G444+K444+M444+C446+E446+G446+I446</f>
        <v>0</v>
      </c>
      <c r="Q446" s="228"/>
    </row>
    <row r="447" spans="1:27" s="201" customFormat="1" ht="40.5" customHeight="1" thickTop="1" thickBot="1">
      <c r="A447" s="3"/>
      <c r="B447" s="2" t="s">
        <v>474</v>
      </c>
      <c r="C447" s="1194" t="s">
        <v>1178</v>
      </c>
      <c r="D447" s="1194"/>
      <c r="E447" s="1194"/>
      <c r="F447" s="1195" t="s">
        <v>1179</v>
      </c>
      <c r="G447" s="1195"/>
      <c r="H447" s="1195"/>
      <c r="I447" s="1195" t="s">
        <v>1180</v>
      </c>
      <c r="J447" s="1195"/>
      <c r="K447" s="1196"/>
      <c r="L447" s="1197" t="s">
        <v>930</v>
      </c>
      <c r="M447" s="1197"/>
      <c r="N447" s="1197"/>
      <c r="O447" s="248"/>
      <c r="Q447" s="228"/>
    </row>
    <row r="448" spans="1:27" s="201" customFormat="1" ht="16.5" customHeight="1" thickTop="1" thickBot="1">
      <c r="A448" s="3"/>
      <c r="B448" s="2" t="s">
        <v>475</v>
      </c>
      <c r="C448" s="1198"/>
      <c r="D448" s="1199"/>
      <c r="E448" s="1199"/>
      <c r="F448" s="1198"/>
      <c r="G448" s="1199"/>
      <c r="H448" s="1199"/>
      <c r="I448" s="1198"/>
      <c r="J448" s="1199"/>
      <c r="K448" s="1199"/>
      <c r="L448" s="1200">
        <f>IF(ISNUMBER(O448)=TRUE,O448,"非該当")</f>
        <v>0</v>
      </c>
      <c r="M448" s="1200"/>
      <c r="N448" s="1200"/>
      <c r="O448" s="343">
        <f>C444+F444+I444+L444+C446+F446+I446+L446+C448+F448</f>
        <v>0</v>
      </c>
      <c r="Q448" s="228"/>
    </row>
    <row r="449" spans="1:27" ht="16.5" customHeight="1" thickTop="1">
      <c r="A449" s="1"/>
      <c r="B449" s="1"/>
      <c r="C449" s="1"/>
      <c r="D449" s="4"/>
      <c r="E449" s="4"/>
      <c r="F449" s="87"/>
      <c r="G449" s="87"/>
      <c r="H449" s="72"/>
      <c r="I449" s="87"/>
      <c r="J449" s="87"/>
      <c r="K449" s="87"/>
      <c r="L449" s="4"/>
      <c r="M449" s="87"/>
      <c r="N449" s="4"/>
      <c r="O449" s="248"/>
      <c r="P449" s="201"/>
      <c r="Q449" s="227"/>
      <c r="R449" s="203"/>
      <c r="S449" s="203"/>
      <c r="T449" s="203"/>
      <c r="U449" s="203"/>
      <c r="V449" s="203"/>
      <c r="W449" s="203"/>
      <c r="X449" s="203"/>
      <c r="Y449" s="203"/>
      <c r="Z449" s="203"/>
      <c r="AA449" s="203"/>
    </row>
    <row r="450" spans="1:27" s="218" customFormat="1" ht="16.5" customHeight="1">
      <c r="A450" s="25">
        <v>38</v>
      </c>
      <c r="B450" s="22" t="s">
        <v>497</v>
      </c>
      <c r="C450" s="1212"/>
      <c r="D450" s="1213"/>
      <c r="E450" s="1213"/>
      <c r="F450" s="1213"/>
      <c r="G450" s="1214"/>
      <c r="H450" s="1215" t="s">
        <v>395</v>
      </c>
      <c r="I450" s="1216"/>
      <c r="J450" s="1217"/>
      <c r="K450" s="1218"/>
      <c r="L450" s="1218"/>
      <c r="M450" s="1218"/>
      <c r="N450" s="1219"/>
      <c r="O450" s="249" t="s">
        <v>503</v>
      </c>
      <c r="P450" s="344"/>
      <c r="Q450" s="225"/>
    </row>
    <row r="451" spans="1:27" ht="16.5" customHeight="1">
      <c r="A451" s="1"/>
      <c r="B451" s="28" t="s">
        <v>473</v>
      </c>
      <c r="C451" s="1220"/>
      <c r="D451" s="1220"/>
      <c r="E451" s="1221" t="s">
        <v>515</v>
      </c>
      <c r="F451" s="1221"/>
      <c r="G451" s="662"/>
      <c r="H451" s="662"/>
      <c r="I451" s="662"/>
      <c r="J451" s="662"/>
      <c r="K451" s="662"/>
      <c r="L451" s="662"/>
      <c r="M451" s="1222"/>
      <c r="N451" s="1222"/>
      <c r="O451" s="248" t="s">
        <v>504</v>
      </c>
      <c r="P451" s="345"/>
      <c r="Q451" s="227"/>
      <c r="R451" s="203"/>
      <c r="S451" s="203"/>
      <c r="T451" s="203"/>
      <c r="U451" s="203"/>
      <c r="V451" s="203"/>
      <c r="W451" s="203"/>
      <c r="X451" s="203"/>
      <c r="Y451" s="203"/>
      <c r="Z451" s="203"/>
      <c r="AA451" s="203"/>
    </row>
    <row r="452" spans="1:27" ht="16.5" customHeight="1">
      <c r="A452" s="1"/>
      <c r="B452" s="1223" t="s">
        <v>418</v>
      </c>
      <c r="C452" s="2" t="s">
        <v>423</v>
      </c>
      <c r="D452" s="1225"/>
      <c r="E452" s="1225"/>
      <c r="F452" s="1225"/>
      <c r="G452" s="1225"/>
      <c r="H452" s="1225"/>
      <c r="I452" s="1225"/>
      <c r="J452" s="1225"/>
      <c r="K452" s="1225"/>
      <c r="L452" s="1225"/>
      <c r="M452" s="1222"/>
      <c r="N452" s="1222"/>
      <c r="P452" s="346"/>
      <c r="Q452" s="227"/>
      <c r="R452" s="203"/>
      <c r="S452" s="203"/>
      <c r="T452" s="203"/>
      <c r="U452" s="203"/>
      <c r="V452" s="203"/>
      <c r="W452" s="203"/>
      <c r="X452" s="203"/>
      <c r="Y452" s="203"/>
      <c r="Z452" s="203"/>
      <c r="AA452" s="203"/>
    </row>
    <row r="453" spans="1:27" s="218" customFormat="1" ht="16.5" customHeight="1" thickBot="1">
      <c r="A453" s="1"/>
      <c r="B453" s="1224"/>
      <c r="C453" s="462" t="s">
        <v>424</v>
      </c>
      <c r="D453" s="1226"/>
      <c r="E453" s="1226"/>
      <c r="F453" s="1226"/>
      <c r="G453" s="1226"/>
      <c r="H453" s="1226"/>
      <c r="I453" s="1226"/>
      <c r="J453" s="1226"/>
      <c r="K453" s="1226"/>
      <c r="L453" s="1226"/>
      <c r="M453" s="1227"/>
      <c r="N453" s="1227"/>
      <c r="O453" s="247"/>
      <c r="P453" s="346"/>
      <c r="Q453" s="225"/>
    </row>
    <row r="454" spans="1:27" ht="16.5" hidden="1" customHeight="1">
      <c r="A454" s="1"/>
      <c r="B454" s="29"/>
      <c r="C454" s="1201"/>
      <c r="D454" s="1201"/>
      <c r="E454" s="1201"/>
      <c r="F454" s="1202"/>
      <c r="G454" s="1202"/>
      <c r="H454" s="1202"/>
      <c r="I454" s="1202"/>
      <c r="J454" s="1202"/>
      <c r="K454" s="1202"/>
      <c r="L454" s="1202"/>
      <c r="M454" s="244"/>
      <c r="N454" s="244"/>
      <c r="O454" s="248"/>
      <c r="P454" s="345"/>
      <c r="Q454" s="227"/>
      <c r="R454" s="203"/>
      <c r="S454" s="203"/>
      <c r="T454" s="203"/>
      <c r="U454" s="203"/>
      <c r="V454" s="203"/>
      <c r="W454" s="203"/>
      <c r="X454" s="203"/>
      <c r="Y454" s="203"/>
      <c r="Z454" s="203"/>
      <c r="AA454" s="203"/>
    </row>
    <row r="455" spans="1:27" s="201" customFormat="1" ht="47.25" customHeight="1" thickTop="1">
      <c r="A455" s="3"/>
      <c r="B455" s="23" t="s">
        <v>474</v>
      </c>
      <c r="C455" s="1184" t="s">
        <v>919</v>
      </c>
      <c r="D455" s="1185"/>
      <c r="E455" s="1186"/>
      <c r="F455" s="1203" t="s">
        <v>1173</v>
      </c>
      <c r="G455" s="1203"/>
      <c r="H455" s="1203"/>
      <c r="I455" s="1204" t="s">
        <v>1174</v>
      </c>
      <c r="J455" s="1205"/>
      <c r="K455" s="1206"/>
      <c r="L455" s="1203" t="s">
        <v>1175</v>
      </c>
      <c r="M455" s="1203"/>
      <c r="N455" s="1203"/>
      <c r="O455" s="248"/>
      <c r="P455" s="339"/>
      <c r="Q455" s="228"/>
    </row>
    <row r="456" spans="1:27" s="201" customFormat="1" ht="16.5" customHeight="1">
      <c r="A456" s="3"/>
      <c r="B456" s="24" t="s">
        <v>475</v>
      </c>
      <c r="C456" s="1198"/>
      <c r="D456" s="1199"/>
      <c r="E456" s="1199"/>
      <c r="F456" s="1198"/>
      <c r="G456" s="1199"/>
      <c r="H456" s="1199"/>
      <c r="I456" s="1198"/>
      <c r="J456" s="1199"/>
      <c r="K456" s="1199"/>
      <c r="L456" s="1198"/>
      <c r="M456" s="1199"/>
      <c r="N456" s="1207"/>
      <c r="O456" s="248"/>
      <c r="P456" s="345"/>
      <c r="Q456" s="229">
        <f>E456+G456</f>
        <v>0</v>
      </c>
    </row>
    <row r="457" spans="1:27" s="201" customFormat="1" ht="41.15" customHeight="1">
      <c r="A457" s="3"/>
      <c r="B457" s="2" t="s">
        <v>474</v>
      </c>
      <c r="C457" s="1208" t="s">
        <v>1176</v>
      </c>
      <c r="D457" s="1208"/>
      <c r="E457" s="1208"/>
      <c r="F457" s="1208" t="s">
        <v>1177</v>
      </c>
      <c r="G457" s="1208"/>
      <c r="H457" s="1208"/>
      <c r="I457" s="1195" t="s">
        <v>925</v>
      </c>
      <c r="J457" s="1195"/>
      <c r="K457" s="1195"/>
      <c r="L457" s="1195" t="s">
        <v>926</v>
      </c>
      <c r="M457" s="1195"/>
      <c r="N457" s="1195"/>
      <c r="O457" s="248"/>
      <c r="Q457" s="228"/>
    </row>
    <row r="458" spans="1:27" s="201" customFormat="1" ht="16.5" customHeight="1" thickBot="1">
      <c r="A458" s="3"/>
      <c r="B458" s="2" t="s">
        <v>475</v>
      </c>
      <c r="C458" s="1198"/>
      <c r="D458" s="1199"/>
      <c r="E458" s="1199"/>
      <c r="F458" s="1198"/>
      <c r="G458" s="1199"/>
      <c r="H458" s="1199"/>
      <c r="I458" s="1198"/>
      <c r="J458" s="1199"/>
      <c r="K458" s="1199"/>
      <c r="L458" s="1209"/>
      <c r="M458" s="1210"/>
      <c r="N458" s="1211"/>
      <c r="O458" s="248">
        <f>C456+G456+K456+M456+C458+E458+G458+I458</f>
        <v>0</v>
      </c>
      <c r="Q458" s="228"/>
    </row>
    <row r="459" spans="1:27" s="201" customFormat="1" ht="40.5" customHeight="1" thickTop="1" thickBot="1">
      <c r="A459" s="3"/>
      <c r="B459" s="2" t="s">
        <v>474</v>
      </c>
      <c r="C459" s="1194" t="s">
        <v>1178</v>
      </c>
      <c r="D459" s="1194"/>
      <c r="E459" s="1194"/>
      <c r="F459" s="1195" t="s">
        <v>1179</v>
      </c>
      <c r="G459" s="1195"/>
      <c r="H459" s="1195"/>
      <c r="I459" s="1195" t="s">
        <v>1180</v>
      </c>
      <c r="J459" s="1195"/>
      <c r="K459" s="1196"/>
      <c r="L459" s="1197" t="s">
        <v>930</v>
      </c>
      <c r="M459" s="1197"/>
      <c r="N459" s="1197"/>
      <c r="O459" s="248"/>
      <c r="Q459" s="228"/>
    </row>
    <row r="460" spans="1:27" s="201" customFormat="1" ht="16.5" customHeight="1" thickTop="1" thickBot="1">
      <c r="A460" s="3"/>
      <c r="B460" s="2" t="s">
        <v>475</v>
      </c>
      <c r="C460" s="1198"/>
      <c r="D460" s="1199"/>
      <c r="E460" s="1199"/>
      <c r="F460" s="1198"/>
      <c r="G460" s="1199"/>
      <c r="H460" s="1199"/>
      <c r="I460" s="1198"/>
      <c r="J460" s="1199"/>
      <c r="K460" s="1199"/>
      <c r="L460" s="1200">
        <f>IF(ISNUMBER(O460)=TRUE,O460,"非該当")</f>
        <v>0</v>
      </c>
      <c r="M460" s="1200"/>
      <c r="N460" s="1200"/>
      <c r="O460" s="343">
        <f>C456+F456+I456+L456+C458+F458+I458+L458+C460+F460</f>
        <v>0</v>
      </c>
      <c r="Q460" s="228"/>
    </row>
    <row r="461" spans="1:27" ht="16.5" customHeight="1" thickTop="1">
      <c r="A461" s="1"/>
      <c r="B461" s="1"/>
      <c r="C461" s="1"/>
      <c r="D461" s="4"/>
      <c r="E461" s="4"/>
      <c r="F461" s="87"/>
      <c r="G461" s="87"/>
      <c r="H461" s="72"/>
      <c r="I461" s="87"/>
      <c r="J461" s="87"/>
      <c r="K461" s="87"/>
      <c r="L461" s="4"/>
      <c r="M461" s="87"/>
      <c r="N461" s="4"/>
      <c r="O461" s="248"/>
      <c r="P461" s="201"/>
      <c r="Q461" s="227"/>
      <c r="R461" s="203"/>
      <c r="S461" s="203"/>
      <c r="T461" s="203"/>
      <c r="U461" s="203"/>
      <c r="V461" s="203"/>
      <c r="W461" s="203"/>
      <c r="X461" s="203"/>
      <c r="Y461" s="203"/>
      <c r="Z461" s="203"/>
      <c r="AA461" s="203"/>
    </row>
    <row r="462" spans="1:27" s="218" customFormat="1" ht="16.5" customHeight="1">
      <c r="A462" s="25">
        <v>39</v>
      </c>
      <c r="B462" s="22" t="s">
        <v>497</v>
      </c>
      <c r="C462" s="1212"/>
      <c r="D462" s="1213"/>
      <c r="E462" s="1213"/>
      <c r="F462" s="1213"/>
      <c r="G462" s="1214"/>
      <c r="H462" s="1215" t="s">
        <v>395</v>
      </c>
      <c r="I462" s="1216"/>
      <c r="J462" s="1217"/>
      <c r="K462" s="1218"/>
      <c r="L462" s="1218"/>
      <c r="M462" s="1218"/>
      <c r="N462" s="1219"/>
      <c r="O462" s="249" t="s">
        <v>503</v>
      </c>
      <c r="P462" s="344"/>
      <c r="Q462" s="225"/>
    </row>
    <row r="463" spans="1:27" ht="16.5" customHeight="1">
      <c r="A463" s="1"/>
      <c r="B463" s="28" t="s">
        <v>473</v>
      </c>
      <c r="C463" s="1220"/>
      <c r="D463" s="1220"/>
      <c r="E463" s="1221" t="s">
        <v>515</v>
      </c>
      <c r="F463" s="1221"/>
      <c r="G463" s="662"/>
      <c r="H463" s="662"/>
      <c r="I463" s="662"/>
      <c r="J463" s="662"/>
      <c r="K463" s="662"/>
      <c r="L463" s="662"/>
      <c r="M463" s="1222"/>
      <c r="N463" s="1222"/>
      <c r="O463" s="248" t="s">
        <v>504</v>
      </c>
      <c r="P463" s="345"/>
      <c r="Q463" s="227"/>
      <c r="R463" s="203"/>
      <c r="S463" s="203"/>
      <c r="T463" s="203"/>
      <c r="U463" s="203"/>
      <c r="V463" s="203"/>
      <c r="W463" s="203"/>
      <c r="X463" s="203"/>
      <c r="Y463" s="203"/>
      <c r="Z463" s="203"/>
      <c r="AA463" s="203"/>
    </row>
    <row r="464" spans="1:27" ht="16.5" customHeight="1">
      <c r="A464" s="1"/>
      <c r="B464" s="1223" t="s">
        <v>418</v>
      </c>
      <c r="C464" s="2" t="s">
        <v>423</v>
      </c>
      <c r="D464" s="1225"/>
      <c r="E464" s="1225"/>
      <c r="F464" s="1225"/>
      <c r="G464" s="1225"/>
      <c r="H464" s="1225"/>
      <c r="I464" s="1225"/>
      <c r="J464" s="1225"/>
      <c r="K464" s="1225"/>
      <c r="L464" s="1225"/>
      <c r="M464" s="1222"/>
      <c r="N464" s="1222"/>
      <c r="P464" s="346"/>
      <c r="Q464" s="227"/>
      <c r="R464" s="203"/>
      <c r="S464" s="203"/>
      <c r="T464" s="203"/>
      <c r="U464" s="203"/>
      <c r="V464" s="203"/>
      <c r="W464" s="203"/>
      <c r="X464" s="203"/>
      <c r="Y464" s="203"/>
      <c r="Z464" s="203"/>
      <c r="AA464" s="203"/>
    </row>
    <row r="465" spans="1:27" s="218" customFormat="1" ht="16.5" customHeight="1" thickBot="1">
      <c r="A465" s="1"/>
      <c r="B465" s="1224"/>
      <c r="C465" s="462" t="s">
        <v>424</v>
      </c>
      <c r="D465" s="1226"/>
      <c r="E465" s="1226"/>
      <c r="F465" s="1226"/>
      <c r="G465" s="1226"/>
      <c r="H465" s="1226"/>
      <c r="I465" s="1226"/>
      <c r="J465" s="1226"/>
      <c r="K465" s="1226"/>
      <c r="L465" s="1226"/>
      <c r="M465" s="1227"/>
      <c r="N465" s="1227"/>
      <c r="O465" s="247"/>
      <c r="P465" s="346"/>
      <c r="Q465" s="225"/>
    </row>
    <row r="466" spans="1:27" ht="16.5" hidden="1" customHeight="1">
      <c r="A466" s="1"/>
      <c r="B466" s="29"/>
      <c r="C466" s="1201"/>
      <c r="D466" s="1201"/>
      <c r="E466" s="1201"/>
      <c r="F466" s="1202"/>
      <c r="G466" s="1202"/>
      <c r="H466" s="1202"/>
      <c r="I466" s="1202"/>
      <c r="J466" s="1202"/>
      <c r="K466" s="1202"/>
      <c r="L466" s="1202"/>
      <c r="M466" s="244"/>
      <c r="N466" s="244"/>
      <c r="O466" s="248"/>
      <c r="P466" s="345"/>
      <c r="Q466" s="227"/>
      <c r="R466" s="203"/>
      <c r="S466" s="203"/>
      <c r="T466" s="203"/>
      <c r="U466" s="203"/>
      <c r="V466" s="203"/>
      <c r="W466" s="203"/>
      <c r="X466" s="203"/>
      <c r="Y466" s="203"/>
      <c r="Z466" s="203"/>
      <c r="AA466" s="203"/>
    </row>
    <row r="467" spans="1:27" s="201" customFormat="1" ht="47.25" customHeight="1" thickTop="1">
      <c r="A467" s="3"/>
      <c r="B467" s="23" t="s">
        <v>474</v>
      </c>
      <c r="C467" s="1184" t="s">
        <v>919</v>
      </c>
      <c r="D467" s="1185"/>
      <c r="E467" s="1186"/>
      <c r="F467" s="1203" t="s">
        <v>1173</v>
      </c>
      <c r="G467" s="1203"/>
      <c r="H467" s="1203"/>
      <c r="I467" s="1204" t="s">
        <v>1174</v>
      </c>
      <c r="J467" s="1205"/>
      <c r="K467" s="1206"/>
      <c r="L467" s="1203" t="s">
        <v>1175</v>
      </c>
      <c r="M467" s="1203"/>
      <c r="N467" s="1203"/>
      <c r="O467" s="248"/>
      <c r="P467" s="339"/>
      <c r="Q467" s="228"/>
    </row>
    <row r="468" spans="1:27" s="201" customFormat="1" ht="16.5" customHeight="1">
      <c r="A468" s="3"/>
      <c r="B468" s="24" t="s">
        <v>475</v>
      </c>
      <c r="C468" s="1198"/>
      <c r="D468" s="1199"/>
      <c r="E468" s="1199"/>
      <c r="F468" s="1198"/>
      <c r="G468" s="1199"/>
      <c r="H468" s="1199"/>
      <c r="I468" s="1198"/>
      <c r="J468" s="1199"/>
      <c r="K468" s="1199"/>
      <c r="L468" s="1198"/>
      <c r="M468" s="1199"/>
      <c r="N468" s="1207"/>
      <c r="O468" s="248"/>
      <c r="P468" s="345"/>
      <c r="Q468" s="229">
        <f>E468+G468</f>
        <v>0</v>
      </c>
    </row>
    <row r="469" spans="1:27" s="201" customFormat="1" ht="41.15" customHeight="1">
      <c r="A469" s="3"/>
      <c r="B469" s="2" t="s">
        <v>474</v>
      </c>
      <c r="C469" s="1208" t="s">
        <v>1176</v>
      </c>
      <c r="D469" s="1208"/>
      <c r="E469" s="1208"/>
      <c r="F469" s="1208" t="s">
        <v>1177</v>
      </c>
      <c r="G469" s="1208"/>
      <c r="H469" s="1208"/>
      <c r="I469" s="1195" t="s">
        <v>925</v>
      </c>
      <c r="J469" s="1195"/>
      <c r="K469" s="1195"/>
      <c r="L469" s="1195" t="s">
        <v>926</v>
      </c>
      <c r="M469" s="1195"/>
      <c r="N469" s="1195"/>
      <c r="O469" s="248"/>
      <c r="Q469" s="228"/>
    </row>
    <row r="470" spans="1:27" s="201" customFormat="1" ht="16.5" customHeight="1" thickBot="1">
      <c r="A470" s="3"/>
      <c r="B470" s="2" t="s">
        <v>475</v>
      </c>
      <c r="C470" s="1198"/>
      <c r="D470" s="1199"/>
      <c r="E470" s="1199"/>
      <c r="F470" s="1198"/>
      <c r="G470" s="1199"/>
      <c r="H470" s="1199"/>
      <c r="I470" s="1198"/>
      <c r="J470" s="1199"/>
      <c r="K470" s="1199"/>
      <c r="L470" s="1209"/>
      <c r="M470" s="1210"/>
      <c r="N470" s="1211"/>
      <c r="O470" s="248">
        <f>C468+G468+K468+M468+C470+E470+G470+I470</f>
        <v>0</v>
      </c>
      <c r="Q470" s="228"/>
    </row>
    <row r="471" spans="1:27" s="201" customFormat="1" ht="40.5" customHeight="1" thickTop="1" thickBot="1">
      <c r="A471" s="3"/>
      <c r="B471" s="2" t="s">
        <v>474</v>
      </c>
      <c r="C471" s="1194" t="s">
        <v>1178</v>
      </c>
      <c r="D471" s="1194"/>
      <c r="E471" s="1194"/>
      <c r="F471" s="1195" t="s">
        <v>1179</v>
      </c>
      <c r="G471" s="1195"/>
      <c r="H471" s="1195"/>
      <c r="I471" s="1195" t="s">
        <v>1180</v>
      </c>
      <c r="J471" s="1195"/>
      <c r="K471" s="1196"/>
      <c r="L471" s="1197" t="s">
        <v>930</v>
      </c>
      <c r="M471" s="1197"/>
      <c r="N471" s="1197"/>
      <c r="O471" s="248"/>
      <c r="Q471" s="228"/>
    </row>
    <row r="472" spans="1:27" s="201" customFormat="1" ht="16.5" customHeight="1" thickTop="1" thickBot="1">
      <c r="A472" s="3"/>
      <c r="B472" s="2" t="s">
        <v>475</v>
      </c>
      <c r="C472" s="1198"/>
      <c r="D472" s="1199"/>
      <c r="E472" s="1199"/>
      <c r="F472" s="1198"/>
      <c r="G472" s="1199"/>
      <c r="H472" s="1199"/>
      <c r="I472" s="1198"/>
      <c r="J472" s="1199"/>
      <c r="K472" s="1199"/>
      <c r="L472" s="1200">
        <f>IF(ISNUMBER(O472)=TRUE,O472,"非該当")</f>
        <v>0</v>
      </c>
      <c r="M472" s="1200"/>
      <c r="N472" s="1200"/>
      <c r="O472" s="343">
        <f>C468+F468+I468+L468+C470+F470+I470+L470+C472+F472</f>
        <v>0</v>
      </c>
      <c r="Q472" s="228"/>
    </row>
    <row r="473" spans="1:27" ht="16.5" customHeight="1" thickTop="1">
      <c r="A473" s="1"/>
      <c r="B473" s="1"/>
      <c r="C473" s="1"/>
      <c r="D473" s="4"/>
      <c r="E473" s="4"/>
      <c r="F473" s="87"/>
      <c r="G473" s="87"/>
      <c r="H473" s="72"/>
      <c r="I473" s="87"/>
      <c r="J473" s="87"/>
      <c r="K473" s="87"/>
      <c r="L473" s="4"/>
      <c r="M473" s="87"/>
      <c r="N473" s="4"/>
      <c r="O473" s="248"/>
      <c r="P473" s="201"/>
      <c r="Q473" s="227"/>
      <c r="R473" s="203"/>
      <c r="S473" s="203"/>
      <c r="T473" s="203"/>
      <c r="U473" s="203"/>
      <c r="V473" s="203"/>
      <c r="W473" s="203"/>
      <c r="X473" s="203"/>
      <c r="Y473" s="203"/>
      <c r="Z473" s="203"/>
      <c r="AA473" s="203"/>
    </row>
    <row r="474" spans="1:27" s="218" customFormat="1" ht="16.5" customHeight="1">
      <c r="A474" s="25">
        <v>40</v>
      </c>
      <c r="B474" s="22" t="s">
        <v>497</v>
      </c>
      <c r="C474" s="1212"/>
      <c r="D474" s="1213"/>
      <c r="E474" s="1213"/>
      <c r="F474" s="1213"/>
      <c r="G474" s="1214"/>
      <c r="H474" s="1215" t="s">
        <v>395</v>
      </c>
      <c r="I474" s="1216"/>
      <c r="J474" s="1217"/>
      <c r="K474" s="1218"/>
      <c r="L474" s="1218"/>
      <c r="M474" s="1218"/>
      <c r="N474" s="1219"/>
      <c r="O474" s="249" t="s">
        <v>503</v>
      </c>
      <c r="P474" s="344"/>
      <c r="Q474" s="225"/>
    </row>
    <row r="475" spans="1:27" ht="16.5" customHeight="1">
      <c r="A475" s="1"/>
      <c r="B475" s="28" t="s">
        <v>473</v>
      </c>
      <c r="C475" s="1220"/>
      <c r="D475" s="1220"/>
      <c r="E475" s="1221" t="s">
        <v>515</v>
      </c>
      <c r="F475" s="1221"/>
      <c r="G475" s="662"/>
      <c r="H475" s="662"/>
      <c r="I475" s="662"/>
      <c r="J475" s="662"/>
      <c r="K475" s="662"/>
      <c r="L475" s="662"/>
      <c r="M475" s="1222"/>
      <c r="N475" s="1222"/>
      <c r="O475" s="248" t="s">
        <v>504</v>
      </c>
      <c r="P475" s="345"/>
      <c r="Q475" s="227"/>
      <c r="R475" s="203"/>
      <c r="S475" s="203"/>
      <c r="T475" s="203"/>
      <c r="U475" s="203"/>
      <c r="V475" s="203"/>
      <c r="W475" s="203"/>
      <c r="X475" s="203"/>
      <c r="Y475" s="203"/>
      <c r="Z475" s="203"/>
      <c r="AA475" s="203"/>
    </row>
    <row r="476" spans="1:27" ht="16.5" customHeight="1">
      <c r="A476" s="1"/>
      <c r="B476" s="1223" t="s">
        <v>418</v>
      </c>
      <c r="C476" s="2" t="s">
        <v>423</v>
      </c>
      <c r="D476" s="1225"/>
      <c r="E476" s="1225"/>
      <c r="F476" s="1225"/>
      <c r="G476" s="1225"/>
      <c r="H476" s="1225"/>
      <c r="I476" s="1225"/>
      <c r="J476" s="1225"/>
      <c r="K476" s="1225"/>
      <c r="L476" s="1225"/>
      <c r="M476" s="1222"/>
      <c r="N476" s="1222"/>
      <c r="P476" s="346"/>
      <c r="Q476" s="227"/>
      <c r="R476" s="203"/>
      <c r="S476" s="203"/>
      <c r="T476" s="203"/>
      <c r="U476" s="203"/>
      <c r="V476" s="203"/>
      <c r="W476" s="203"/>
      <c r="X476" s="203"/>
      <c r="Y476" s="203"/>
      <c r="Z476" s="203"/>
      <c r="AA476" s="203"/>
    </row>
    <row r="477" spans="1:27" s="218" customFormat="1" ht="16.5" customHeight="1" thickBot="1">
      <c r="A477" s="1"/>
      <c r="B477" s="1224"/>
      <c r="C477" s="462" t="s">
        <v>424</v>
      </c>
      <c r="D477" s="1226"/>
      <c r="E477" s="1226"/>
      <c r="F477" s="1226"/>
      <c r="G477" s="1226"/>
      <c r="H477" s="1226"/>
      <c r="I477" s="1226"/>
      <c r="J477" s="1226"/>
      <c r="K477" s="1226"/>
      <c r="L477" s="1226"/>
      <c r="M477" s="1227"/>
      <c r="N477" s="1227"/>
      <c r="O477" s="247"/>
      <c r="P477" s="346"/>
      <c r="Q477" s="225"/>
    </row>
    <row r="478" spans="1:27" ht="16.5" hidden="1" customHeight="1">
      <c r="A478" s="1"/>
      <c r="B478" s="29"/>
      <c r="C478" s="1201"/>
      <c r="D478" s="1201"/>
      <c r="E478" s="1201"/>
      <c r="F478" s="1202"/>
      <c r="G478" s="1202"/>
      <c r="H478" s="1202"/>
      <c r="I478" s="1202"/>
      <c r="J478" s="1202"/>
      <c r="K478" s="1202"/>
      <c r="L478" s="1202"/>
      <c r="M478" s="244"/>
      <c r="N478" s="244"/>
      <c r="O478" s="248"/>
      <c r="P478" s="345"/>
      <c r="Q478" s="227"/>
      <c r="R478" s="203"/>
      <c r="S478" s="203"/>
      <c r="T478" s="203"/>
      <c r="U478" s="203"/>
      <c r="V478" s="203"/>
      <c r="W478" s="203"/>
      <c r="X478" s="203"/>
      <c r="Y478" s="203"/>
      <c r="Z478" s="203"/>
      <c r="AA478" s="203"/>
    </row>
    <row r="479" spans="1:27" s="201" customFormat="1" ht="47.25" customHeight="1" thickTop="1">
      <c r="A479" s="3"/>
      <c r="B479" s="23" t="s">
        <v>474</v>
      </c>
      <c r="C479" s="1184" t="s">
        <v>919</v>
      </c>
      <c r="D479" s="1185"/>
      <c r="E479" s="1186"/>
      <c r="F479" s="1203" t="s">
        <v>1173</v>
      </c>
      <c r="G479" s="1203"/>
      <c r="H479" s="1203"/>
      <c r="I479" s="1204" t="s">
        <v>1174</v>
      </c>
      <c r="J479" s="1205"/>
      <c r="K479" s="1206"/>
      <c r="L479" s="1203" t="s">
        <v>1175</v>
      </c>
      <c r="M479" s="1203"/>
      <c r="N479" s="1203"/>
      <c r="O479" s="248"/>
      <c r="P479" s="339"/>
      <c r="Q479" s="228"/>
    </row>
    <row r="480" spans="1:27" s="201" customFormat="1" ht="16.5" customHeight="1">
      <c r="A480" s="3"/>
      <c r="B480" s="24" t="s">
        <v>475</v>
      </c>
      <c r="C480" s="1198"/>
      <c r="D480" s="1199"/>
      <c r="E480" s="1199"/>
      <c r="F480" s="1198"/>
      <c r="G480" s="1199"/>
      <c r="H480" s="1199"/>
      <c r="I480" s="1198"/>
      <c r="J480" s="1199"/>
      <c r="K480" s="1199"/>
      <c r="L480" s="1198"/>
      <c r="M480" s="1199"/>
      <c r="N480" s="1207"/>
      <c r="O480" s="248"/>
      <c r="P480" s="345"/>
      <c r="Q480" s="229">
        <f>E480+G480</f>
        <v>0</v>
      </c>
    </row>
    <row r="481" spans="1:27" s="201" customFormat="1" ht="41.15" customHeight="1">
      <c r="A481" s="3"/>
      <c r="B481" s="2" t="s">
        <v>474</v>
      </c>
      <c r="C481" s="1208" t="s">
        <v>1176</v>
      </c>
      <c r="D481" s="1208"/>
      <c r="E481" s="1208"/>
      <c r="F481" s="1208" t="s">
        <v>1177</v>
      </c>
      <c r="G481" s="1208"/>
      <c r="H481" s="1208"/>
      <c r="I481" s="1195" t="s">
        <v>925</v>
      </c>
      <c r="J481" s="1195"/>
      <c r="K481" s="1195"/>
      <c r="L481" s="1195" t="s">
        <v>926</v>
      </c>
      <c r="M481" s="1195"/>
      <c r="N481" s="1195"/>
      <c r="O481" s="248"/>
      <c r="Q481" s="228"/>
    </row>
    <row r="482" spans="1:27" s="201" customFormat="1" ht="16.5" customHeight="1" thickBot="1">
      <c r="A482" s="3"/>
      <c r="B482" s="2" t="s">
        <v>475</v>
      </c>
      <c r="C482" s="1198"/>
      <c r="D482" s="1199"/>
      <c r="E482" s="1199"/>
      <c r="F482" s="1198"/>
      <c r="G482" s="1199"/>
      <c r="H482" s="1199"/>
      <c r="I482" s="1198"/>
      <c r="J482" s="1199"/>
      <c r="K482" s="1199"/>
      <c r="L482" s="1209"/>
      <c r="M482" s="1210"/>
      <c r="N482" s="1211"/>
      <c r="O482" s="248">
        <f>C480+G480+K480+M480+C482+E482+G482+I482</f>
        <v>0</v>
      </c>
      <c r="Q482" s="228"/>
    </row>
    <row r="483" spans="1:27" s="201" customFormat="1" ht="40.5" customHeight="1" thickTop="1" thickBot="1">
      <c r="A483" s="3"/>
      <c r="B483" s="2" t="s">
        <v>474</v>
      </c>
      <c r="C483" s="1194" t="s">
        <v>1178</v>
      </c>
      <c r="D483" s="1194"/>
      <c r="E483" s="1194"/>
      <c r="F483" s="1195" t="s">
        <v>1179</v>
      </c>
      <c r="G483" s="1195"/>
      <c r="H483" s="1195"/>
      <c r="I483" s="1195" t="s">
        <v>1180</v>
      </c>
      <c r="J483" s="1195"/>
      <c r="K483" s="1196"/>
      <c r="L483" s="1197" t="s">
        <v>930</v>
      </c>
      <c r="M483" s="1197"/>
      <c r="N483" s="1197"/>
      <c r="O483" s="248"/>
      <c r="Q483" s="228"/>
    </row>
    <row r="484" spans="1:27" s="201" customFormat="1" ht="16.5" customHeight="1" thickTop="1" thickBot="1">
      <c r="A484" s="3"/>
      <c r="B484" s="2" t="s">
        <v>475</v>
      </c>
      <c r="C484" s="1198"/>
      <c r="D484" s="1199"/>
      <c r="E484" s="1199"/>
      <c r="F484" s="1198"/>
      <c r="G484" s="1199"/>
      <c r="H484" s="1199"/>
      <c r="I484" s="1198"/>
      <c r="J484" s="1199"/>
      <c r="K484" s="1199"/>
      <c r="L484" s="1200">
        <f>IF(ISNUMBER(O484)=TRUE,O484,"非該当")</f>
        <v>0</v>
      </c>
      <c r="M484" s="1200"/>
      <c r="N484" s="1200"/>
      <c r="O484" s="343">
        <f>C480+F480+I480+L480+C482+F482+I482+L482+C484+F484</f>
        <v>0</v>
      </c>
      <c r="Q484" s="228"/>
    </row>
    <row r="485" spans="1:27" ht="16.5" customHeight="1" thickTop="1">
      <c r="A485" s="1"/>
      <c r="B485" s="1"/>
      <c r="C485" s="1"/>
      <c r="D485" s="4"/>
      <c r="E485" s="4"/>
      <c r="F485" s="87"/>
      <c r="G485" s="87"/>
      <c r="H485" s="72"/>
      <c r="I485" s="87"/>
      <c r="J485" s="87"/>
      <c r="K485" s="87"/>
      <c r="L485" s="4"/>
      <c r="M485" s="87"/>
      <c r="N485" s="4"/>
      <c r="O485" s="248"/>
      <c r="P485" s="201"/>
      <c r="Q485" s="227"/>
      <c r="R485" s="203"/>
      <c r="S485" s="203"/>
      <c r="T485" s="203"/>
      <c r="U485" s="203"/>
      <c r="V485" s="203"/>
      <c r="W485" s="203"/>
      <c r="X485" s="203"/>
      <c r="Y485" s="203"/>
      <c r="Z485" s="203"/>
      <c r="AA485" s="203"/>
    </row>
    <row r="486" spans="1:27" s="218" customFormat="1" ht="16.5" customHeight="1">
      <c r="A486" s="25">
        <v>41</v>
      </c>
      <c r="B486" s="22" t="s">
        <v>497</v>
      </c>
      <c r="C486" s="1212"/>
      <c r="D486" s="1213"/>
      <c r="E486" s="1213"/>
      <c r="F486" s="1213"/>
      <c r="G486" s="1214"/>
      <c r="H486" s="1215" t="s">
        <v>395</v>
      </c>
      <c r="I486" s="1216"/>
      <c r="J486" s="1217"/>
      <c r="K486" s="1218"/>
      <c r="L486" s="1218"/>
      <c r="M486" s="1218"/>
      <c r="N486" s="1219"/>
      <c r="O486" s="249" t="s">
        <v>503</v>
      </c>
      <c r="P486" s="344"/>
      <c r="Q486" s="225"/>
    </row>
    <row r="487" spans="1:27" ht="16.5" customHeight="1">
      <c r="A487" s="1"/>
      <c r="B487" s="28" t="s">
        <v>473</v>
      </c>
      <c r="C487" s="1220"/>
      <c r="D487" s="1220"/>
      <c r="E487" s="1221" t="s">
        <v>515</v>
      </c>
      <c r="F487" s="1221"/>
      <c r="G487" s="662"/>
      <c r="H487" s="662"/>
      <c r="I487" s="662"/>
      <c r="J487" s="662"/>
      <c r="K487" s="662"/>
      <c r="L487" s="662"/>
      <c r="M487" s="1222"/>
      <c r="N487" s="1222"/>
      <c r="O487" s="248" t="s">
        <v>504</v>
      </c>
      <c r="P487" s="345"/>
      <c r="Q487" s="227"/>
      <c r="R487" s="203"/>
      <c r="S487" s="203"/>
      <c r="T487" s="203"/>
      <c r="U487" s="203"/>
      <c r="V487" s="203"/>
      <c r="W487" s="203"/>
      <c r="X487" s="203"/>
      <c r="Y487" s="203"/>
      <c r="Z487" s="203"/>
      <c r="AA487" s="203"/>
    </row>
    <row r="488" spans="1:27" ht="16.5" customHeight="1">
      <c r="A488" s="1"/>
      <c r="B488" s="1223" t="s">
        <v>418</v>
      </c>
      <c r="C488" s="2" t="s">
        <v>423</v>
      </c>
      <c r="D488" s="1225"/>
      <c r="E488" s="1225"/>
      <c r="F488" s="1225"/>
      <c r="G488" s="1225"/>
      <c r="H488" s="1225"/>
      <c r="I488" s="1225"/>
      <c r="J488" s="1225"/>
      <c r="K488" s="1225"/>
      <c r="L488" s="1225"/>
      <c r="M488" s="1222"/>
      <c r="N488" s="1222"/>
      <c r="P488" s="346"/>
      <c r="Q488" s="227"/>
      <c r="R488" s="203"/>
      <c r="S488" s="203"/>
      <c r="T488" s="203"/>
      <c r="U488" s="203"/>
      <c r="V488" s="203"/>
      <c r="W488" s="203"/>
      <c r="X488" s="203"/>
      <c r="Y488" s="203"/>
      <c r="Z488" s="203"/>
      <c r="AA488" s="203"/>
    </row>
    <row r="489" spans="1:27" s="218" customFormat="1" ht="16.5" customHeight="1" thickBot="1">
      <c r="A489" s="1"/>
      <c r="B489" s="1224"/>
      <c r="C489" s="462" t="s">
        <v>424</v>
      </c>
      <c r="D489" s="1226"/>
      <c r="E489" s="1226"/>
      <c r="F489" s="1226"/>
      <c r="G489" s="1226"/>
      <c r="H489" s="1226"/>
      <c r="I489" s="1226"/>
      <c r="J489" s="1226"/>
      <c r="K489" s="1226"/>
      <c r="L489" s="1226"/>
      <c r="M489" s="1227"/>
      <c r="N489" s="1227"/>
      <c r="O489" s="247"/>
      <c r="P489" s="346"/>
      <c r="Q489" s="225"/>
    </row>
    <row r="490" spans="1:27" ht="16.5" hidden="1" customHeight="1">
      <c r="A490" s="1"/>
      <c r="B490" s="29"/>
      <c r="C490" s="1201"/>
      <c r="D490" s="1201"/>
      <c r="E490" s="1201"/>
      <c r="F490" s="1202"/>
      <c r="G490" s="1202"/>
      <c r="H490" s="1202"/>
      <c r="I490" s="1202"/>
      <c r="J490" s="1202"/>
      <c r="K490" s="1202"/>
      <c r="L490" s="1202"/>
      <c r="M490" s="244"/>
      <c r="N490" s="244"/>
      <c r="O490" s="248"/>
      <c r="P490" s="345"/>
      <c r="Q490" s="227"/>
      <c r="R490" s="203"/>
      <c r="S490" s="203"/>
      <c r="T490" s="203"/>
      <c r="U490" s="203"/>
      <c r="V490" s="203"/>
      <c r="W490" s="203"/>
      <c r="X490" s="203"/>
      <c r="Y490" s="203"/>
      <c r="Z490" s="203"/>
      <c r="AA490" s="203"/>
    </row>
    <row r="491" spans="1:27" s="201" customFormat="1" ht="47.25" customHeight="1" thickTop="1">
      <c r="A491" s="3"/>
      <c r="B491" s="23" t="s">
        <v>474</v>
      </c>
      <c r="C491" s="1184" t="s">
        <v>919</v>
      </c>
      <c r="D491" s="1185"/>
      <c r="E491" s="1186"/>
      <c r="F491" s="1203" t="s">
        <v>1173</v>
      </c>
      <c r="G491" s="1203"/>
      <c r="H491" s="1203"/>
      <c r="I491" s="1204" t="s">
        <v>1174</v>
      </c>
      <c r="J491" s="1205"/>
      <c r="K491" s="1206"/>
      <c r="L491" s="1203" t="s">
        <v>1175</v>
      </c>
      <c r="M491" s="1203"/>
      <c r="N491" s="1203"/>
      <c r="O491" s="248"/>
      <c r="P491" s="339"/>
      <c r="Q491" s="228"/>
    </row>
    <row r="492" spans="1:27" s="201" customFormat="1" ht="16.5" customHeight="1">
      <c r="A492" s="3"/>
      <c r="B492" s="24" t="s">
        <v>475</v>
      </c>
      <c r="C492" s="1198"/>
      <c r="D492" s="1199"/>
      <c r="E492" s="1199"/>
      <c r="F492" s="1198"/>
      <c r="G492" s="1199"/>
      <c r="H492" s="1199"/>
      <c r="I492" s="1198"/>
      <c r="J492" s="1199"/>
      <c r="K492" s="1199"/>
      <c r="L492" s="1198"/>
      <c r="M492" s="1199"/>
      <c r="N492" s="1207"/>
      <c r="O492" s="248"/>
      <c r="P492" s="345"/>
      <c r="Q492" s="229">
        <f>E492+G492</f>
        <v>0</v>
      </c>
    </row>
    <row r="493" spans="1:27" s="201" customFormat="1" ht="41.15" customHeight="1">
      <c r="A493" s="3"/>
      <c r="B493" s="2" t="s">
        <v>474</v>
      </c>
      <c r="C493" s="1208" t="s">
        <v>1176</v>
      </c>
      <c r="D493" s="1208"/>
      <c r="E493" s="1208"/>
      <c r="F493" s="1208" t="s">
        <v>1177</v>
      </c>
      <c r="G493" s="1208"/>
      <c r="H493" s="1208"/>
      <c r="I493" s="1195" t="s">
        <v>925</v>
      </c>
      <c r="J493" s="1195"/>
      <c r="K493" s="1195"/>
      <c r="L493" s="1195" t="s">
        <v>926</v>
      </c>
      <c r="M493" s="1195"/>
      <c r="N493" s="1195"/>
      <c r="O493" s="248"/>
      <c r="Q493" s="228"/>
    </row>
    <row r="494" spans="1:27" s="201" customFormat="1" ht="16.5" customHeight="1" thickBot="1">
      <c r="A494" s="3"/>
      <c r="B494" s="2" t="s">
        <v>475</v>
      </c>
      <c r="C494" s="1198"/>
      <c r="D494" s="1199"/>
      <c r="E494" s="1199"/>
      <c r="F494" s="1198"/>
      <c r="G494" s="1199"/>
      <c r="H494" s="1199"/>
      <c r="I494" s="1198"/>
      <c r="J494" s="1199"/>
      <c r="K494" s="1199"/>
      <c r="L494" s="1209"/>
      <c r="M494" s="1210"/>
      <c r="N494" s="1211"/>
      <c r="O494" s="248">
        <f>C492+G492+K492+M492+C494+E494+G494+I494</f>
        <v>0</v>
      </c>
      <c r="Q494" s="228"/>
    </row>
    <row r="495" spans="1:27" s="201" customFormat="1" ht="40.5" customHeight="1" thickTop="1" thickBot="1">
      <c r="A495" s="3"/>
      <c r="B495" s="2" t="s">
        <v>474</v>
      </c>
      <c r="C495" s="1194" t="s">
        <v>1178</v>
      </c>
      <c r="D495" s="1194"/>
      <c r="E495" s="1194"/>
      <c r="F495" s="1195" t="s">
        <v>1179</v>
      </c>
      <c r="G495" s="1195"/>
      <c r="H495" s="1195"/>
      <c r="I495" s="1195" t="s">
        <v>1180</v>
      </c>
      <c r="J495" s="1195"/>
      <c r="K495" s="1196"/>
      <c r="L495" s="1197" t="s">
        <v>930</v>
      </c>
      <c r="M495" s="1197"/>
      <c r="N495" s="1197"/>
      <c r="O495" s="248"/>
      <c r="Q495" s="228"/>
    </row>
    <row r="496" spans="1:27" s="201" customFormat="1" ht="16.5" customHeight="1" thickTop="1" thickBot="1">
      <c r="A496" s="3"/>
      <c r="B496" s="2" t="s">
        <v>475</v>
      </c>
      <c r="C496" s="1198"/>
      <c r="D496" s="1199"/>
      <c r="E496" s="1199"/>
      <c r="F496" s="1198"/>
      <c r="G496" s="1199"/>
      <c r="H496" s="1199"/>
      <c r="I496" s="1198"/>
      <c r="J496" s="1199"/>
      <c r="K496" s="1199"/>
      <c r="L496" s="1200">
        <f>IF(ISNUMBER(O496)=TRUE,O496,"非該当")</f>
        <v>0</v>
      </c>
      <c r="M496" s="1200"/>
      <c r="N496" s="1200"/>
      <c r="O496" s="343">
        <f>C492+F492+I492+L492+C494+F494+I494+L494+C496+F496</f>
        <v>0</v>
      </c>
      <c r="Q496" s="228"/>
    </row>
    <row r="497" spans="1:27" ht="16.5" customHeight="1" thickTop="1">
      <c r="A497" s="1"/>
      <c r="B497" s="1"/>
      <c r="C497" s="1"/>
      <c r="D497" s="4"/>
      <c r="E497" s="4"/>
      <c r="F497" s="87"/>
      <c r="G497" s="87"/>
      <c r="H497" s="72"/>
      <c r="I497" s="87"/>
      <c r="J497" s="87"/>
      <c r="K497" s="87"/>
      <c r="L497" s="4"/>
      <c r="M497" s="87"/>
      <c r="N497" s="4"/>
      <c r="O497" s="248"/>
      <c r="P497" s="201"/>
      <c r="Q497" s="227"/>
      <c r="R497" s="203"/>
      <c r="S497" s="203"/>
      <c r="T497" s="203"/>
      <c r="U497" s="203"/>
      <c r="V497" s="203"/>
      <c r="W497" s="203"/>
      <c r="X497" s="203"/>
      <c r="Y497" s="203"/>
      <c r="Z497" s="203"/>
      <c r="AA497" s="203"/>
    </row>
    <row r="498" spans="1:27" s="218" customFormat="1" ht="16.5" customHeight="1">
      <c r="A498" s="25">
        <v>42</v>
      </c>
      <c r="B498" s="22" t="s">
        <v>497</v>
      </c>
      <c r="C498" s="1212"/>
      <c r="D498" s="1213"/>
      <c r="E498" s="1213"/>
      <c r="F498" s="1213"/>
      <c r="G498" s="1214"/>
      <c r="H498" s="1215" t="s">
        <v>395</v>
      </c>
      <c r="I498" s="1216"/>
      <c r="J498" s="1217"/>
      <c r="K498" s="1218"/>
      <c r="L498" s="1218"/>
      <c r="M498" s="1218"/>
      <c r="N498" s="1219"/>
      <c r="O498" s="249" t="s">
        <v>503</v>
      </c>
      <c r="P498" s="344"/>
      <c r="Q498" s="225"/>
    </row>
    <row r="499" spans="1:27" ht="16.5" customHeight="1">
      <c r="A499" s="1"/>
      <c r="B499" s="28" t="s">
        <v>473</v>
      </c>
      <c r="C499" s="1220"/>
      <c r="D499" s="1220"/>
      <c r="E499" s="1221" t="s">
        <v>515</v>
      </c>
      <c r="F499" s="1221"/>
      <c r="G499" s="662"/>
      <c r="H499" s="662"/>
      <c r="I499" s="662"/>
      <c r="J499" s="662"/>
      <c r="K499" s="662"/>
      <c r="L499" s="662"/>
      <c r="M499" s="1222"/>
      <c r="N499" s="1222"/>
      <c r="O499" s="248" t="s">
        <v>504</v>
      </c>
      <c r="P499" s="345"/>
      <c r="Q499" s="227"/>
      <c r="R499" s="203"/>
      <c r="S499" s="203"/>
      <c r="T499" s="203"/>
      <c r="U499" s="203"/>
      <c r="V499" s="203"/>
      <c r="W499" s="203"/>
      <c r="X499" s="203"/>
      <c r="Y499" s="203"/>
      <c r="Z499" s="203"/>
      <c r="AA499" s="203"/>
    </row>
    <row r="500" spans="1:27" ht="16.5" customHeight="1">
      <c r="A500" s="1"/>
      <c r="B500" s="1223" t="s">
        <v>418</v>
      </c>
      <c r="C500" s="2" t="s">
        <v>423</v>
      </c>
      <c r="D500" s="1225"/>
      <c r="E500" s="1225"/>
      <c r="F500" s="1225"/>
      <c r="G500" s="1225"/>
      <c r="H500" s="1225"/>
      <c r="I500" s="1225"/>
      <c r="J500" s="1225"/>
      <c r="K500" s="1225"/>
      <c r="L500" s="1225"/>
      <c r="M500" s="1222"/>
      <c r="N500" s="1222"/>
      <c r="P500" s="346"/>
      <c r="Q500" s="227"/>
      <c r="R500" s="203"/>
      <c r="S500" s="203"/>
      <c r="T500" s="203"/>
      <c r="U500" s="203"/>
      <c r="V500" s="203"/>
      <c r="W500" s="203"/>
      <c r="X500" s="203"/>
      <c r="Y500" s="203"/>
      <c r="Z500" s="203"/>
      <c r="AA500" s="203"/>
    </row>
    <row r="501" spans="1:27" s="218" customFormat="1" ht="16.5" customHeight="1" thickBot="1">
      <c r="A501" s="1"/>
      <c r="B501" s="1224"/>
      <c r="C501" s="462" t="s">
        <v>424</v>
      </c>
      <c r="D501" s="1226"/>
      <c r="E501" s="1226"/>
      <c r="F501" s="1226"/>
      <c r="G501" s="1226"/>
      <c r="H501" s="1226"/>
      <c r="I501" s="1226"/>
      <c r="J501" s="1226"/>
      <c r="K501" s="1226"/>
      <c r="L501" s="1226"/>
      <c r="M501" s="1227"/>
      <c r="N501" s="1227"/>
      <c r="O501" s="247"/>
      <c r="P501" s="346"/>
      <c r="Q501" s="225"/>
    </row>
    <row r="502" spans="1:27" ht="16.5" hidden="1" customHeight="1">
      <c r="A502" s="1"/>
      <c r="B502" s="29"/>
      <c r="C502" s="1201"/>
      <c r="D502" s="1201"/>
      <c r="E502" s="1201"/>
      <c r="F502" s="1202"/>
      <c r="G502" s="1202"/>
      <c r="H502" s="1202"/>
      <c r="I502" s="1202"/>
      <c r="J502" s="1202"/>
      <c r="K502" s="1202"/>
      <c r="L502" s="1202"/>
      <c r="M502" s="244"/>
      <c r="N502" s="244"/>
      <c r="O502" s="248"/>
      <c r="P502" s="345"/>
      <c r="Q502" s="227"/>
      <c r="R502" s="203"/>
      <c r="S502" s="203"/>
      <c r="T502" s="203"/>
      <c r="U502" s="203"/>
      <c r="V502" s="203"/>
      <c r="W502" s="203"/>
      <c r="X502" s="203"/>
      <c r="Y502" s="203"/>
      <c r="Z502" s="203"/>
      <c r="AA502" s="203"/>
    </row>
    <row r="503" spans="1:27" s="201" customFormat="1" ht="47.25" customHeight="1" thickTop="1">
      <c r="A503" s="3"/>
      <c r="B503" s="23" t="s">
        <v>474</v>
      </c>
      <c r="C503" s="1184" t="s">
        <v>919</v>
      </c>
      <c r="D503" s="1185"/>
      <c r="E503" s="1186"/>
      <c r="F503" s="1203" t="s">
        <v>1173</v>
      </c>
      <c r="G503" s="1203"/>
      <c r="H503" s="1203"/>
      <c r="I503" s="1204" t="s">
        <v>1174</v>
      </c>
      <c r="J503" s="1205"/>
      <c r="K503" s="1206"/>
      <c r="L503" s="1203" t="s">
        <v>1175</v>
      </c>
      <c r="M503" s="1203"/>
      <c r="N503" s="1203"/>
      <c r="O503" s="248"/>
      <c r="P503" s="339"/>
      <c r="Q503" s="228"/>
    </row>
    <row r="504" spans="1:27" s="201" customFormat="1" ht="16.5" customHeight="1">
      <c r="A504" s="3"/>
      <c r="B504" s="24" t="s">
        <v>475</v>
      </c>
      <c r="C504" s="1198"/>
      <c r="D504" s="1199"/>
      <c r="E504" s="1199"/>
      <c r="F504" s="1198"/>
      <c r="G504" s="1199"/>
      <c r="H504" s="1199"/>
      <c r="I504" s="1198"/>
      <c r="J504" s="1199"/>
      <c r="K504" s="1199"/>
      <c r="L504" s="1198"/>
      <c r="M504" s="1199"/>
      <c r="N504" s="1207"/>
      <c r="O504" s="248"/>
      <c r="P504" s="345"/>
      <c r="Q504" s="229">
        <f>E504+G504</f>
        <v>0</v>
      </c>
    </row>
    <row r="505" spans="1:27" s="201" customFormat="1" ht="41.15" customHeight="1">
      <c r="A505" s="3"/>
      <c r="B505" s="2" t="s">
        <v>474</v>
      </c>
      <c r="C505" s="1208" t="s">
        <v>1176</v>
      </c>
      <c r="D505" s="1208"/>
      <c r="E505" s="1208"/>
      <c r="F505" s="1208" t="s">
        <v>1177</v>
      </c>
      <c r="G505" s="1208"/>
      <c r="H505" s="1208"/>
      <c r="I505" s="1195" t="s">
        <v>925</v>
      </c>
      <c r="J505" s="1195"/>
      <c r="K505" s="1195"/>
      <c r="L505" s="1195" t="s">
        <v>926</v>
      </c>
      <c r="M505" s="1195"/>
      <c r="N505" s="1195"/>
      <c r="O505" s="248"/>
      <c r="Q505" s="228"/>
    </row>
    <row r="506" spans="1:27" s="201" customFormat="1" ht="16.5" customHeight="1" thickBot="1">
      <c r="A506" s="3"/>
      <c r="B506" s="2" t="s">
        <v>475</v>
      </c>
      <c r="C506" s="1198"/>
      <c r="D506" s="1199"/>
      <c r="E506" s="1199"/>
      <c r="F506" s="1198"/>
      <c r="G506" s="1199"/>
      <c r="H506" s="1199"/>
      <c r="I506" s="1198"/>
      <c r="J506" s="1199"/>
      <c r="K506" s="1199"/>
      <c r="L506" s="1209"/>
      <c r="M506" s="1210"/>
      <c r="N506" s="1211"/>
      <c r="O506" s="248">
        <f>C504+G504+K504+M504+C506+E506+G506+I506</f>
        <v>0</v>
      </c>
      <c r="Q506" s="228"/>
    </row>
    <row r="507" spans="1:27" s="201" customFormat="1" ht="40.5" customHeight="1" thickTop="1" thickBot="1">
      <c r="A507" s="3"/>
      <c r="B507" s="2" t="s">
        <v>474</v>
      </c>
      <c r="C507" s="1194" t="s">
        <v>1178</v>
      </c>
      <c r="D507" s="1194"/>
      <c r="E507" s="1194"/>
      <c r="F507" s="1195" t="s">
        <v>1179</v>
      </c>
      <c r="G507" s="1195"/>
      <c r="H507" s="1195"/>
      <c r="I507" s="1195" t="s">
        <v>1180</v>
      </c>
      <c r="J507" s="1195"/>
      <c r="K507" s="1196"/>
      <c r="L507" s="1197" t="s">
        <v>930</v>
      </c>
      <c r="M507" s="1197"/>
      <c r="N507" s="1197"/>
      <c r="O507" s="248"/>
      <c r="Q507" s="228"/>
    </row>
    <row r="508" spans="1:27" s="201" customFormat="1" ht="16.5" customHeight="1" thickTop="1" thickBot="1">
      <c r="A508" s="3"/>
      <c r="B508" s="2" t="s">
        <v>475</v>
      </c>
      <c r="C508" s="1198"/>
      <c r="D508" s="1199"/>
      <c r="E508" s="1199"/>
      <c r="F508" s="1198"/>
      <c r="G508" s="1199"/>
      <c r="H508" s="1199"/>
      <c r="I508" s="1198"/>
      <c r="J508" s="1199"/>
      <c r="K508" s="1199"/>
      <c r="L508" s="1200">
        <f>IF(ISNUMBER(O508)=TRUE,O508,"非該当")</f>
        <v>0</v>
      </c>
      <c r="M508" s="1200"/>
      <c r="N508" s="1200"/>
      <c r="O508" s="343">
        <f>C504+F504+I504+L504+C506+F506+I506+L506+C508+F508</f>
        <v>0</v>
      </c>
      <c r="Q508" s="228"/>
    </row>
    <row r="509" spans="1:27" ht="16.5" customHeight="1" thickTop="1">
      <c r="A509" s="1"/>
      <c r="B509" s="1"/>
      <c r="C509" s="1"/>
      <c r="D509" s="4"/>
      <c r="E509" s="4"/>
      <c r="F509" s="87"/>
      <c r="G509" s="87"/>
      <c r="H509" s="72"/>
      <c r="I509" s="87"/>
      <c r="J509" s="87"/>
      <c r="K509" s="87"/>
      <c r="L509" s="4"/>
      <c r="M509" s="87"/>
      <c r="N509" s="4"/>
      <c r="O509" s="248"/>
      <c r="P509" s="201"/>
      <c r="Q509" s="227"/>
      <c r="R509" s="203"/>
      <c r="S509" s="203"/>
      <c r="T509" s="203"/>
      <c r="U509" s="203"/>
      <c r="V509" s="203"/>
      <c r="W509" s="203"/>
      <c r="X509" s="203"/>
      <c r="Y509" s="203"/>
      <c r="Z509" s="203"/>
      <c r="AA509" s="203"/>
    </row>
    <row r="510" spans="1:27" s="218" customFormat="1" ht="16.5" customHeight="1">
      <c r="A510" s="25">
        <v>43</v>
      </c>
      <c r="B510" s="22" t="s">
        <v>497</v>
      </c>
      <c r="C510" s="1212"/>
      <c r="D510" s="1213"/>
      <c r="E510" s="1213"/>
      <c r="F510" s="1213"/>
      <c r="G510" s="1214"/>
      <c r="H510" s="1215" t="s">
        <v>395</v>
      </c>
      <c r="I510" s="1216"/>
      <c r="J510" s="1217"/>
      <c r="K510" s="1218"/>
      <c r="L510" s="1218"/>
      <c r="M510" s="1218"/>
      <c r="N510" s="1219"/>
      <c r="O510" s="249" t="s">
        <v>503</v>
      </c>
      <c r="P510" s="344"/>
      <c r="Q510" s="225"/>
    </row>
    <row r="511" spans="1:27" ht="16.5" customHeight="1">
      <c r="A511" s="1"/>
      <c r="B511" s="28" t="s">
        <v>473</v>
      </c>
      <c r="C511" s="1220"/>
      <c r="D511" s="1220"/>
      <c r="E511" s="1221" t="s">
        <v>515</v>
      </c>
      <c r="F511" s="1221"/>
      <c r="G511" s="662"/>
      <c r="H511" s="662"/>
      <c r="I511" s="662"/>
      <c r="J511" s="662"/>
      <c r="K511" s="662"/>
      <c r="L511" s="662"/>
      <c r="M511" s="1222"/>
      <c r="N511" s="1222"/>
      <c r="O511" s="248" t="s">
        <v>504</v>
      </c>
      <c r="P511" s="345"/>
      <c r="Q511" s="227"/>
      <c r="R511" s="203"/>
      <c r="S511" s="203"/>
      <c r="T511" s="203"/>
      <c r="U511" s="203"/>
      <c r="V511" s="203"/>
      <c r="W511" s="203"/>
      <c r="X511" s="203"/>
      <c r="Y511" s="203"/>
      <c r="Z511" s="203"/>
      <c r="AA511" s="203"/>
    </row>
    <row r="512" spans="1:27" ht="16.5" customHeight="1">
      <c r="A512" s="1"/>
      <c r="B512" s="1223" t="s">
        <v>418</v>
      </c>
      <c r="C512" s="2" t="s">
        <v>423</v>
      </c>
      <c r="D512" s="1225"/>
      <c r="E512" s="1225"/>
      <c r="F512" s="1225"/>
      <c r="G512" s="1225"/>
      <c r="H512" s="1225"/>
      <c r="I512" s="1225"/>
      <c r="J512" s="1225"/>
      <c r="K512" s="1225"/>
      <c r="L512" s="1225"/>
      <c r="M512" s="1222"/>
      <c r="N512" s="1222"/>
      <c r="P512" s="346"/>
      <c r="Q512" s="227"/>
      <c r="R512" s="203"/>
      <c r="S512" s="203"/>
      <c r="T512" s="203"/>
      <c r="U512" s="203"/>
      <c r="V512" s="203"/>
      <c r="W512" s="203"/>
      <c r="X512" s="203"/>
      <c r="Y512" s="203"/>
      <c r="Z512" s="203"/>
      <c r="AA512" s="203"/>
    </row>
    <row r="513" spans="1:27" s="218" customFormat="1" ht="16.5" customHeight="1" thickBot="1">
      <c r="A513" s="1"/>
      <c r="B513" s="1224"/>
      <c r="C513" s="462" t="s">
        <v>424</v>
      </c>
      <c r="D513" s="1226"/>
      <c r="E513" s="1226"/>
      <c r="F513" s="1226"/>
      <c r="G513" s="1226"/>
      <c r="H513" s="1226"/>
      <c r="I513" s="1226"/>
      <c r="J513" s="1226"/>
      <c r="K513" s="1226"/>
      <c r="L513" s="1226"/>
      <c r="M513" s="1227"/>
      <c r="N513" s="1227"/>
      <c r="O513" s="247"/>
      <c r="P513" s="346"/>
      <c r="Q513" s="225"/>
    </row>
    <row r="514" spans="1:27" ht="16.5" hidden="1" customHeight="1">
      <c r="A514" s="1"/>
      <c r="B514" s="29"/>
      <c r="C514" s="1201"/>
      <c r="D514" s="1201"/>
      <c r="E514" s="1201"/>
      <c r="F514" s="1202"/>
      <c r="G514" s="1202"/>
      <c r="H514" s="1202"/>
      <c r="I514" s="1202"/>
      <c r="J514" s="1202"/>
      <c r="K514" s="1202"/>
      <c r="L514" s="1202"/>
      <c r="M514" s="244"/>
      <c r="N514" s="244"/>
      <c r="O514" s="248"/>
      <c r="P514" s="345"/>
      <c r="Q514" s="227"/>
      <c r="R514" s="203"/>
      <c r="S514" s="203"/>
      <c r="T514" s="203"/>
      <c r="U514" s="203"/>
      <c r="V514" s="203"/>
      <c r="W514" s="203"/>
      <c r="X514" s="203"/>
      <c r="Y514" s="203"/>
      <c r="Z514" s="203"/>
      <c r="AA514" s="203"/>
    </row>
    <row r="515" spans="1:27" s="201" customFormat="1" ht="47.25" customHeight="1" thickTop="1">
      <c r="A515" s="3"/>
      <c r="B515" s="23" t="s">
        <v>474</v>
      </c>
      <c r="C515" s="1184" t="s">
        <v>919</v>
      </c>
      <c r="D515" s="1185"/>
      <c r="E515" s="1186"/>
      <c r="F515" s="1203" t="s">
        <v>1173</v>
      </c>
      <c r="G515" s="1203"/>
      <c r="H515" s="1203"/>
      <c r="I515" s="1204" t="s">
        <v>1174</v>
      </c>
      <c r="J515" s="1205"/>
      <c r="K515" s="1206"/>
      <c r="L515" s="1203" t="s">
        <v>1175</v>
      </c>
      <c r="M515" s="1203"/>
      <c r="N515" s="1203"/>
      <c r="O515" s="248"/>
      <c r="P515" s="339"/>
      <c r="Q515" s="228"/>
    </row>
    <row r="516" spans="1:27" s="201" customFormat="1" ht="16.5" customHeight="1">
      <c r="A516" s="3"/>
      <c r="B516" s="24" t="s">
        <v>475</v>
      </c>
      <c r="C516" s="1198"/>
      <c r="D516" s="1199"/>
      <c r="E516" s="1199"/>
      <c r="F516" s="1198"/>
      <c r="G516" s="1199"/>
      <c r="H516" s="1199"/>
      <c r="I516" s="1198"/>
      <c r="J516" s="1199"/>
      <c r="K516" s="1199"/>
      <c r="L516" s="1198"/>
      <c r="M516" s="1199"/>
      <c r="N516" s="1207"/>
      <c r="O516" s="248"/>
      <c r="P516" s="345"/>
      <c r="Q516" s="229">
        <f>E516+G516</f>
        <v>0</v>
      </c>
    </row>
    <row r="517" spans="1:27" s="201" customFormat="1" ht="41.15" customHeight="1">
      <c r="A517" s="3"/>
      <c r="B517" s="2" t="s">
        <v>474</v>
      </c>
      <c r="C517" s="1208" t="s">
        <v>1176</v>
      </c>
      <c r="D517" s="1208"/>
      <c r="E517" s="1208"/>
      <c r="F517" s="1208" t="s">
        <v>1177</v>
      </c>
      <c r="G517" s="1208"/>
      <c r="H517" s="1208"/>
      <c r="I517" s="1195" t="s">
        <v>925</v>
      </c>
      <c r="J517" s="1195"/>
      <c r="K517" s="1195"/>
      <c r="L517" s="1195" t="s">
        <v>926</v>
      </c>
      <c r="M517" s="1195"/>
      <c r="N517" s="1195"/>
      <c r="O517" s="248"/>
      <c r="Q517" s="228"/>
    </row>
    <row r="518" spans="1:27" s="201" customFormat="1" ht="16.5" customHeight="1" thickBot="1">
      <c r="A518" s="3"/>
      <c r="B518" s="2" t="s">
        <v>475</v>
      </c>
      <c r="C518" s="1198"/>
      <c r="D518" s="1199"/>
      <c r="E518" s="1199"/>
      <c r="F518" s="1198"/>
      <c r="G518" s="1199"/>
      <c r="H518" s="1199"/>
      <c r="I518" s="1198"/>
      <c r="J518" s="1199"/>
      <c r="K518" s="1199"/>
      <c r="L518" s="1209"/>
      <c r="M518" s="1210"/>
      <c r="N518" s="1211"/>
      <c r="O518" s="248">
        <f>C516+G516+K516+M516+C518+E518+G518+I518</f>
        <v>0</v>
      </c>
      <c r="Q518" s="228"/>
    </row>
    <row r="519" spans="1:27" s="201" customFormat="1" ht="40.5" customHeight="1" thickTop="1" thickBot="1">
      <c r="A519" s="3"/>
      <c r="B519" s="2" t="s">
        <v>474</v>
      </c>
      <c r="C519" s="1194" t="s">
        <v>1178</v>
      </c>
      <c r="D519" s="1194"/>
      <c r="E519" s="1194"/>
      <c r="F519" s="1195" t="s">
        <v>1179</v>
      </c>
      <c r="G519" s="1195"/>
      <c r="H519" s="1195"/>
      <c r="I519" s="1195" t="s">
        <v>1180</v>
      </c>
      <c r="J519" s="1195"/>
      <c r="K519" s="1196"/>
      <c r="L519" s="1197" t="s">
        <v>930</v>
      </c>
      <c r="M519" s="1197"/>
      <c r="N519" s="1197"/>
      <c r="O519" s="248"/>
      <c r="Q519" s="228"/>
    </row>
    <row r="520" spans="1:27" s="201" customFormat="1" ht="16.5" customHeight="1" thickTop="1" thickBot="1">
      <c r="A520" s="3"/>
      <c r="B520" s="2" t="s">
        <v>475</v>
      </c>
      <c r="C520" s="1198"/>
      <c r="D520" s="1199"/>
      <c r="E520" s="1199"/>
      <c r="F520" s="1198"/>
      <c r="G520" s="1199"/>
      <c r="H520" s="1199"/>
      <c r="I520" s="1198"/>
      <c r="J520" s="1199"/>
      <c r="K520" s="1199"/>
      <c r="L520" s="1200">
        <f>IF(ISNUMBER(O520)=TRUE,O520,"非該当")</f>
        <v>0</v>
      </c>
      <c r="M520" s="1200"/>
      <c r="N520" s="1200"/>
      <c r="O520" s="343">
        <f>C516+F516+I516+L516+C518+F518+I518+L518+C520+F520</f>
        <v>0</v>
      </c>
      <c r="Q520" s="228"/>
    </row>
    <row r="521" spans="1:27" ht="16.5" customHeight="1" thickTop="1">
      <c r="A521" s="1"/>
      <c r="B521" s="1"/>
      <c r="C521" s="1"/>
      <c r="D521" s="4"/>
      <c r="E521" s="4"/>
      <c r="F521" s="87"/>
      <c r="G521" s="87"/>
      <c r="H521" s="72"/>
      <c r="I521" s="87"/>
      <c r="J521" s="87"/>
      <c r="K521" s="87"/>
      <c r="L521" s="4"/>
      <c r="M521" s="87"/>
      <c r="N521" s="4"/>
      <c r="O521" s="248"/>
      <c r="P521" s="201"/>
      <c r="Q521" s="227"/>
      <c r="R521" s="203"/>
      <c r="S521" s="203"/>
      <c r="T521" s="203"/>
      <c r="U521" s="203"/>
      <c r="V521" s="203"/>
      <c r="W521" s="203"/>
      <c r="X521" s="203"/>
      <c r="Y521" s="203"/>
      <c r="Z521" s="203"/>
      <c r="AA521" s="203"/>
    </row>
    <row r="522" spans="1:27" s="218" customFormat="1" ht="16.5" customHeight="1">
      <c r="A522" s="25">
        <v>44</v>
      </c>
      <c r="B522" s="22" t="s">
        <v>497</v>
      </c>
      <c r="C522" s="1212"/>
      <c r="D522" s="1213"/>
      <c r="E522" s="1213"/>
      <c r="F522" s="1213"/>
      <c r="G522" s="1214"/>
      <c r="H522" s="1215" t="s">
        <v>395</v>
      </c>
      <c r="I522" s="1216"/>
      <c r="J522" s="1217"/>
      <c r="K522" s="1218"/>
      <c r="L522" s="1218"/>
      <c r="M522" s="1218"/>
      <c r="N522" s="1219"/>
      <c r="O522" s="249" t="s">
        <v>503</v>
      </c>
      <c r="P522" s="344"/>
      <c r="Q522" s="225"/>
    </row>
    <row r="523" spans="1:27" ht="16.5" customHeight="1">
      <c r="A523" s="1"/>
      <c r="B523" s="28" t="s">
        <v>473</v>
      </c>
      <c r="C523" s="1220"/>
      <c r="D523" s="1220"/>
      <c r="E523" s="1221" t="s">
        <v>515</v>
      </c>
      <c r="F523" s="1221"/>
      <c r="G523" s="662"/>
      <c r="H523" s="662"/>
      <c r="I523" s="662"/>
      <c r="J523" s="662"/>
      <c r="K523" s="662"/>
      <c r="L523" s="662"/>
      <c r="M523" s="1222"/>
      <c r="N523" s="1222"/>
      <c r="O523" s="248" t="s">
        <v>504</v>
      </c>
      <c r="P523" s="345"/>
      <c r="Q523" s="227"/>
      <c r="R523" s="203"/>
      <c r="S523" s="203"/>
      <c r="T523" s="203"/>
      <c r="U523" s="203"/>
      <c r="V523" s="203"/>
      <c r="W523" s="203"/>
      <c r="X523" s="203"/>
      <c r="Y523" s="203"/>
      <c r="Z523" s="203"/>
      <c r="AA523" s="203"/>
    </row>
    <row r="524" spans="1:27" ht="16.5" customHeight="1">
      <c r="A524" s="1"/>
      <c r="B524" s="1223" t="s">
        <v>418</v>
      </c>
      <c r="C524" s="2" t="s">
        <v>423</v>
      </c>
      <c r="D524" s="1225"/>
      <c r="E524" s="1225"/>
      <c r="F524" s="1225"/>
      <c r="G524" s="1225"/>
      <c r="H524" s="1225"/>
      <c r="I524" s="1225"/>
      <c r="J524" s="1225"/>
      <c r="K524" s="1225"/>
      <c r="L524" s="1225"/>
      <c r="M524" s="1222"/>
      <c r="N524" s="1222"/>
      <c r="P524" s="346"/>
      <c r="Q524" s="227"/>
      <c r="R524" s="203"/>
      <c r="S524" s="203"/>
      <c r="T524" s="203"/>
      <c r="U524" s="203"/>
      <c r="V524" s="203"/>
      <c r="W524" s="203"/>
      <c r="X524" s="203"/>
      <c r="Y524" s="203"/>
      <c r="Z524" s="203"/>
      <c r="AA524" s="203"/>
    </row>
    <row r="525" spans="1:27" s="218" customFormat="1" ht="16.5" customHeight="1" thickBot="1">
      <c r="A525" s="1"/>
      <c r="B525" s="1224"/>
      <c r="C525" s="462" t="s">
        <v>424</v>
      </c>
      <c r="D525" s="1226"/>
      <c r="E525" s="1226"/>
      <c r="F525" s="1226"/>
      <c r="G525" s="1226"/>
      <c r="H525" s="1226"/>
      <c r="I525" s="1226"/>
      <c r="J525" s="1226"/>
      <c r="K525" s="1226"/>
      <c r="L525" s="1226"/>
      <c r="M525" s="1227"/>
      <c r="N525" s="1227"/>
      <c r="O525" s="247"/>
      <c r="P525" s="346"/>
      <c r="Q525" s="225"/>
    </row>
    <row r="526" spans="1:27" ht="16.5" hidden="1" customHeight="1">
      <c r="A526" s="1"/>
      <c r="B526" s="29"/>
      <c r="C526" s="1201"/>
      <c r="D526" s="1201"/>
      <c r="E526" s="1201"/>
      <c r="F526" s="1202"/>
      <c r="G526" s="1202"/>
      <c r="H526" s="1202"/>
      <c r="I526" s="1202"/>
      <c r="J526" s="1202"/>
      <c r="K526" s="1202"/>
      <c r="L526" s="1202"/>
      <c r="M526" s="244"/>
      <c r="N526" s="244"/>
      <c r="O526" s="248"/>
      <c r="P526" s="345"/>
      <c r="Q526" s="227"/>
      <c r="R526" s="203"/>
      <c r="S526" s="203"/>
      <c r="T526" s="203"/>
      <c r="U526" s="203"/>
      <c r="V526" s="203"/>
      <c r="W526" s="203"/>
      <c r="X526" s="203"/>
      <c r="Y526" s="203"/>
      <c r="Z526" s="203"/>
      <c r="AA526" s="203"/>
    </row>
    <row r="527" spans="1:27" s="201" customFormat="1" ht="47.25" customHeight="1" thickTop="1">
      <c r="A527" s="3"/>
      <c r="B527" s="23" t="s">
        <v>474</v>
      </c>
      <c r="C527" s="1184" t="s">
        <v>919</v>
      </c>
      <c r="D527" s="1185"/>
      <c r="E527" s="1186"/>
      <c r="F527" s="1203" t="s">
        <v>1173</v>
      </c>
      <c r="G527" s="1203"/>
      <c r="H527" s="1203"/>
      <c r="I527" s="1204" t="s">
        <v>1174</v>
      </c>
      <c r="J527" s="1205"/>
      <c r="K527" s="1206"/>
      <c r="L527" s="1203" t="s">
        <v>1175</v>
      </c>
      <c r="M527" s="1203"/>
      <c r="N527" s="1203"/>
      <c r="O527" s="248"/>
      <c r="P527" s="339"/>
      <c r="Q527" s="228"/>
    </row>
    <row r="528" spans="1:27" s="201" customFormat="1" ht="16.5" customHeight="1">
      <c r="A528" s="3"/>
      <c r="B528" s="24" t="s">
        <v>475</v>
      </c>
      <c r="C528" s="1198"/>
      <c r="D528" s="1199"/>
      <c r="E528" s="1199"/>
      <c r="F528" s="1198"/>
      <c r="G528" s="1199"/>
      <c r="H528" s="1199"/>
      <c r="I528" s="1198"/>
      <c r="J528" s="1199"/>
      <c r="K528" s="1199"/>
      <c r="L528" s="1198"/>
      <c r="M528" s="1199"/>
      <c r="N528" s="1207"/>
      <c r="O528" s="248"/>
      <c r="P528" s="345"/>
      <c r="Q528" s="229">
        <f>E528+G528</f>
        <v>0</v>
      </c>
    </row>
    <row r="529" spans="1:27" s="201" customFormat="1" ht="41.15" customHeight="1">
      <c r="A529" s="3"/>
      <c r="B529" s="2" t="s">
        <v>474</v>
      </c>
      <c r="C529" s="1208" t="s">
        <v>1176</v>
      </c>
      <c r="D529" s="1208"/>
      <c r="E529" s="1208"/>
      <c r="F529" s="1208" t="s">
        <v>1177</v>
      </c>
      <c r="G529" s="1208"/>
      <c r="H529" s="1208"/>
      <c r="I529" s="1195" t="s">
        <v>925</v>
      </c>
      <c r="J529" s="1195"/>
      <c r="K529" s="1195"/>
      <c r="L529" s="1195" t="s">
        <v>926</v>
      </c>
      <c r="M529" s="1195"/>
      <c r="N529" s="1195"/>
      <c r="O529" s="248"/>
      <c r="Q529" s="228"/>
    </row>
    <row r="530" spans="1:27" s="201" customFormat="1" ht="16.5" customHeight="1" thickBot="1">
      <c r="A530" s="3"/>
      <c r="B530" s="2" t="s">
        <v>475</v>
      </c>
      <c r="C530" s="1198"/>
      <c r="D530" s="1199"/>
      <c r="E530" s="1199"/>
      <c r="F530" s="1198"/>
      <c r="G530" s="1199"/>
      <c r="H530" s="1199"/>
      <c r="I530" s="1198"/>
      <c r="J530" s="1199"/>
      <c r="K530" s="1199"/>
      <c r="L530" s="1209"/>
      <c r="M530" s="1210"/>
      <c r="N530" s="1211"/>
      <c r="O530" s="248">
        <f>C528+G528+K528+M528+C530+E530+G530+I530</f>
        <v>0</v>
      </c>
      <c r="Q530" s="228"/>
    </row>
    <row r="531" spans="1:27" s="201" customFormat="1" ht="40.5" customHeight="1" thickTop="1" thickBot="1">
      <c r="A531" s="3"/>
      <c r="B531" s="2" t="s">
        <v>474</v>
      </c>
      <c r="C531" s="1194" t="s">
        <v>1178</v>
      </c>
      <c r="D531" s="1194"/>
      <c r="E531" s="1194"/>
      <c r="F531" s="1195" t="s">
        <v>1179</v>
      </c>
      <c r="G531" s="1195"/>
      <c r="H531" s="1195"/>
      <c r="I531" s="1195" t="s">
        <v>1180</v>
      </c>
      <c r="J531" s="1195"/>
      <c r="K531" s="1196"/>
      <c r="L531" s="1197" t="s">
        <v>930</v>
      </c>
      <c r="M531" s="1197"/>
      <c r="N531" s="1197"/>
      <c r="O531" s="248"/>
      <c r="Q531" s="228"/>
    </row>
    <row r="532" spans="1:27" s="201" customFormat="1" ht="16.5" customHeight="1" thickTop="1" thickBot="1">
      <c r="A532" s="3"/>
      <c r="B532" s="2" t="s">
        <v>475</v>
      </c>
      <c r="C532" s="1198"/>
      <c r="D532" s="1199"/>
      <c r="E532" s="1199"/>
      <c r="F532" s="1198"/>
      <c r="G532" s="1199"/>
      <c r="H532" s="1199"/>
      <c r="I532" s="1198"/>
      <c r="J532" s="1199"/>
      <c r="K532" s="1199"/>
      <c r="L532" s="1200">
        <f>IF(ISNUMBER(O532)=TRUE,O532,"非該当")</f>
        <v>0</v>
      </c>
      <c r="M532" s="1200"/>
      <c r="N532" s="1200"/>
      <c r="O532" s="343">
        <f>C528+F528+I528+L528+C530+F530+I530+L530+C532+F532</f>
        <v>0</v>
      </c>
      <c r="Q532" s="228"/>
    </row>
    <row r="533" spans="1:27" ht="16.5" customHeight="1" thickTop="1">
      <c r="A533" s="1"/>
      <c r="B533" s="1"/>
      <c r="C533" s="1"/>
      <c r="D533" s="4"/>
      <c r="E533" s="4"/>
      <c r="F533" s="87"/>
      <c r="G533" s="87"/>
      <c r="H533" s="72"/>
      <c r="I533" s="87"/>
      <c r="J533" s="87"/>
      <c r="K533" s="87"/>
      <c r="L533" s="4"/>
      <c r="M533" s="87"/>
      <c r="N533" s="4"/>
      <c r="O533" s="248"/>
      <c r="P533" s="201"/>
      <c r="Q533" s="227"/>
      <c r="R533" s="203"/>
      <c r="S533" s="203"/>
      <c r="T533" s="203"/>
      <c r="U533" s="203"/>
      <c r="V533" s="203"/>
      <c r="W533" s="203"/>
      <c r="X533" s="203"/>
      <c r="Y533" s="203"/>
      <c r="Z533" s="203"/>
      <c r="AA533" s="203"/>
    </row>
    <row r="534" spans="1:27" s="218" customFormat="1" ht="16.5" customHeight="1">
      <c r="A534" s="25">
        <v>45</v>
      </c>
      <c r="B534" s="22" t="s">
        <v>497</v>
      </c>
      <c r="C534" s="1212"/>
      <c r="D534" s="1213"/>
      <c r="E534" s="1213"/>
      <c r="F534" s="1213"/>
      <c r="G534" s="1214"/>
      <c r="H534" s="1215" t="s">
        <v>395</v>
      </c>
      <c r="I534" s="1216"/>
      <c r="J534" s="1217"/>
      <c r="K534" s="1218"/>
      <c r="L534" s="1218"/>
      <c r="M534" s="1218"/>
      <c r="N534" s="1219"/>
      <c r="O534" s="249" t="s">
        <v>503</v>
      </c>
      <c r="P534" s="344"/>
      <c r="Q534" s="225"/>
    </row>
    <row r="535" spans="1:27" ht="16.5" customHeight="1">
      <c r="A535" s="1"/>
      <c r="B535" s="28" t="s">
        <v>473</v>
      </c>
      <c r="C535" s="1220"/>
      <c r="D535" s="1220"/>
      <c r="E535" s="1221" t="s">
        <v>515</v>
      </c>
      <c r="F535" s="1221"/>
      <c r="G535" s="662"/>
      <c r="H535" s="662"/>
      <c r="I535" s="662"/>
      <c r="J535" s="662"/>
      <c r="K535" s="662"/>
      <c r="L535" s="662"/>
      <c r="M535" s="1222"/>
      <c r="N535" s="1222"/>
      <c r="O535" s="248" t="s">
        <v>504</v>
      </c>
      <c r="P535" s="345"/>
      <c r="Q535" s="227"/>
      <c r="R535" s="203"/>
      <c r="S535" s="203"/>
      <c r="T535" s="203"/>
      <c r="U535" s="203"/>
      <c r="V535" s="203"/>
      <c r="W535" s="203"/>
      <c r="X535" s="203"/>
      <c r="Y535" s="203"/>
      <c r="Z535" s="203"/>
      <c r="AA535" s="203"/>
    </row>
    <row r="536" spans="1:27" ht="16.5" customHeight="1">
      <c r="A536" s="1"/>
      <c r="B536" s="1223" t="s">
        <v>418</v>
      </c>
      <c r="C536" s="2" t="s">
        <v>423</v>
      </c>
      <c r="D536" s="1225"/>
      <c r="E536" s="1225"/>
      <c r="F536" s="1225"/>
      <c r="G536" s="1225"/>
      <c r="H536" s="1225"/>
      <c r="I536" s="1225"/>
      <c r="J536" s="1225"/>
      <c r="K536" s="1225"/>
      <c r="L536" s="1225"/>
      <c r="M536" s="1222"/>
      <c r="N536" s="1222"/>
      <c r="P536" s="346"/>
      <c r="Q536" s="227"/>
      <c r="R536" s="203"/>
      <c r="S536" s="203"/>
      <c r="T536" s="203"/>
      <c r="U536" s="203"/>
      <c r="V536" s="203"/>
      <c r="W536" s="203"/>
      <c r="X536" s="203"/>
      <c r="Y536" s="203"/>
      <c r="Z536" s="203"/>
      <c r="AA536" s="203"/>
    </row>
    <row r="537" spans="1:27" s="218" customFormat="1" ht="16.5" customHeight="1" thickBot="1">
      <c r="A537" s="1"/>
      <c r="B537" s="1224"/>
      <c r="C537" s="462" t="s">
        <v>424</v>
      </c>
      <c r="D537" s="1226"/>
      <c r="E537" s="1226"/>
      <c r="F537" s="1226"/>
      <c r="G537" s="1226"/>
      <c r="H537" s="1226"/>
      <c r="I537" s="1226"/>
      <c r="J537" s="1226"/>
      <c r="K537" s="1226"/>
      <c r="L537" s="1226"/>
      <c r="M537" s="1227"/>
      <c r="N537" s="1227"/>
      <c r="O537" s="247"/>
      <c r="P537" s="346"/>
      <c r="Q537" s="225"/>
    </row>
    <row r="538" spans="1:27" ht="16.5" hidden="1" customHeight="1">
      <c r="A538" s="1"/>
      <c r="B538" s="29"/>
      <c r="C538" s="1201"/>
      <c r="D538" s="1201"/>
      <c r="E538" s="1201"/>
      <c r="F538" s="1202"/>
      <c r="G538" s="1202"/>
      <c r="H538" s="1202"/>
      <c r="I538" s="1202"/>
      <c r="J538" s="1202"/>
      <c r="K538" s="1202"/>
      <c r="L538" s="1202"/>
      <c r="M538" s="244"/>
      <c r="N538" s="244"/>
      <c r="O538" s="248"/>
      <c r="P538" s="345"/>
      <c r="Q538" s="227"/>
      <c r="R538" s="203"/>
      <c r="S538" s="203"/>
      <c r="T538" s="203"/>
      <c r="U538" s="203"/>
      <c r="V538" s="203"/>
      <c r="W538" s="203"/>
      <c r="X538" s="203"/>
      <c r="Y538" s="203"/>
      <c r="Z538" s="203"/>
      <c r="AA538" s="203"/>
    </row>
    <row r="539" spans="1:27" s="201" customFormat="1" ht="47.25" customHeight="1" thickTop="1">
      <c r="A539" s="3"/>
      <c r="B539" s="23" t="s">
        <v>474</v>
      </c>
      <c r="C539" s="1184" t="s">
        <v>919</v>
      </c>
      <c r="D539" s="1185"/>
      <c r="E539" s="1186"/>
      <c r="F539" s="1203" t="s">
        <v>1173</v>
      </c>
      <c r="G539" s="1203"/>
      <c r="H539" s="1203"/>
      <c r="I539" s="1204" t="s">
        <v>1174</v>
      </c>
      <c r="J539" s="1205"/>
      <c r="K539" s="1206"/>
      <c r="L539" s="1203" t="s">
        <v>1175</v>
      </c>
      <c r="M539" s="1203"/>
      <c r="N539" s="1203"/>
      <c r="O539" s="248"/>
      <c r="P539" s="339"/>
      <c r="Q539" s="228"/>
    </row>
    <row r="540" spans="1:27" s="201" customFormat="1" ht="16.5" customHeight="1">
      <c r="A540" s="3"/>
      <c r="B540" s="24" t="s">
        <v>475</v>
      </c>
      <c r="C540" s="1198"/>
      <c r="D540" s="1199"/>
      <c r="E540" s="1199"/>
      <c r="F540" s="1198"/>
      <c r="G540" s="1199"/>
      <c r="H540" s="1199"/>
      <c r="I540" s="1198"/>
      <c r="J540" s="1199"/>
      <c r="K540" s="1199"/>
      <c r="L540" s="1198"/>
      <c r="M540" s="1199"/>
      <c r="N540" s="1207"/>
      <c r="O540" s="248"/>
      <c r="P540" s="345"/>
      <c r="Q540" s="229">
        <f>E540+G540</f>
        <v>0</v>
      </c>
    </row>
    <row r="541" spans="1:27" s="201" customFormat="1" ht="41.15" customHeight="1">
      <c r="A541" s="3"/>
      <c r="B541" s="2" t="s">
        <v>474</v>
      </c>
      <c r="C541" s="1208" t="s">
        <v>1176</v>
      </c>
      <c r="D541" s="1208"/>
      <c r="E541" s="1208"/>
      <c r="F541" s="1208" t="s">
        <v>1177</v>
      </c>
      <c r="G541" s="1208"/>
      <c r="H541" s="1208"/>
      <c r="I541" s="1195" t="s">
        <v>925</v>
      </c>
      <c r="J541" s="1195"/>
      <c r="K541" s="1195"/>
      <c r="L541" s="1195" t="s">
        <v>926</v>
      </c>
      <c r="M541" s="1195"/>
      <c r="N541" s="1195"/>
      <c r="O541" s="248"/>
      <c r="Q541" s="228"/>
    </row>
    <row r="542" spans="1:27" s="201" customFormat="1" ht="16.5" customHeight="1" thickBot="1">
      <c r="A542" s="3"/>
      <c r="B542" s="2" t="s">
        <v>475</v>
      </c>
      <c r="C542" s="1198"/>
      <c r="D542" s="1199"/>
      <c r="E542" s="1199"/>
      <c r="F542" s="1198"/>
      <c r="G542" s="1199"/>
      <c r="H542" s="1199"/>
      <c r="I542" s="1198"/>
      <c r="J542" s="1199"/>
      <c r="K542" s="1199"/>
      <c r="L542" s="1209"/>
      <c r="M542" s="1210"/>
      <c r="N542" s="1211"/>
      <c r="O542" s="248">
        <f>C540+G540+K540+M540+C542+E542+G542+I542</f>
        <v>0</v>
      </c>
      <c r="Q542" s="228"/>
    </row>
    <row r="543" spans="1:27" s="201" customFormat="1" ht="40.5" customHeight="1" thickTop="1" thickBot="1">
      <c r="A543" s="3"/>
      <c r="B543" s="2" t="s">
        <v>474</v>
      </c>
      <c r="C543" s="1194" t="s">
        <v>1178</v>
      </c>
      <c r="D543" s="1194"/>
      <c r="E543" s="1194"/>
      <c r="F543" s="1195" t="s">
        <v>1179</v>
      </c>
      <c r="G543" s="1195"/>
      <c r="H543" s="1195"/>
      <c r="I543" s="1195" t="s">
        <v>1180</v>
      </c>
      <c r="J543" s="1195"/>
      <c r="K543" s="1196"/>
      <c r="L543" s="1197" t="s">
        <v>930</v>
      </c>
      <c r="M543" s="1197"/>
      <c r="N543" s="1197"/>
      <c r="O543" s="248"/>
      <c r="Q543" s="228"/>
    </row>
    <row r="544" spans="1:27" s="201" customFormat="1" ht="16.5" customHeight="1" thickTop="1" thickBot="1">
      <c r="A544" s="3"/>
      <c r="B544" s="2" t="s">
        <v>475</v>
      </c>
      <c r="C544" s="1198"/>
      <c r="D544" s="1199"/>
      <c r="E544" s="1199"/>
      <c r="F544" s="1198"/>
      <c r="G544" s="1199"/>
      <c r="H544" s="1199"/>
      <c r="I544" s="1198"/>
      <c r="J544" s="1199"/>
      <c r="K544" s="1199"/>
      <c r="L544" s="1200">
        <f>IF(ISNUMBER(O544)=TRUE,O544,"非該当")</f>
        <v>0</v>
      </c>
      <c r="M544" s="1200"/>
      <c r="N544" s="1200"/>
      <c r="O544" s="343">
        <f>C540+F540+I540+L540+C542+F542+I542+L542+C544+F544</f>
        <v>0</v>
      </c>
      <c r="Q544" s="228"/>
    </row>
    <row r="545" spans="1:27" ht="16.5" customHeight="1" thickTop="1">
      <c r="A545" s="1"/>
      <c r="B545" s="1"/>
      <c r="C545" s="1"/>
      <c r="D545" s="4"/>
      <c r="E545" s="4"/>
      <c r="F545" s="87"/>
      <c r="G545" s="87"/>
      <c r="H545" s="72"/>
      <c r="I545" s="87"/>
      <c r="J545" s="87"/>
      <c r="K545" s="87"/>
      <c r="L545" s="4"/>
      <c r="M545" s="87"/>
      <c r="N545" s="4"/>
      <c r="O545" s="248"/>
      <c r="P545" s="201"/>
      <c r="Q545" s="227"/>
      <c r="R545" s="203"/>
      <c r="S545" s="203"/>
      <c r="T545" s="203"/>
      <c r="U545" s="203"/>
      <c r="V545" s="203"/>
      <c r="W545" s="203"/>
      <c r="X545" s="203"/>
      <c r="Y545" s="203"/>
      <c r="Z545" s="203"/>
      <c r="AA545" s="203"/>
    </row>
    <row r="546" spans="1:27" s="218" customFormat="1" ht="16.5" customHeight="1">
      <c r="A546" s="25">
        <v>46</v>
      </c>
      <c r="B546" s="22" t="s">
        <v>497</v>
      </c>
      <c r="C546" s="1212"/>
      <c r="D546" s="1213"/>
      <c r="E546" s="1213"/>
      <c r="F546" s="1213"/>
      <c r="G546" s="1214"/>
      <c r="H546" s="1215" t="s">
        <v>395</v>
      </c>
      <c r="I546" s="1216"/>
      <c r="J546" s="1217"/>
      <c r="K546" s="1218"/>
      <c r="L546" s="1218"/>
      <c r="M546" s="1218"/>
      <c r="N546" s="1219"/>
      <c r="O546" s="249" t="s">
        <v>503</v>
      </c>
      <c r="P546" s="344"/>
      <c r="Q546" s="225"/>
    </row>
    <row r="547" spans="1:27" ht="16.5" customHeight="1">
      <c r="A547" s="1"/>
      <c r="B547" s="28" t="s">
        <v>473</v>
      </c>
      <c r="C547" s="1220"/>
      <c r="D547" s="1220"/>
      <c r="E547" s="1221" t="s">
        <v>515</v>
      </c>
      <c r="F547" s="1221"/>
      <c r="G547" s="662"/>
      <c r="H547" s="662"/>
      <c r="I547" s="662"/>
      <c r="J547" s="662"/>
      <c r="K547" s="662"/>
      <c r="L547" s="662"/>
      <c r="M547" s="1222"/>
      <c r="N547" s="1222"/>
      <c r="O547" s="248" t="s">
        <v>504</v>
      </c>
      <c r="P547" s="345"/>
      <c r="Q547" s="227"/>
      <c r="R547" s="203"/>
      <c r="S547" s="203"/>
      <c r="T547" s="203"/>
      <c r="U547" s="203"/>
      <c r="V547" s="203"/>
      <c r="W547" s="203"/>
      <c r="X547" s="203"/>
      <c r="Y547" s="203"/>
      <c r="Z547" s="203"/>
      <c r="AA547" s="203"/>
    </row>
    <row r="548" spans="1:27" ht="16.5" customHeight="1">
      <c r="A548" s="1"/>
      <c r="B548" s="1223" t="s">
        <v>418</v>
      </c>
      <c r="C548" s="2" t="s">
        <v>423</v>
      </c>
      <c r="D548" s="1225"/>
      <c r="E548" s="1225"/>
      <c r="F548" s="1225"/>
      <c r="G548" s="1225"/>
      <c r="H548" s="1225"/>
      <c r="I548" s="1225"/>
      <c r="J548" s="1225"/>
      <c r="K548" s="1225"/>
      <c r="L548" s="1225"/>
      <c r="M548" s="1222"/>
      <c r="N548" s="1222"/>
      <c r="P548" s="346"/>
      <c r="Q548" s="227"/>
      <c r="R548" s="203"/>
      <c r="S548" s="203"/>
      <c r="T548" s="203"/>
      <c r="U548" s="203"/>
      <c r="V548" s="203"/>
      <c r="W548" s="203"/>
      <c r="X548" s="203"/>
      <c r="Y548" s="203"/>
      <c r="Z548" s="203"/>
      <c r="AA548" s="203"/>
    </row>
    <row r="549" spans="1:27" s="218" customFormat="1" ht="16.5" customHeight="1" thickBot="1">
      <c r="A549" s="1"/>
      <c r="B549" s="1224"/>
      <c r="C549" s="462" t="s">
        <v>424</v>
      </c>
      <c r="D549" s="1226"/>
      <c r="E549" s="1226"/>
      <c r="F549" s="1226"/>
      <c r="G549" s="1226"/>
      <c r="H549" s="1226"/>
      <c r="I549" s="1226"/>
      <c r="J549" s="1226"/>
      <c r="K549" s="1226"/>
      <c r="L549" s="1226"/>
      <c r="M549" s="1227"/>
      <c r="N549" s="1227"/>
      <c r="O549" s="247"/>
      <c r="P549" s="346"/>
      <c r="Q549" s="225"/>
    </row>
    <row r="550" spans="1:27" ht="16.5" hidden="1" customHeight="1">
      <c r="A550" s="1"/>
      <c r="B550" s="29"/>
      <c r="C550" s="1201"/>
      <c r="D550" s="1201"/>
      <c r="E550" s="1201"/>
      <c r="F550" s="1202"/>
      <c r="G550" s="1202"/>
      <c r="H550" s="1202"/>
      <c r="I550" s="1202"/>
      <c r="J550" s="1202"/>
      <c r="K550" s="1202"/>
      <c r="L550" s="1202"/>
      <c r="M550" s="244"/>
      <c r="N550" s="244"/>
      <c r="O550" s="248"/>
      <c r="P550" s="345"/>
      <c r="Q550" s="227"/>
      <c r="R550" s="203"/>
      <c r="S550" s="203"/>
      <c r="T550" s="203"/>
      <c r="U550" s="203"/>
      <c r="V550" s="203"/>
      <c r="W550" s="203"/>
      <c r="X550" s="203"/>
      <c r="Y550" s="203"/>
      <c r="Z550" s="203"/>
      <c r="AA550" s="203"/>
    </row>
    <row r="551" spans="1:27" s="201" customFormat="1" ht="47.25" customHeight="1" thickTop="1">
      <c r="A551" s="3"/>
      <c r="B551" s="23" t="s">
        <v>474</v>
      </c>
      <c r="C551" s="1184" t="s">
        <v>919</v>
      </c>
      <c r="D551" s="1185"/>
      <c r="E551" s="1186"/>
      <c r="F551" s="1203" t="s">
        <v>1173</v>
      </c>
      <c r="G551" s="1203"/>
      <c r="H551" s="1203"/>
      <c r="I551" s="1204" t="s">
        <v>1174</v>
      </c>
      <c r="J551" s="1205"/>
      <c r="K551" s="1206"/>
      <c r="L551" s="1203" t="s">
        <v>1175</v>
      </c>
      <c r="M551" s="1203"/>
      <c r="N551" s="1203"/>
      <c r="O551" s="248"/>
      <c r="P551" s="339"/>
      <c r="Q551" s="228"/>
    </row>
    <row r="552" spans="1:27" s="201" customFormat="1" ht="16.5" customHeight="1">
      <c r="A552" s="3"/>
      <c r="B552" s="24" t="s">
        <v>475</v>
      </c>
      <c r="C552" s="1198"/>
      <c r="D552" s="1199"/>
      <c r="E552" s="1199"/>
      <c r="F552" s="1198"/>
      <c r="G552" s="1199"/>
      <c r="H552" s="1199"/>
      <c r="I552" s="1198"/>
      <c r="J552" s="1199"/>
      <c r="K552" s="1199"/>
      <c r="L552" s="1198"/>
      <c r="M552" s="1199"/>
      <c r="N552" s="1207"/>
      <c r="O552" s="248"/>
      <c r="P552" s="345"/>
      <c r="Q552" s="229">
        <f>E552+G552</f>
        <v>0</v>
      </c>
    </row>
    <row r="553" spans="1:27" s="201" customFormat="1" ht="41.15" customHeight="1">
      <c r="A553" s="3"/>
      <c r="B553" s="2" t="s">
        <v>474</v>
      </c>
      <c r="C553" s="1208" t="s">
        <v>1176</v>
      </c>
      <c r="D553" s="1208"/>
      <c r="E553" s="1208"/>
      <c r="F553" s="1208" t="s">
        <v>1177</v>
      </c>
      <c r="G553" s="1208"/>
      <c r="H553" s="1208"/>
      <c r="I553" s="1195" t="s">
        <v>925</v>
      </c>
      <c r="J553" s="1195"/>
      <c r="K553" s="1195"/>
      <c r="L553" s="1195" t="s">
        <v>926</v>
      </c>
      <c r="M553" s="1195"/>
      <c r="N553" s="1195"/>
      <c r="O553" s="248"/>
      <c r="Q553" s="228"/>
    </row>
    <row r="554" spans="1:27" s="201" customFormat="1" ht="16.5" customHeight="1" thickBot="1">
      <c r="A554" s="3"/>
      <c r="B554" s="2" t="s">
        <v>475</v>
      </c>
      <c r="C554" s="1198"/>
      <c r="D554" s="1199"/>
      <c r="E554" s="1199"/>
      <c r="F554" s="1198"/>
      <c r="G554" s="1199"/>
      <c r="H554" s="1199"/>
      <c r="I554" s="1198"/>
      <c r="J554" s="1199"/>
      <c r="K554" s="1199"/>
      <c r="L554" s="1209"/>
      <c r="M554" s="1210"/>
      <c r="N554" s="1211"/>
      <c r="O554" s="248">
        <f>C552+G552+K552+M552+C554+E554+G554+I554</f>
        <v>0</v>
      </c>
      <c r="Q554" s="228"/>
    </row>
    <row r="555" spans="1:27" s="201" customFormat="1" ht="40.5" customHeight="1" thickTop="1" thickBot="1">
      <c r="A555" s="3"/>
      <c r="B555" s="2" t="s">
        <v>474</v>
      </c>
      <c r="C555" s="1194" t="s">
        <v>1178</v>
      </c>
      <c r="D555" s="1194"/>
      <c r="E555" s="1194"/>
      <c r="F555" s="1195" t="s">
        <v>1179</v>
      </c>
      <c r="G555" s="1195"/>
      <c r="H555" s="1195"/>
      <c r="I555" s="1195" t="s">
        <v>1180</v>
      </c>
      <c r="J555" s="1195"/>
      <c r="K555" s="1196"/>
      <c r="L555" s="1197" t="s">
        <v>930</v>
      </c>
      <c r="M555" s="1197"/>
      <c r="N555" s="1197"/>
      <c r="O555" s="248"/>
      <c r="Q555" s="228"/>
    </row>
    <row r="556" spans="1:27" s="201" customFormat="1" ht="16.5" customHeight="1" thickTop="1" thickBot="1">
      <c r="A556" s="3"/>
      <c r="B556" s="2" t="s">
        <v>475</v>
      </c>
      <c r="C556" s="1198"/>
      <c r="D556" s="1199"/>
      <c r="E556" s="1199"/>
      <c r="F556" s="1198"/>
      <c r="G556" s="1199"/>
      <c r="H556" s="1199"/>
      <c r="I556" s="1198"/>
      <c r="J556" s="1199"/>
      <c r="K556" s="1199"/>
      <c r="L556" s="1200">
        <f>IF(ISNUMBER(O556)=TRUE,O556,"非該当")</f>
        <v>0</v>
      </c>
      <c r="M556" s="1200"/>
      <c r="N556" s="1200"/>
      <c r="O556" s="343">
        <f>C552+F552+I552+L552+C554+F554+I554+L554+C556+F556</f>
        <v>0</v>
      </c>
      <c r="Q556" s="228"/>
    </row>
    <row r="557" spans="1:27" ht="16.5" customHeight="1" thickTop="1">
      <c r="A557" s="1"/>
      <c r="B557" s="1"/>
      <c r="C557" s="1"/>
      <c r="D557" s="4"/>
      <c r="E557" s="4"/>
      <c r="F557" s="87"/>
      <c r="G557" s="87"/>
      <c r="H557" s="72"/>
      <c r="I557" s="87"/>
      <c r="J557" s="87"/>
      <c r="K557" s="87"/>
      <c r="L557" s="4"/>
      <c r="M557" s="87"/>
      <c r="N557" s="4"/>
      <c r="O557" s="248"/>
      <c r="P557" s="201"/>
      <c r="Q557" s="227"/>
      <c r="R557" s="203"/>
      <c r="S557" s="203"/>
      <c r="T557" s="203"/>
      <c r="U557" s="203"/>
      <c r="V557" s="203"/>
      <c r="W557" s="203"/>
      <c r="X557" s="203"/>
      <c r="Y557" s="203"/>
      <c r="Z557" s="203"/>
      <c r="AA557" s="203"/>
    </row>
    <row r="558" spans="1:27" s="218" customFormat="1" ht="16.5" customHeight="1">
      <c r="A558" s="25">
        <v>47</v>
      </c>
      <c r="B558" s="22" t="s">
        <v>497</v>
      </c>
      <c r="C558" s="1212"/>
      <c r="D558" s="1213"/>
      <c r="E558" s="1213"/>
      <c r="F558" s="1213"/>
      <c r="G558" s="1214"/>
      <c r="H558" s="1215" t="s">
        <v>395</v>
      </c>
      <c r="I558" s="1216"/>
      <c r="J558" s="1217"/>
      <c r="K558" s="1218"/>
      <c r="L558" s="1218"/>
      <c r="M558" s="1218"/>
      <c r="N558" s="1219"/>
      <c r="O558" s="249" t="s">
        <v>503</v>
      </c>
      <c r="P558" s="344"/>
      <c r="Q558" s="225"/>
    </row>
    <row r="559" spans="1:27" ht="16.5" customHeight="1">
      <c r="A559" s="1"/>
      <c r="B559" s="28" t="s">
        <v>473</v>
      </c>
      <c r="C559" s="1220"/>
      <c r="D559" s="1220"/>
      <c r="E559" s="1221" t="s">
        <v>515</v>
      </c>
      <c r="F559" s="1221"/>
      <c r="G559" s="662"/>
      <c r="H559" s="662"/>
      <c r="I559" s="662"/>
      <c r="J559" s="662"/>
      <c r="K559" s="662"/>
      <c r="L559" s="662"/>
      <c r="M559" s="1222"/>
      <c r="N559" s="1222"/>
      <c r="O559" s="248" t="s">
        <v>504</v>
      </c>
      <c r="P559" s="345"/>
      <c r="Q559" s="227"/>
      <c r="R559" s="203"/>
      <c r="S559" s="203"/>
      <c r="T559" s="203"/>
      <c r="U559" s="203"/>
      <c r="V559" s="203"/>
      <c r="W559" s="203"/>
      <c r="X559" s="203"/>
      <c r="Y559" s="203"/>
      <c r="Z559" s="203"/>
      <c r="AA559" s="203"/>
    </row>
    <row r="560" spans="1:27" ht="16.5" customHeight="1">
      <c r="A560" s="1"/>
      <c r="B560" s="1223" t="s">
        <v>418</v>
      </c>
      <c r="C560" s="2" t="s">
        <v>423</v>
      </c>
      <c r="D560" s="1225"/>
      <c r="E560" s="1225"/>
      <c r="F560" s="1225"/>
      <c r="G560" s="1225"/>
      <c r="H560" s="1225"/>
      <c r="I560" s="1225"/>
      <c r="J560" s="1225"/>
      <c r="K560" s="1225"/>
      <c r="L560" s="1225"/>
      <c r="M560" s="1222"/>
      <c r="N560" s="1222"/>
      <c r="P560" s="346"/>
      <c r="Q560" s="227"/>
      <c r="R560" s="203"/>
      <c r="S560" s="203"/>
      <c r="T560" s="203"/>
      <c r="U560" s="203"/>
      <c r="V560" s="203"/>
      <c r="W560" s="203"/>
      <c r="X560" s="203"/>
      <c r="Y560" s="203"/>
      <c r="Z560" s="203"/>
      <c r="AA560" s="203"/>
    </row>
    <row r="561" spans="1:27" s="218" customFormat="1" ht="16.5" customHeight="1" thickBot="1">
      <c r="A561" s="1"/>
      <c r="B561" s="1224"/>
      <c r="C561" s="462" t="s">
        <v>424</v>
      </c>
      <c r="D561" s="1226"/>
      <c r="E561" s="1226"/>
      <c r="F561" s="1226"/>
      <c r="G561" s="1226"/>
      <c r="H561" s="1226"/>
      <c r="I561" s="1226"/>
      <c r="J561" s="1226"/>
      <c r="K561" s="1226"/>
      <c r="L561" s="1226"/>
      <c r="M561" s="1227"/>
      <c r="N561" s="1227"/>
      <c r="O561" s="247"/>
      <c r="P561" s="346"/>
      <c r="Q561" s="225"/>
    </row>
    <row r="562" spans="1:27" ht="16.5" hidden="1" customHeight="1">
      <c r="A562" s="1"/>
      <c r="B562" s="29"/>
      <c r="C562" s="1201"/>
      <c r="D562" s="1201"/>
      <c r="E562" s="1201"/>
      <c r="F562" s="1202"/>
      <c r="G562" s="1202"/>
      <c r="H562" s="1202"/>
      <c r="I562" s="1202"/>
      <c r="J562" s="1202"/>
      <c r="K562" s="1202"/>
      <c r="L562" s="1202"/>
      <c r="M562" s="244"/>
      <c r="N562" s="244"/>
      <c r="O562" s="248"/>
      <c r="P562" s="345"/>
      <c r="Q562" s="227"/>
      <c r="R562" s="203"/>
      <c r="S562" s="203"/>
      <c r="T562" s="203"/>
      <c r="U562" s="203"/>
      <c r="V562" s="203"/>
      <c r="W562" s="203"/>
      <c r="X562" s="203"/>
      <c r="Y562" s="203"/>
      <c r="Z562" s="203"/>
      <c r="AA562" s="203"/>
    </row>
    <row r="563" spans="1:27" s="201" customFormat="1" ht="47.25" customHeight="1" thickTop="1">
      <c r="A563" s="3"/>
      <c r="B563" s="23" t="s">
        <v>474</v>
      </c>
      <c r="C563" s="1184" t="s">
        <v>919</v>
      </c>
      <c r="D563" s="1185"/>
      <c r="E563" s="1186"/>
      <c r="F563" s="1203" t="s">
        <v>1173</v>
      </c>
      <c r="G563" s="1203"/>
      <c r="H563" s="1203"/>
      <c r="I563" s="1204" t="s">
        <v>1174</v>
      </c>
      <c r="J563" s="1205"/>
      <c r="K563" s="1206"/>
      <c r="L563" s="1203" t="s">
        <v>1175</v>
      </c>
      <c r="M563" s="1203"/>
      <c r="N563" s="1203"/>
      <c r="O563" s="248"/>
      <c r="P563" s="339"/>
      <c r="Q563" s="228"/>
    </row>
    <row r="564" spans="1:27" s="201" customFormat="1" ht="16.5" customHeight="1">
      <c r="A564" s="3"/>
      <c r="B564" s="24" t="s">
        <v>475</v>
      </c>
      <c r="C564" s="1198"/>
      <c r="D564" s="1199"/>
      <c r="E564" s="1199"/>
      <c r="F564" s="1198"/>
      <c r="G564" s="1199"/>
      <c r="H564" s="1199"/>
      <c r="I564" s="1198"/>
      <c r="J564" s="1199"/>
      <c r="K564" s="1199"/>
      <c r="L564" s="1198"/>
      <c r="M564" s="1199"/>
      <c r="N564" s="1207"/>
      <c r="O564" s="248"/>
      <c r="P564" s="345"/>
      <c r="Q564" s="229">
        <f>E564+G564</f>
        <v>0</v>
      </c>
    </row>
    <row r="565" spans="1:27" s="201" customFormat="1" ht="41.15" customHeight="1">
      <c r="A565" s="3"/>
      <c r="B565" s="2" t="s">
        <v>474</v>
      </c>
      <c r="C565" s="1208" t="s">
        <v>1176</v>
      </c>
      <c r="D565" s="1208"/>
      <c r="E565" s="1208"/>
      <c r="F565" s="1208" t="s">
        <v>1177</v>
      </c>
      <c r="G565" s="1208"/>
      <c r="H565" s="1208"/>
      <c r="I565" s="1195" t="s">
        <v>925</v>
      </c>
      <c r="J565" s="1195"/>
      <c r="K565" s="1195"/>
      <c r="L565" s="1195" t="s">
        <v>926</v>
      </c>
      <c r="M565" s="1195"/>
      <c r="N565" s="1195"/>
      <c r="O565" s="248"/>
      <c r="Q565" s="228"/>
    </row>
    <row r="566" spans="1:27" s="201" customFormat="1" ht="16.5" customHeight="1" thickBot="1">
      <c r="A566" s="3"/>
      <c r="B566" s="2" t="s">
        <v>475</v>
      </c>
      <c r="C566" s="1198"/>
      <c r="D566" s="1199"/>
      <c r="E566" s="1199"/>
      <c r="F566" s="1198"/>
      <c r="G566" s="1199"/>
      <c r="H566" s="1199"/>
      <c r="I566" s="1198"/>
      <c r="J566" s="1199"/>
      <c r="K566" s="1199"/>
      <c r="L566" s="1209"/>
      <c r="M566" s="1210"/>
      <c r="N566" s="1211"/>
      <c r="O566" s="248">
        <f>C564+G564+K564+M564+C566+E566+G566+I566</f>
        <v>0</v>
      </c>
      <c r="Q566" s="228"/>
    </row>
    <row r="567" spans="1:27" s="201" customFormat="1" ht="40.5" customHeight="1" thickTop="1" thickBot="1">
      <c r="A567" s="3"/>
      <c r="B567" s="2" t="s">
        <v>474</v>
      </c>
      <c r="C567" s="1194" t="s">
        <v>1178</v>
      </c>
      <c r="D567" s="1194"/>
      <c r="E567" s="1194"/>
      <c r="F567" s="1195" t="s">
        <v>1179</v>
      </c>
      <c r="G567" s="1195"/>
      <c r="H567" s="1195"/>
      <c r="I567" s="1195" t="s">
        <v>1180</v>
      </c>
      <c r="J567" s="1195"/>
      <c r="K567" s="1196"/>
      <c r="L567" s="1197" t="s">
        <v>930</v>
      </c>
      <c r="M567" s="1197"/>
      <c r="N567" s="1197"/>
      <c r="O567" s="248"/>
      <c r="Q567" s="228"/>
    </row>
    <row r="568" spans="1:27" s="201" customFormat="1" ht="16.5" customHeight="1" thickTop="1" thickBot="1">
      <c r="A568" s="3"/>
      <c r="B568" s="2" t="s">
        <v>475</v>
      </c>
      <c r="C568" s="1198"/>
      <c r="D568" s="1199"/>
      <c r="E568" s="1199"/>
      <c r="F568" s="1198"/>
      <c r="G568" s="1199"/>
      <c r="H568" s="1199"/>
      <c r="I568" s="1198"/>
      <c r="J568" s="1199"/>
      <c r="K568" s="1199"/>
      <c r="L568" s="1200">
        <f>IF(ISNUMBER(O568)=TRUE,O568,"非該当")</f>
        <v>0</v>
      </c>
      <c r="M568" s="1200"/>
      <c r="N568" s="1200"/>
      <c r="O568" s="343">
        <f>C564+F564+I564+L564+C566+F566+I566+L566+C568+F568</f>
        <v>0</v>
      </c>
      <c r="Q568" s="228"/>
    </row>
    <row r="569" spans="1:27" ht="16.5" customHeight="1" thickTop="1">
      <c r="A569" s="1"/>
      <c r="B569" s="1"/>
      <c r="C569" s="1"/>
      <c r="D569" s="4"/>
      <c r="E569" s="4"/>
      <c r="F569" s="87"/>
      <c r="G569" s="87"/>
      <c r="H569" s="72"/>
      <c r="I569" s="87"/>
      <c r="J569" s="87"/>
      <c r="K569" s="87"/>
      <c r="L569" s="4"/>
      <c r="M569" s="87"/>
      <c r="N569" s="4"/>
      <c r="O569" s="248"/>
      <c r="P569" s="201"/>
      <c r="Q569" s="227"/>
      <c r="R569" s="203"/>
      <c r="S569" s="203"/>
      <c r="T569" s="203"/>
      <c r="U569" s="203"/>
      <c r="V569" s="203"/>
      <c r="W569" s="203"/>
      <c r="X569" s="203"/>
      <c r="Y569" s="203"/>
      <c r="Z569" s="203"/>
      <c r="AA569" s="203"/>
    </row>
    <row r="570" spans="1:27" s="218" customFormat="1" ht="16.5" customHeight="1">
      <c r="A570" s="25">
        <v>48</v>
      </c>
      <c r="B570" s="22" t="s">
        <v>497</v>
      </c>
      <c r="C570" s="1212"/>
      <c r="D570" s="1213"/>
      <c r="E570" s="1213"/>
      <c r="F570" s="1213"/>
      <c r="G570" s="1214"/>
      <c r="H570" s="1215" t="s">
        <v>395</v>
      </c>
      <c r="I570" s="1216"/>
      <c r="J570" s="1217"/>
      <c r="K570" s="1218"/>
      <c r="L570" s="1218"/>
      <c r="M570" s="1218"/>
      <c r="N570" s="1219"/>
      <c r="O570" s="249" t="s">
        <v>503</v>
      </c>
      <c r="P570" s="344"/>
      <c r="Q570" s="225"/>
    </row>
    <row r="571" spans="1:27" ht="16.5" customHeight="1">
      <c r="A571" s="1"/>
      <c r="B571" s="28" t="s">
        <v>473</v>
      </c>
      <c r="C571" s="1220"/>
      <c r="D571" s="1220"/>
      <c r="E571" s="1221" t="s">
        <v>515</v>
      </c>
      <c r="F571" s="1221"/>
      <c r="G571" s="662"/>
      <c r="H571" s="662"/>
      <c r="I571" s="662"/>
      <c r="J571" s="662"/>
      <c r="K571" s="662"/>
      <c r="L571" s="662"/>
      <c r="M571" s="1222"/>
      <c r="N571" s="1222"/>
      <c r="O571" s="248" t="s">
        <v>504</v>
      </c>
      <c r="P571" s="345"/>
      <c r="Q571" s="227"/>
      <c r="R571" s="203"/>
      <c r="S571" s="203"/>
      <c r="T571" s="203"/>
      <c r="U571" s="203"/>
      <c r="V571" s="203"/>
      <c r="W571" s="203"/>
      <c r="X571" s="203"/>
      <c r="Y571" s="203"/>
      <c r="Z571" s="203"/>
      <c r="AA571" s="203"/>
    </row>
    <row r="572" spans="1:27" ht="16.5" customHeight="1">
      <c r="A572" s="1"/>
      <c r="B572" s="1223" t="s">
        <v>418</v>
      </c>
      <c r="C572" s="2" t="s">
        <v>423</v>
      </c>
      <c r="D572" s="1225"/>
      <c r="E572" s="1225"/>
      <c r="F572" s="1225"/>
      <c r="G572" s="1225"/>
      <c r="H572" s="1225"/>
      <c r="I572" s="1225"/>
      <c r="J572" s="1225"/>
      <c r="K572" s="1225"/>
      <c r="L572" s="1225"/>
      <c r="M572" s="1222"/>
      <c r="N572" s="1222"/>
      <c r="P572" s="346"/>
      <c r="Q572" s="227"/>
      <c r="R572" s="203"/>
      <c r="S572" s="203"/>
      <c r="T572" s="203"/>
      <c r="U572" s="203"/>
      <c r="V572" s="203"/>
      <c r="W572" s="203"/>
      <c r="X572" s="203"/>
      <c r="Y572" s="203"/>
      <c r="Z572" s="203"/>
      <c r="AA572" s="203"/>
    </row>
    <row r="573" spans="1:27" s="218" customFormat="1" ht="16.5" customHeight="1" thickBot="1">
      <c r="A573" s="1"/>
      <c r="B573" s="1224"/>
      <c r="C573" s="462" t="s">
        <v>424</v>
      </c>
      <c r="D573" s="1226"/>
      <c r="E573" s="1226"/>
      <c r="F573" s="1226"/>
      <c r="G573" s="1226"/>
      <c r="H573" s="1226"/>
      <c r="I573" s="1226"/>
      <c r="J573" s="1226"/>
      <c r="K573" s="1226"/>
      <c r="L573" s="1226"/>
      <c r="M573" s="1227"/>
      <c r="N573" s="1227"/>
      <c r="O573" s="247"/>
      <c r="P573" s="346"/>
      <c r="Q573" s="225"/>
    </row>
    <row r="574" spans="1:27" ht="16.5" hidden="1" customHeight="1">
      <c r="A574" s="1"/>
      <c r="B574" s="29"/>
      <c r="C574" s="1201"/>
      <c r="D574" s="1201"/>
      <c r="E574" s="1201"/>
      <c r="F574" s="1202"/>
      <c r="G574" s="1202"/>
      <c r="H574" s="1202"/>
      <c r="I574" s="1202"/>
      <c r="J574" s="1202"/>
      <c r="K574" s="1202"/>
      <c r="L574" s="1202"/>
      <c r="M574" s="244"/>
      <c r="N574" s="244"/>
      <c r="O574" s="248"/>
      <c r="P574" s="345"/>
      <c r="Q574" s="227"/>
      <c r="R574" s="203"/>
      <c r="S574" s="203"/>
      <c r="T574" s="203"/>
      <c r="U574" s="203"/>
      <c r="V574" s="203"/>
      <c r="W574" s="203"/>
      <c r="X574" s="203"/>
      <c r="Y574" s="203"/>
      <c r="Z574" s="203"/>
      <c r="AA574" s="203"/>
    </row>
    <row r="575" spans="1:27" s="201" customFormat="1" ht="47.25" customHeight="1" thickTop="1">
      <c r="A575" s="3"/>
      <c r="B575" s="23" t="s">
        <v>474</v>
      </c>
      <c r="C575" s="1184" t="s">
        <v>919</v>
      </c>
      <c r="D575" s="1185"/>
      <c r="E575" s="1186"/>
      <c r="F575" s="1203" t="s">
        <v>1173</v>
      </c>
      <c r="G575" s="1203"/>
      <c r="H575" s="1203"/>
      <c r="I575" s="1204" t="s">
        <v>1174</v>
      </c>
      <c r="J575" s="1205"/>
      <c r="K575" s="1206"/>
      <c r="L575" s="1203" t="s">
        <v>1175</v>
      </c>
      <c r="M575" s="1203"/>
      <c r="N575" s="1203"/>
      <c r="O575" s="248"/>
      <c r="P575" s="339"/>
      <c r="Q575" s="228"/>
    </row>
    <row r="576" spans="1:27" s="201" customFormat="1" ht="16.5" customHeight="1">
      <c r="A576" s="3"/>
      <c r="B576" s="24" t="s">
        <v>475</v>
      </c>
      <c r="C576" s="1198"/>
      <c r="D576" s="1199"/>
      <c r="E576" s="1199"/>
      <c r="F576" s="1198"/>
      <c r="G576" s="1199"/>
      <c r="H576" s="1199"/>
      <c r="I576" s="1198"/>
      <c r="J576" s="1199"/>
      <c r="K576" s="1199"/>
      <c r="L576" s="1198"/>
      <c r="M576" s="1199"/>
      <c r="N576" s="1207"/>
      <c r="O576" s="248"/>
      <c r="P576" s="345"/>
      <c r="Q576" s="229">
        <f>E576+G576</f>
        <v>0</v>
      </c>
    </row>
    <row r="577" spans="1:27" s="201" customFormat="1" ht="41.15" customHeight="1">
      <c r="A577" s="3"/>
      <c r="B577" s="2" t="s">
        <v>474</v>
      </c>
      <c r="C577" s="1208" t="s">
        <v>1176</v>
      </c>
      <c r="D577" s="1208"/>
      <c r="E577" s="1208"/>
      <c r="F577" s="1208" t="s">
        <v>1177</v>
      </c>
      <c r="G577" s="1208"/>
      <c r="H577" s="1208"/>
      <c r="I577" s="1195" t="s">
        <v>925</v>
      </c>
      <c r="J577" s="1195"/>
      <c r="K577" s="1195"/>
      <c r="L577" s="1195" t="s">
        <v>926</v>
      </c>
      <c r="M577" s="1195"/>
      <c r="N577" s="1195"/>
      <c r="O577" s="248"/>
      <c r="Q577" s="228"/>
    </row>
    <row r="578" spans="1:27" s="201" customFormat="1" ht="16.5" customHeight="1" thickBot="1">
      <c r="A578" s="3"/>
      <c r="B578" s="2" t="s">
        <v>475</v>
      </c>
      <c r="C578" s="1198"/>
      <c r="D578" s="1199"/>
      <c r="E578" s="1199"/>
      <c r="F578" s="1198"/>
      <c r="G578" s="1199"/>
      <c r="H578" s="1199"/>
      <c r="I578" s="1198"/>
      <c r="J578" s="1199"/>
      <c r="K578" s="1199"/>
      <c r="L578" s="1209"/>
      <c r="M578" s="1210"/>
      <c r="N578" s="1211"/>
      <c r="O578" s="248">
        <f>C576+G576+K576+M576+C578+E578+G578+I578</f>
        <v>0</v>
      </c>
      <c r="Q578" s="228"/>
    </row>
    <row r="579" spans="1:27" s="201" customFormat="1" ht="40.5" customHeight="1" thickTop="1" thickBot="1">
      <c r="A579" s="3"/>
      <c r="B579" s="2" t="s">
        <v>474</v>
      </c>
      <c r="C579" s="1194" t="s">
        <v>1178</v>
      </c>
      <c r="D579" s="1194"/>
      <c r="E579" s="1194"/>
      <c r="F579" s="1195" t="s">
        <v>1179</v>
      </c>
      <c r="G579" s="1195"/>
      <c r="H579" s="1195"/>
      <c r="I579" s="1195" t="s">
        <v>1180</v>
      </c>
      <c r="J579" s="1195"/>
      <c r="K579" s="1196"/>
      <c r="L579" s="1197" t="s">
        <v>930</v>
      </c>
      <c r="M579" s="1197"/>
      <c r="N579" s="1197"/>
      <c r="O579" s="248"/>
      <c r="Q579" s="228"/>
    </row>
    <row r="580" spans="1:27" s="201" customFormat="1" ht="16.5" customHeight="1" thickTop="1" thickBot="1">
      <c r="A580" s="3"/>
      <c r="B580" s="2" t="s">
        <v>475</v>
      </c>
      <c r="C580" s="1198"/>
      <c r="D580" s="1199"/>
      <c r="E580" s="1199"/>
      <c r="F580" s="1198"/>
      <c r="G580" s="1199"/>
      <c r="H580" s="1199"/>
      <c r="I580" s="1198"/>
      <c r="J580" s="1199"/>
      <c r="K580" s="1199"/>
      <c r="L580" s="1200">
        <f>IF(ISNUMBER(O580)=TRUE,O580,"非該当")</f>
        <v>0</v>
      </c>
      <c r="M580" s="1200"/>
      <c r="N580" s="1200"/>
      <c r="O580" s="343">
        <f>C576+F576+I576+L576+C578+F578+I578+L578+C580+F580</f>
        <v>0</v>
      </c>
      <c r="Q580" s="228"/>
    </row>
    <row r="581" spans="1:27" ht="16.5" customHeight="1" thickTop="1">
      <c r="A581" s="1"/>
      <c r="B581" s="1"/>
      <c r="C581" s="1"/>
      <c r="D581" s="4"/>
      <c r="E581" s="4"/>
      <c r="F581" s="87"/>
      <c r="G581" s="87"/>
      <c r="H581" s="72"/>
      <c r="I581" s="87"/>
      <c r="J581" s="87"/>
      <c r="K581" s="87"/>
      <c r="L581" s="4"/>
      <c r="M581" s="87"/>
      <c r="N581" s="4"/>
      <c r="O581" s="248"/>
      <c r="P581" s="201"/>
      <c r="Q581" s="227"/>
      <c r="R581" s="203"/>
      <c r="S581" s="203"/>
      <c r="T581" s="203"/>
      <c r="U581" s="203"/>
      <c r="V581" s="203"/>
      <c r="W581" s="203"/>
      <c r="X581" s="203"/>
      <c r="Y581" s="203"/>
      <c r="Z581" s="203"/>
      <c r="AA581" s="203"/>
    </row>
    <row r="582" spans="1:27" s="218" customFormat="1" ht="16.5" customHeight="1">
      <c r="A582" s="25">
        <v>49</v>
      </c>
      <c r="B582" s="22" t="s">
        <v>497</v>
      </c>
      <c r="C582" s="1212"/>
      <c r="D582" s="1213"/>
      <c r="E582" s="1213"/>
      <c r="F582" s="1213"/>
      <c r="G582" s="1214"/>
      <c r="H582" s="1215" t="s">
        <v>395</v>
      </c>
      <c r="I582" s="1216"/>
      <c r="J582" s="1217"/>
      <c r="K582" s="1218"/>
      <c r="L582" s="1218"/>
      <c r="M582" s="1218"/>
      <c r="N582" s="1219"/>
      <c r="O582" s="249" t="s">
        <v>503</v>
      </c>
      <c r="P582" s="344"/>
      <c r="Q582" s="225"/>
    </row>
    <row r="583" spans="1:27" ht="16.5" customHeight="1">
      <c r="A583" s="1"/>
      <c r="B583" s="28" t="s">
        <v>473</v>
      </c>
      <c r="C583" s="1220"/>
      <c r="D583" s="1220"/>
      <c r="E583" s="1221" t="s">
        <v>515</v>
      </c>
      <c r="F583" s="1221"/>
      <c r="G583" s="662"/>
      <c r="H583" s="662"/>
      <c r="I583" s="662"/>
      <c r="J583" s="662"/>
      <c r="K583" s="662"/>
      <c r="L583" s="662"/>
      <c r="M583" s="1222"/>
      <c r="N583" s="1222"/>
      <c r="O583" s="248" t="s">
        <v>504</v>
      </c>
      <c r="P583" s="345"/>
      <c r="Q583" s="227"/>
      <c r="R583" s="203"/>
      <c r="S583" s="203"/>
      <c r="T583" s="203"/>
      <c r="U583" s="203"/>
      <c r="V583" s="203"/>
      <c r="W583" s="203"/>
      <c r="X583" s="203"/>
      <c r="Y583" s="203"/>
      <c r="Z583" s="203"/>
      <c r="AA583" s="203"/>
    </row>
    <row r="584" spans="1:27" ht="16.5" customHeight="1">
      <c r="A584" s="1"/>
      <c r="B584" s="1223" t="s">
        <v>418</v>
      </c>
      <c r="C584" s="2" t="s">
        <v>423</v>
      </c>
      <c r="D584" s="1225"/>
      <c r="E584" s="1225"/>
      <c r="F584" s="1225"/>
      <c r="G584" s="1225"/>
      <c r="H584" s="1225"/>
      <c r="I584" s="1225"/>
      <c r="J584" s="1225"/>
      <c r="K584" s="1225"/>
      <c r="L584" s="1225"/>
      <c r="M584" s="1222"/>
      <c r="N584" s="1222"/>
      <c r="P584" s="346"/>
      <c r="Q584" s="227"/>
      <c r="R584" s="203"/>
      <c r="S584" s="203"/>
      <c r="T584" s="203"/>
      <c r="U584" s="203"/>
      <c r="V584" s="203"/>
      <c r="W584" s="203"/>
      <c r="X584" s="203"/>
      <c r="Y584" s="203"/>
      <c r="Z584" s="203"/>
      <c r="AA584" s="203"/>
    </row>
    <row r="585" spans="1:27" s="218" customFormat="1" ht="16.5" customHeight="1" thickBot="1">
      <c r="A585" s="1"/>
      <c r="B585" s="1224"/>
      <c r="C585" s="462" t="s">
        <v>424</v>
      </c>
      <c r="D585" s="1226"/>
      <c r="E585" s="1226"/>
      <c r="F585" s="1226"/>
      <c r="G585" s="1226"/>
      <c r="H585" s="1226"/>
      <c r="I585" s="1226"/>
      <c r="J585" s="1226"/>
      <c r="K585" s="1226"/>
      <c r="L585" s="1226"/>
      <c r="M585" s="1227"/>
      <c r="N585" s="1227"/>
      <c r="O585" s="247"/>
      <c r="P585" s="346"/>
      <c r="Q585" s="225"/>
    </row>
    <row r="586" spans="1:27" ht="16.5" hidden="1" customHeight="1">
      <c r="A586" s="1"/>
      <c r="B586" s="29"/>
      <c r="C586" s="1201"/>
      <c r="D586" s="1201"/>
      <c r="E586" s="1201"/>
      <c r="F586" s="1202"/>
      <c r="G586" s="1202"/>
      <c r="H586" s="1202"/>
      <c r="I586" s="1202"/>
      <c r="J586" s="1202"/>
      <c r="K586" s="1202"/>
      <c r="L586" s="1202"/>
      <c r="M586" s="244"/>
      <c r="N586" s="244"/>
      <c r="O586" s="248"/>
      <c r="P586" s="345"/>
      <c r="Q586" s="227"/>
      <c r="R586" s="203"/>
      <c r="S586" s="203"/>
      <c r="T586" s="203"/>
      <c r="U586" s="203"/>
      <c r="V586" s="203"/>
      <c r="W586" s="203"/>
      <c r="X586" s="203"/>
      <c r="Y586" s="203"/>
      <c r="Z586" s="203"/>
      <c r="AA586" s="203"/>
    </row>
    <row r="587" spans="1:27" s="201" customFormat="1" ht="47.25" customHeight="1" thickTop="1">
      <c r="A587" s="3"/>
      <c r="B587" s="23" t="s">
        <v>474</v>
      </c>
      <c r="C587" s="1184" t="s">
        <v>919</v>
      </c>
      <c r="D587" s="1185"/>
      <c r="E587" s="1186"/>
      <c r="F587" s="1203" t="s">
        <v>1173</v>
      </c>
      <c r="G587" s="1203"/>
      <c r="H587" s="1203"/>
      <c r="I587" s="1204" t="s">
        <v>1174</v>
      </c>
      <c r="J587" s="1205"/>
      <c r="K587" s="1206"/>
      <c r="L587" s="1203" t="s">
        <v>1175</v>
      </c>
      <c r="M587" s="1203"/>
      <c r="N587" s="1203"/>
      <c r="O587" s="248"/>
      <c r="P587" s="339"/>
      <c r="Q587" s="228"/>
    </row>
    <row r="588" spans="1:27" s="201" customFormat="1" ht="16.5" customHeight="1">
      <c r="A588" s="3"/>
      <c r="B588" s="24" t="s">
        <v>475</v>
      </c>
      <c r="C588" s="1198"/>
      <c r="D588" s="1199"/>
      <c r="E588" s="1199"/>
      <c r="F588" s="1198"/>
      <c r="G588" s="1199"/>
      <c r="H588" s="1199"/>
      <c r="I588" s="1198"/>
      <c r="J588" s="1199"/>
      <c r="K588" s="1199"/>
      <c r="L588" s="1198"/>
      <c r="M588" s="1199"/>
      <c r="N588" s="1207"/>
      <c r="O588" s="248"/>
      <c r="P588" s="345"/>
      <c r="Q588" s="229">
        <f>E588+G588</f>
        <v>0</v>
      </c>
    </row>
    <row r="589" spans="1:27" s="201" customFormat="1" ht="41.15" customHeight="1">
      <c r="A589" s="3"/>
      <c r="B589" s="2" t="s">
        <v>474</v>
      </c>
      <c r="C589" s="1208" t="s">
        <v>1176</v>
      </c>
      <c r="D589" s="1208"/>
      <c r="E589" s="1208"/>
      <c r="F589" s="1208" t="s">
        <v>1177</v>
      </c>
      <c r="G589" s="1208"/>
      <c r="H589" s="1208"/>
      <c r="I589" s="1195" t="s">
        <v>925</v>
      </c>
      <c r="J589" s="1195"/>
      <c r="K589" s="1195"/>
      <c r="L589" s="1195" t="s">
        <v>926</v>
      </c>
      <c r="M589" s="1195"/>
      <c r="N589" s="1195"/>
      <c r="O589" s="248"/>
      <c r="Q589" s="228"/>
    </row>
    <row r="590" spans="1:27" s="201" customFormat="1" ht="16.5" customHeight="1" thickBot="1">
      <c r="A590" s="3"/>
      <c r="B590" s="2" t="s">
        <v>475</v>
      </c>
      <c r="C590" s="1198"/>
      <c r="D590" s="1199"/>
      <c r="E590" s="1199"/>
      <c r="F590" s="1198"/>
      <c r="G590" s="1199"/>
      <c r="H590" s="1199"/>
      <c r="I590" s="1198"/>
      <c r="J590" s="1199"/>
      <c r="K590" s="1199"/>
      <c r="L590" s="1209"/>
      <c r="M590" s="1210"/>
      <c r="N590" s="1211"/>
      <c r="O590" s="248">
        <f>C588+G588+K588+M588+C590+E590+G590+I590</f>
        <v>0</v>
      </c>
      <c r="Q590" s="228"/>
    </row>
    <row r="591" spans="1:27" s="201" customFormat="1" ht="40.5" customHeight="1" thickTop="1" thickBot="1">
      <c r="A591" s="3"/>
      <c r="B591" s="2" t="s">
        <v>474</v>
      </c>
      <c r="C591" s="1194" t="s">
        <v>1178</v>
      </c>
      <c r="D591" s="1194"/>
      <c r="E591" s="1194"/>
      <c r="F591" s="1195" t="s">
        <v>1179</v>
      </c>
      <c r="G591" s="1195"/>
      <c r="H591" s="1195"/>
      <c r="I591" s="1195" t="s">
        <v>1180</v>
      </c>
      <c r="J591" s="1195"/>
      <c r="K591" s="1196"/>
      <c r="L591" s="1197" t="s">
        <v>930</v>
      </c>
      <c r="M591" s="1197"/>
      <c r="N591" s="1197"/>
      <c r="O591" s="248"/>
      <c r="Q591" s="228"/>
    </row>
    <row r="592" spans="1:27" s="201" customFormat="1" ht="16.5" customHeight="1" thickTop="1" thickBot="1">
      <c r="A592" s="3"/>
      <c r="B592" s="2" t="s">
        <v>475</v>
      </c>
      <c r="C592" s="1198"/>
      <c r="D592" s="1199"/>
      <c r="E592" s="1199"/>
      <c r="F592" s="1198"/>
      <c r="G592" s="1199"/>
      <c r="H592" s="1199"/>
      <c r="I592" s="1198"/>
      <c r="J592" s="1199"/>
      <c r="K592" s="1199"/>
      <c r="L592" s="1200">
        <f>IF(ISNUMBER(O592)=TRUE,O592,"非該当")</f>
        <v>0</v>
      </c>
      <c r="M592" s="1200"/>
      <c r="N592" s="1200"/>
      <c r="O592" s="343">
        <f>C588+F588+I588+L588+C590+F590+I590+L590+C592+F592</f>
        <v>0</v>
      </c>
      <c r="Q592" s="228"/>
    </row>
    <row r="593" spans="1:27" ht="16.5" customHeight="1" thickTop="1">
      <c r="A593" s="1"/>
      <c r="B593" s="1"/>
      <c r="C593" s="1"/>
      <c r="D593" s="4"/>
      <c r="E593" s="4"/>
      <c r="F593" s="87"/>
      <c r="G593" s="87"/>
      <c r="H593" s="72"/>
      <c r="I593" s="87"/>
      <c r="J593" s="87"/>
      <c r="K593" s="87"/>
      <c r="L593" s="4"/>
      <c r="M593" s="87"/>
      <c r="N593" s="4"/>
      <c r="O593" s="248"/>
      <c r="P593" s="201"/>
      <c r="Q593" s="227"/>
      <c r="R593" s="203"/>
      <c r="S593" s="203"/>
      <c r="T593" s="203"/>
      <c r="U593" s="203"/>
      <c r="V593" s="203"/>
      <c r="W593" s="203"/>
      <c r="X593" s="203"/>
      <c r="Y593" s="203"/>
      <c r="Z593" s="203"/>
      <c r="AA593" s="203"/>
    </row>
    <row r="594" spans="1:27" s="218" customFormat="1" ht="16.5" customHeight="1">
      <c r="A594" s="25">
        <v>50</v>
      </c>
      <c r="B594" s="22" t="s">
        <v>497</v>
      </c>
      <c r="C594" s="1212"/>
      <c r="D594" s="1213"/>
      <c r="E594" s="1213"/>
      <c r="F594" s="1213"/>
      <c r="G594" s="1214"/>
      <c r="H594" s="1215" t="s">
        <v>395</v>
      </c>
      <c r="I594" s="1216"/>
      <c r="J594" s="1217"/>
      <c r="K594" s="1218"/>
      <c r="L594" s="1218"/>
      <c r="M594" s="1218"/>
      <c r="N594" s="1219"/>
      <c r="O594" s="249" t="s">
        <v>503</v>
      </c>
      <c r="P594" s="344"/>
      <c r="Q594" s="225"/>
    </row>
    <row r="595" spans="1:27" ht="16.5" customHeight="1">
      <c r="A595" s="1"/>
      <c r="B595" s="28" t="s">
        <v>473</v>
      </c>
      <c r="C595" s="1220"/>
      <c r="D595" s="1220"/>
      <c r="E595" s="1221" t="s">
        <v>515</v>
      </c>
      <c r="F595" s="1221"/>
      <c r="G595" s="662"/>
      <c r="H595" s="662"/>
      <c r="I595" s="662"/>
      <c r="J595" s="662"/>
      <c r="K595" s="662"/>
      <c r="L595" s="662"/>
      <c r="M595" s="1222"/>
      <c r="N595" s="1222"/>
      <c r="O595" s="248" t="s">
        <v>504</v>
      </c>
      <c r="P595" s="345"/>
      <c r="Q595" s="227"/>
      <c r="R595" s="203"/>
      <c r="S595" s="203"/>
      <c r="T595" s="203"/>
      <c r="U595" s="203"/>
      <c r="V595" s="203"/>
      <c r="W595" s="203"/>
      <c r="X595" s="203"/>
      <c r="Y595" s="203"/>
      <c r="Z595" s="203"/>
      <c r="AA595" s="203"/>
    </row>
    <row r="596" spans="1:27" ht="16.5" customHeight="1">
      <c r="A596" s="1"/>
      <c r="B596" s="1223" t="s">
        <v>418</v>
      </c>
      <c r="C596" s="2" t="s">
        <v>423</v>
      </c>
      <c r="D596" s="1225"/>
      <c r="E596" s="1225"/>
      <c r="F596" s="1225"/>
      <c r="G596" s="1225"/>
      <c r="H596" s="1225"/>
      <c r="I596" s="1225"/>
      <c r="J596" s="1225"/>
      <c r="K596" s="1225"/>
      <c r="L596" s="1225"/>
      <c r="M596" s="1222"/>
      <c r="N596" s="1222"/>
      <c r="P596" s="346"/>
      <c r="Q596" s="227"/>
      <c r="R596" s="203"/>
      <c r="S596" s="203"/>
      <c r="T596" s="203"/>
      <c r="U596" s="203"/>
      <c r="V596" s="203"/>
      <c r="W596" s="203"/>
      <c r="X596" s="203"/>
      <c r="Y596" s="203"/>
      <c r="Z596" s="203"/>
      <c r="AA596" s="203"/>
    </row>
    <row r="597" spans="1:27" s="218" customFormat="1" ht="16.5" customHeight="1" thickBot="1">
      <c r="A597" s="1"/>
      <c r="B597" s="1224"/>
      <c r="C597" s="462" t="s">
        <v>424</v>
      </c>
      <c r="D597" s="1226"/>
      <c r="E597" s="1226"/>
      <c r="F597" s="1226"/>
      <c r="G597" s="1226"/>
      <c r="H597" s="1226"/>
      <c r="I597" s="1226"/>
      <c r="J597" s="1226"/>
      <c r="K597" s="1226"/>
      <c r="L597" s="1226"/>
      <c r="M597" s="1227"/>
      <c r="N597" s="1227"/>
      <c r="O597" s="247"/>
      <c r="P597" s="346"/>
      <c r="Q597" s="225"/>
    </row>
    <row r="598" spans="1:27" ht="16.5" hidden="1" customHeight="1">
      <c r="A598" s="1"/>
      <c r="B598" s="29"/>
      <c r="C598" s="1201"/>
      <c r="D598" s="1201"/>
      <c r="E598" s="1201"/>
      <c r="F598" s="1202"/>
      <c r="G598" s="1202"/>
      <c r="H598" s="1202"/>
      <c r="I598" s="1202"/>
      <c r="J598" s="1202"/>
      <c r="K598" s="1202"/>
      <c r="L598" s="1202"/>
      <c r="M598" s="244"/>
      <c r="N598" s="244"/>
      <c r="O598" s="248"/>
      <c r="P598" s="345"/>
      <c r="Q598" s="227"/>
      <c r="R598" s="203"/>
      <c r="S598" s="203"/>
      <c r="T598" s="203"/>
      <c r="U598" s="203"/>
      <c r="V598" s="203"/>
      <c r="W598" s="203"/>
      <c r="X598" s="203"/>
      <c r="Y598" s="203"/>
      <c r="Z598" s="203"/>
      <c r="AA598" s="203"/>
    </row>
    <row r="599" spans="1:27" s="201" customFormat="1" ht="47.25" customHeight="1" thickTop="1">
      <c r="A599" s="3"/>
      <c r="B599" s="23" t="s">
        <v>474</v>
      </c>
      <c r="C599" s="1184" t="s">
        <v>919</v>
      </c>
      <c r="D599" s="1185"/>
      <c r="E599" s="1186"/>
      <c r="F599" s="1203" t="s">
        <v>1173</v>
      </c>
      <c r="G599" s="1203"/>
      <c r="H599" s="1203"/>
      <c r="I599" s="1204" t="s">
        <v>1174</v>
      </c>
      <c r="J599" s="1205"/>
      <c r="K599" s="1206"/>
      <c r="L599" s="1203" t="s">
        <v>1175</v>
      </c>
      <c r="M599" s="1203"/>
      <c r="N599" s="1203"/>
      <c r="O599" s="248"/>
      <c r="P599" s="339"/>
      <c r="Q599" s="228"/>
    </row>
    <row r="600" spans="1:27" s="201" customFormat="1" ht="16.5" customHeight="1">
      <c r="A600" s="3"/>
      <c r="B600" s="24" t="s">
        <v>475</v>
      </c>
      <c r="C600" s="1198"/>
      <c r="D600" s="1199"/>
      <c r="E600" s="1199"/>
      <c r="F600" s="1198"/>
      <c r="G600" s="1199"/>
      <c r="H600" s="1199"/>
      <c r="I600" s="1198"/>
      <c r="J600" s="1199"/>
      <c r="K600" s="1199"/>
      <c r="L600" s="1198"/>
      <c r="M600" s="1199"/>
      <c r="N600" s="1207"/>
      <c r="O600" s="248"/>
      <c r="P600" s="345"/>
      <c r="Q600" s="229">
        <f>E600+G600</f>
        <v>0</v>
      </c>
    </row>
    <row r="601" spans="1:27" s="201" customFormat="1" ht="41.15" customHeight="1">
      <c r="A601" s="3"/>
      <c r="B601" s="2" t="s">
        <v>474</v>
      </c>
      <c r="C601" s="1208" t="s">
        <v>1176</v>
      </c>
      <c r="D601" s="1208"/>
      <c r="E601" s="1208"/>
      <c r="F601" s="1208" t="s">
        <v>1177</v>
      </c>
      <c r="G601" s="1208"/>
      <c r="H601" s="1208"/>
      <c r="I601" s="1195" t="s">
        <v>925</v>
      </c>
      <c r="J601" s="1195"/>
      <c r="K601" s="1195"/>
      <c r="L601" s="1195" t="s">
        <v>926</v>
      </c>
      <c r="M601" s="1195"/>
      <c r="N601" s="1195"/>
      <c r="O601" s="248"/>
      <c r="Q601" s="228"/>
    </row>
    <row r="602" spans="1:27" s="201" customFormat="1" ht="16.5" customHeight="1" thickBot="1">
      <c r="A602" s="3"/>
      <c r="B602" s="2" t="s">
        <v>475</v>
      </c>
      <c r="C602" s="1198"/>
      <c r="D602" s="1199"/>
      <c r="E602" s="1199"/>
      <c r="F602" s="1198"/>
      <c r="G602" s="1199"/>
      <c r="H602" s="1199"/>
      <c r="I602" s="1198"/>
      <c r="J602" s="1199"/>
      <c r="K602" s="1199"/>
      <c r="L602" s="1209"/>
      <c r="M602" s="1210"/>
      <c r="N602" s="1211"/>
      <c r="O602" s="248">
        <f>C600+G600+K600+M600+C602+E602+G602+I602</f>
        <v>0</v>
      </c>
      <c r="Q602" s="228"/>
    </row>
    <row r="603" spans="1:27" s="201" customFormat="1" ht="40.5" customHeight="1" thickTop="1" thickBot="1">
      <c r="A603" s="3"/>
      <c r="B603" s="2" t="s">
        <v>474</v>
      </c>
      <c r="C603" s="1194" t="s">
        <v>1178</v>
      </c>
      <c r="D603" s="1194"/>
      <c r="E603" s="1194"/>
      <c r="F603" s="1195" t="s">
        <v>1179</v>
      </c>
      <c r="G603" s="1195"/>
      <c r="H603" s="1195"/>
      <c r="I603" s="1195" t="s">
        <v>1180</v>
      </c>
      <c r="J603" s="1195"/>
      <c r="K603" s="1196"/>
      <c r="L603" s="1197" t="s">
        <v>930</v>
      </c>
      <c r="M603" s="1197"/>
      <c r="N603" s="1197"/>
      <c r="O603" s="248"/>
      <c r="Q603" s="228"/>
    </row>
    <row r="604" spans="1:27" s="201" customFormat="1" ht="16.5" customHeight="1" thickTop="1" thickBot="1">
      <c r="A604" s="3"/>
      <c r="B604" s="2" t="s">
        <v>475</v>
      </c>
      <c r="C604" s="1198"/>
      <c r="D604" s="1199"/>
      <c r="E604" s="1199"/>
      <c r="F604" s="1198"/>
      <c r="G604" s="1199"/>
      <c r="H604" s="1199"/>
      <c r="I604" s="1198"/>
      <c r="J604" s="1199"/>
      <c r="K604" s="1199"/>
      <c r="L604" s="1200">
        <f>IF(ISNUMBER(O604)=TRUE,O604,"非該当")</f>
        <v>0</v>
      </c>
      <c r="M604" s="1200"/>
      <c r="N604" s="1200"/>
      <c r="O604" s="343">
        <f>C600+F600+I600+L600+C602+F602+I602+L602+C604+F604</f>
        <v>0</v>
      </c>
      <c r="Q604" s="228"/>
    </row>
    <row r="605" spans="1:27" ht="13.5" thickTop="1"/>
  </sheetData>
  <sheetProtection algorithmName="SHA-512" hashValue="UUAg6JwEv7ihk+c85/fMPDF35xIpoX1IxR/bvAytNBtIOskV6ON0ebTjI+35SALtG1OZQugX1RqvgOzCD7Q4ig==" saltValue="G7eiJibJH1IyW+1N0QW4jw==" spinCount="100000" sheet="1" selectLockedCells="1"/>
  <mergeCells count="1701">
    <mergeCell ref="C386:E386"/>
    <mergeCell ref="F386:H386"/>
    <mergeCell ref="I386:K386"/>
    <mergeCell ref="L386:N386"/>
    <mergeCell ref="C387:E387"/>
    <mergeCell ref="F387:H387"/>
    <mergeCell ref="I387:K387"/>
    <mergeCell ref="L387:N387"/>
    <mergeCell ref="C388:E388"/>
    <mergeCell ref="F388:H388"/>
    <mergeCell ref="I388:K388"/>
    <mergeCell ref="L388:N388"/>
    <mergeCell ref="C390:G390"/>
    <mergeCell ref="H390:I390"/>
    <mergeCell ref="J390:N390"/>
    <mergeCell ref="C391:D391"/>
    <mergeCell ref="E391:F391"/>
    <mergeCell ref="G391:N391"/>
    <mergeCell ref="B8:B9"/>
    <mergeCell ref="B20:B21"/>
    <mergeCell ref="C18:G18"/>
    <mergeCell ref="J18:N18"/>
    <mergeCell ref="D21:N21"/>
    <mergeCell ref="C19:D19"/>
    <mergeCell ref="G139:N139"/>
    <mergeCell ref="J138:N138"/>
    <mergeCell ref="C115:D115"/>
    <mergeCell ref="D140:N140"/>
    <mergeCell ref="D80:N80"/>
    <mergeCell ref="C258:G258"/>
    <mergeCell ref="D200:N200"/>
    <mergeCell ref="H198:I198"/>
    <mergeCell ref="E295:F295"/>
    <mergeCell ref="C298:L298"/>
    <mergeCell ref="C299:E299"/>
    <mergeCell ref="F299:H299"/>
    <mergeCell ref="I299:K299"/>
    <mergeCell ref="C286:L286"/>
    <mergeCell ref="C287:E287"/>
    <mergeCell ref="F287:H287"/>
    <mergeCell ref="I287:K287"/>
    <mergeCell ref="L287:N287"/>
    <mergeCell ref="F288:H288"/>
    <mergeCell ref="I288:K288"/>
    <mergeCell ref="L288:N288"/>
    <mergeCell ref="C289:E289"/>
    <mergeCell ref="F289:H289"/>
    <mergeCell ref="I289:K289"/>
    <mergeCell ref="L289:N289"/>
    <mergeCell ref="J258:N258"/>
    <mergeCell ref="B440:B441"/>
    <mergeCell ref="D440:N440"/>
    <mergeCell ref="E499:F499"/>
    <mergeCell ref="H498:I498"/>
    <mergeCell ref="G499:N499"/>
    <mergeCell ref="C499:D499"/>
    <mergeCell ref="E439:F439"/>
    <mergeCell ref="E415:F415"/>
    <mergeCell ref="D500:N500"/>
    <mergeCell ref="C439:D439"/>
    <mergeCell ref="C442:L442"/>
    <mergeCell ref="H438:I438"/>
    <mergeCell ref="C438:G438"/>
    <mergeCell ref="E535:F535"/>
    <mergeCell ref="C535:D535"/>
    <mergeCell ref="H18:I18"/>
    <mergeCell ref="G19:N19"/>
    <mergeCell ref="E115:F115"/>
    <mergeCell ref="D320:N320"/>
    <mergeCell ref="E319:F319"/>
    <mergeCell ref="C319:D319"/>
    <mergeCell ref="D381:N381"/>
    <mergeCell ref="J378:N378"/>
    <mergeCell ref="J318:N318"/>
    <mergeCell ref="H378:I378"/>
    <mergeCell ref="C378:G378"/>
    <mergeCell ref="G379:N379"/>
    <mergeCell ref="H258:I258"/>
    <mergeCell ref="C322:L322"/>
    <mergeCell ref="G259:N259"/>
    <mergeCell ref="E259:F259"/>
    <mergeCell ref="D261:N261"/>
    <mergeCell ref="B80:B81"/>
    <mergeCell ref="C79:D79"/>
    <mergeCell ref="C198:G198"/>
    <mergeCell ref="C202:L202"/>
    <mergeCell ref="G199:N199"/>
    <mergeCell ref="D201:N201"/>
    <mergeCell ref="B200:B201"/>
    <mergeCell ref="C295:D295"/>
    <mergeCell ref="G319:N319"/>
    <mergeCell ref="D321:N321"/>
    <mergeCell ref="H318:I318"/>
    <mergeCell ref="B320:B321"/>
    <mergeCell ref="C318:G318"/>
    <mergeCell ref="D380:N380"/>
    <mergeCell ref="B380:B381"/>
    <mergeCell ref="C379:D379"/>
    <mergeCell ref="E379:F379"/>
    <mergeCell ref="C355:D355"/>
    <mergeCell ref="B140:B141"/>
    <mergeCell ref="E139:F139"/>
    <mergeCell ref="D141:N141"/>
    <mergeCell ref="H138:I138"/>
    <mergeCell ref="C142:L142"/>
    <mergeCell ref="C139:D139"/>
    <mergeCell ref="C262:L262"/>
    <mergeCell ref="E235:F235"/>
    <mergeCell ref="D260:N260"/>
    <mergeCell ref="C259:D259"/>
    <mergeCell ref="B260:B261"/>
    <mergeCell ref="E199:F199"/>
    <mergeCell ref="H186:I186"/>
    <mergeCell ref="J186:N186"/>
    <mergeCell ref="C187:D187"/>
    <mergeCell ref="E187:F187"/>
    <mergeCell ref="G187:N187"/>
    <mergeCell ref="C195:E195"/>
    <mergeCell ref="C288:E288"/>
    <mergeCell ref="J6:N6"/>
    <mergeCell ref="G7:N7"/>
    <mergeCell ref="C7:D7"/>
    <mergeCell ref="C6:G6"/>
    <mergeCell ref="C235:D235"/>
    <mergeCell ref="C226:L226"/>
    <mergeCell ref="C227:E227"/>
    <mergeCell ref="F227:H227"/>
    <mergeCell ref="I227:K227"/>
    <mergeCell ref="L227:N227"/>
    <mergeCell ref="C228:E228"/>
    <mergeCell ref="F228:H228"/>
    <mergeCell ref="I228:K228"/>
    <mergeCell ref="L228:N228"/>
    <mergeCell ref="C229:E229"/>
    <mergeCell ref="F229:H229"/>
    <mergeCell ref="I229:K229"/>
    <mergeCell ref="C199:D199"/>
    <mergeCell ref="C175:D175"/>
    <mergeCell ref="G175:N175"/>
    <mergeCell ref="C183:E183"/>
    <mergeCell ref="F183:H183"/>
    <mergeCell ref="I183:K183"/>
    <mergeCell ref="L183:N183"/>
    <mergeCell ref="C184:E184"/>
    <mergeCell ref="F184:H184"/>
    <mergeCell ref="I184:K184"/>
    <mergeCell ref="L184:N184"/>
    <mergeCell ref="C186:G186"/>
    <mergeCell ref="E175:F175"/>
    <mergeCell ref="H78:I78"/>
    <mergeCell ref="C11:E11"/>
    <mergeCell ref="F11:H11"/>
    <mergeCell ref="I11:K11"/>
    <mergeCell ref="L11:N11"/>
    <mergeCell ref="F12:H12"/>
    <mergeCell ref="I12:K12"/>
    <mergeCell ref="L12:N12"/>
    <mergeCell ref="C14:E14"/>
    <mergeCell ref="F14:H14"/>
    <mergeCell ref="I14:K14"/>
    <mergeCell ref="L14:N14"/>
    <mergeCell ref="C15:E15"/>
    <mergeCell ref="F15:H15"/>
    <mergeCell ref="I15:K15"/>
    <mergeCell ref="L15:N15"/>
    <mergeCell ref="F24:H24"/>
    <mergeCell ref="I24:K24"/>
    <mergeCell ref="L24:N24"/>
    <mergeCell ref="C24:E24"/>
    <mergeCell ref="C25:E25"/>
    <mergeCell ref="F25:H25"/>
    <mergeCell ref="I25:K25"/>
    <mergeCell ref="L25:N25"/>
    <mergeCell ref="C26:E26"/>
    <mergeCell ref="F26:H26"/>
    <mergeCell ref="I26:K26"/>
    <mergeCell ref="L26:N26"/>
    <mergeCell ref="C27:E27"/>
    <mergeCell ref="O3:O4"/>
    <mergeCell ref="C10:L10"/>
    <mergeCell ref="H6:I6"/>
    <mergeCell ref="E7:F7"/>
    <mergeCell ref="D8:N8"/>
    <mergeCell ref="D9:N9"/>
    <mergeCell ref="C16:E16"/>
    <mergeCell ref="F16:H16"/>
    <mergeCell ref="I16:K16"/>
    <mergeCell ref="L16:N16"/>
    <mergeCell ref="C13:E13"/>
    <mergeCell ref="F13:H13"/>
    <mergeCell ref="I13:K13"/>
    <mergeCell ref="L13:N13"/>
    <mergeCell ref="C23:E23"/>
    <mergeCell ref="F23:H23"/>
    <mergeCell ref="I23:K23"/>
    <mergeCell ref="L23:N23"/>
    <mergeCell ref="C12:E12"/>
    <mergeCell ref="C22:L22"/>
    <mergeCell ref="D20:N20"/>
    <mergeCell ref="E19:F19"/>
    <mergeCell ref="F27:H27"/>
    <mergeCell ref="I27:K27"/>
    <mergeCell ref="L27:N27"/>
    <mergeCell ref="C28:E28"/>
    <mergeCell ref="F28:H28"/>
    <mergeCell ref="I28:K28"/>
    <mergeCell ref="L28:N28"/>
    <mergeCell ref="C30:G30"/>
    <mergeCell ref="H30:I30"/>
    <mergeCell ref="J30:N30"/>
    <mergeCell ref="C31:D31"/>
    <mergeCell ref="E31:F31"/>
    <mergeCell ref="G31:N31"/>
    <mergeCell ref="B32:B33"/>
    <mergeCell ref="D32:N32"/>
    <mergeCell ref="D33:N33"/>
    <mergeCell ref="C34:L34"/>
    <mergeCell ref="C35:E35"/>
    <mergeCell ref="F35:H35"/>
    <mergeCell ref="I35:K35"/>
    <mergeCell ref="L35:N35"/>
    <mergeCell ref="C36:E36"/>
    <mergeCell ref="F36:H36"/>
    <mergeCell ref="I36:K36"/>
    <mergeCell ref="L36:N36"/>
    <mergeCell ref="C37:E37"/>
    <mergeCell ref="F37:H37"/>
    <mergeCell ref="I37:K37"/>
    <mergeCell ref="L37:N37"/>
    <mergeCell ref="C38:E38"/>
    <mergeCell ref="F38:H38"/>
    <mergeCell ref="I38:K38"/>
    <mergeCell ref="L38:N38"/>
    <mergeCell ref="C39:E39"/>
    <mergeCell ref="F39:H39"/>
    <mergeCell ref="I39:K39"/>
    <mergeCell ref="L39:N39"/>
    <mergeCell ref="C40:E40"/>
    <mergeCell ref="F40:H40"/>
    <mergeCell ref="I40:K40"/>
    <mergeCell ref="L40:N40"/>
    <mergeCell ref="C42:G42"/>
    <mergeCell ref="H42:I42"/>
    <mergeCell ref="J42:N42"/>
    <mergeCell ref="C43:D43"/>
    <mergeCell ref="E43:F43"/>
    <mergeCell ref="G43:N43"/>
    <mergeCell ref="B44:B45"/>
    <mergeCell ref="D44:N44"/>
    <mergeCell ref="D45:N45"/>
    <mergeCell ref="C46:L46"/>
    <mergeCell ref="C47:E47"/>
    <mergeCell ref="F47:H47"/>
    <mergeCell ref="I47:K47"/>
    <mergeCell ref="L47:N47"/>
    <mergeCell ref="C48:E48"/>
    <mergeCell ref="F48:H48"/>
    <mergeCell ref="I48:K48"/>
    <mergeCell ref="L48:N48"/>
    <mergeCell ref="C49:E49"/>
    <mergeCell ref="F49:H49"/>
    <mergeCell ref="I49:K49"/>
    <mergeCell ref="L49:N49"/>
    <mergeCell ref="C50:E50"/>
    <mergeCell ref="F50:H50"/>
    <mergeCell ref="I50:K50"/>
    <mergeCell ref="L50:N50"/>
    <mergeCell ref="C51:E51"/>
    <mergeCell ref="F51:H51"/>
    <mergeCell ref="I51:K51"/>
    <mergeCell ref="L51:N51"/>
    <mergeCell ref="C52:E52"/>
    <mergeCell ref="F52:H52"/>
    <mergeCell ref="I52:K52"/>
    <mergeCell ref="L52:N52"/>
    <mergeCell ref="C54:G54"/>
    <mergeCell ref="H54:I54"/>
    <mergeCell ref="J54:N54"/>
    <mergeCell ref="C55:D55"/>
    <mergeCell ref="E55:F55"/>
    <mergeCell ref="G55:N55"/>
    <mergeCell ref="B56:B57"/>
    <mergeCell ref="D56:N56"/>
    <mergeCell ref="D57:N57"/>
    <mergeCell ref="C58:L58"/>
    <mergeCell ref="C59:E59"/>
    <mergeCell ref="F59:H59"/>
    <mergeCell ref="I59:K59"/>
    <mergeCell ref="L59:N59"/>
    <mergeCell ref="C60:E60"/>
    <mergeCell ref="F60:H60"/>
    <mergeCell ref="I60:K60"/>
    <mergeCell ref="L60:N60"/>
    <mergeCell ref="C61:E61"/>
    <mergeCell ref="F61:H61"/>
    <mergeCell ref="I61:K61"/>
    <mergeCell ref="L61:N61"/>
    <mergeCell ref="C62:E62"/>
    <mergeCell ref="F62:H62"/>
    <mergeCell ref="I62:K62"/>
    <mergeCell ref="L62:N62"/>
    <mergeCell ref="C63:E63"/>
    <mergeCell ref="F63:H63"/>
    <mergeCell ref="I63:K63"/>
    <mergeCell ref="L63:N63"/>
    <mergeCell ref="C64:E64"/>
    <mergeCell ref="F64:H64"/>
    <mergeCell ref="I64:K64"/>
    <mergeCell ref="L64:N64"/>
    <mergeCell ref="C66:G66"/>
    <mergeCell ref="H66:I66"/>
    <mergeCell ref="J66:N66"/>
    <mergeCell ref="C67:D67"/>
    <mergeCell ref="E67:F67"/>
    <mergeCell ref="G67:N67"/>
    <mergeCell ref="B68:B69"/>
    <mergeCell ref="D68:N68"/>
    <mergeCell ref="D69:N69"/>
    <mergeCell ref="C70:L70"/>
    <mergeCell ref="C71:E71"/>
    <mergeCell ref="F71:H71"/>
    <mergeCell ref="I71:K71"/>
    <mergeCell ref="L71:N71"/>
    <mergeCell ref="C72:E72"/>
    <mergeCell ref="F72:H72"/>
    <mergeCell ref="I72:K72"/>
    <mergeCell ref="L72:N72"/>
    <mergeCell ref="C73:E73"/>
    <mergeCell ref="F73:H73"/>
    <mergeCell ref="I73:K73"/>
    <mergeCell ref="L73:N73"/>
    <mergeCell ref="C74:E74"/>
    <mergeCell ref="F74:H74"/>
    <mergeCell ref="I74:K74"/>
    <mergeCell ref="L74:N74"/>
    <mergeCell ref="C75:E75"/>
    <mergeCell ref="F75:H75"/>
    <mergeCell ref="I75:K75"/>
    <mergeCell ref="L75:N75"/>
    <mergeCell ref="C76:E76"/>
    <mergeCell ref="F76:H76"/>
    <mergeCell ref="I76:K76"/>
    <mergeCell ref="L76:N76"/>
    <mergeCell ref="C78:G78"/>
    <mergeCell ref="C83:E83"/>
    <mergeCell ref="F83:H83"/>
    <mergeCell ref="I83:K83"/>
    <mergeCell ref="L83:N83"/>
    <mergeCell ref="C84:E84"/>
    <mergeCell ref="F84:H84"/>
    <mergeCell ref="I84:K84"/>
    <mergeCell ref="L84:N84"/>
    <mergeCell ref="D81:N81"/>
    <mergeCell ref="E79:F79"/>
    <mergeCell ref="J78:N78"/>
    <mergeCell ref="G79:N79"/>
    <mergeCell ref="C82:L82"/>
    <mergeCell ref="C85:E85"/>
    <mergeCell ref="F85:H85"/>
    <mergeCell ref="I85:K85"/>
    <mergeCell ref="L85:N85"/>
    <mergeCell ref="C86:E86"/>
    <mergeCell ref="F86:H86"/>
    <mergeCell ref="I86:K86"/>
    <mergeCell ref="L86:N86"/>
    <mergeCell ref="C87:E87"/>
    <mergeCell ref="F87:H87"/>
    <mergeCell ref="I87:K87"/>
    <mergeCell ref="L87:N87"/>
    <mergeCell ref="C88:E88"/>
    <mergeCell ref="F88:H88"/>
    <mergeCell ref="I88:K88"/>
    <mergeCell ref="L88:N88"/>
    <mergeCell ref="C90:G90"/>
    <mergeCell ref="H90:I90"/>
    <mergeCell ref="J90:N90"/>
    <mergeCell ref="C91:D91"/>
    <mergeCell ref="E91:F91"/>
    <mergeCell ref="G91:N91"/>
    <mergeCell ref="B92:B93"/>
    <mergeCell ref="D92:N92"/>
    <mergeCell ref="D93:N93"/>
    <mergeCell ref="C94:L94"/>
    <mergeCell ref="C95:E95"/>
    <mergeCell ref="F95:H95"/>
    <mergeCell ref="I95:K95"/>
    <mergeCell ref="L95:N95"/>
    <mergeCell ref="C96:E96"/>
    <mergeCell ref="F96:H96"/>
    <mergeCell ref="I96:K96"/>
    <mergeCell ref="L96:N96"/>
    <mergeCell ref="C97:E97"/>
    <mergeCell ref="F97:H97"/>
    <mergeCell ref="I97:K97"/>
    <mergeCell ref="L97:N97"/>
    <mergeCell ref="C98:E98"/>
    <mergeCell ref="F98:H98"/>
    <mergeCell ref="I98:K98"/>
    <mergeCell ref="L98:N98"/>
    <mergeCell ref="C99:E99"/>
    <mergeCell ref="F99:H99"/>
    <mergeCell ref="I99:K99"/>
    <mergeCell ref="L99:N99"/>
    <mergeCell ref="C100:E100"/>
    <mergeCell ref="F100:H100"/>
    <mergeCell ref="I100:K100"/>
    <mergeCell ref="L100:N100"/>
    <mergeCell ref="C102:G102"/>
    <mergeCell ref="H102:I102"/>
    <mergeCell ref="J102:N102"/>
    <mergeCell ref="C103:D103"/>
    <mergeCell ref="E103:F103"/>
    <mergeCell ref="G103:N103"/>
    <mergeCell ref="B104:B105"/>
    <mergeCell ref="D104:N104"/>
    <mergeCell ref="D105:N105"/>
    <mergeCell ref="C106:L106"/>
    <mergeCell ref="C107:E107"/>
    <mergeCell ref="F107:H107"/>
    <mergeCell ref="I107:K107"/>
    <mergeCell ref="L107:N107"/>
    <mergeCell ref="C108:E108"/>
    <mergeCell ref="F108:H108"/>
    <mergeCell ref="I108:K108"/>
    <mergeCell ref="L108:N108"/>
    <mergeCell ref="C109:E109"/>
    <mergeCell ref="F109:H109"/>
    <mergeCell ref="I109:K109"/>
    <mergeCell ref="L109:N109"/>
    <mergeCell ref="C110:E110"/>
    <mergeCell ref="F110:H110"/>
    <mergeCell ref="I110:K110"/>
    <mergeCell ref="L110:N110"/>
    <mergeCell ref="C111:E111"/>
    <mergeCell ref="F111:H111"/>
    <mergeCell ref="I111:K111"/>
    <mergeCell ref="L111:N111"/>
    <mergeCell ref="C112:E112"/>
    <mergeCell ref="F112:H112"/>
    <mergeCell ref="I112:K112"/>
    <mergeCell ref="L112:N112"/>
    <mergeCell ref="C114:G114"/>
    <mergeCell ref="H114:I114"/>
    <mergeCell ref="J114:N114"/>
    <mergeCell ref="G115:N115"/>
    <mergeCell ref="B116:B117"/>
    <mergeCell ref="D116:N116"/>
    <mergeCell ref="D117:N117"/>
    <mergeCell ref="C118:L118"/>
    <mergeCell ref="C119:E119"/>
    <mergeCell ref="F119:H119"/>
    <mergeCell ref="I119:K119"/>
    <mergeCell ref="L119:N119"/>
    <mergeCell ref="C120:E120"/>
    <mergeCell ref="F120:H120"/>
    <mergeCell ref="I120:K120"/>
    <mergeCell ref="L120:N120"/>
    <mergeCell ref="C121:E121"/>
    <mergeCell ref="F121:H121"/>
    <mergeCell ref="I121:K121"/>
    <mergeCell ref="L121:N121"/>
    <mergeCell ref="C122:E122"/>
    <mergeCell ref="F122:H122"/>
    <mergeCell ref="I122:K122"/>
    <mergeCell ref="L122:N122"/>
    <mergeCell ref="C123:E123"/>
    <mergeCell ref="F123:H123"/>
    <mergeCell ref="I123:K123"/>
    <mergeCell ref="L123:N123"/>
    <mergeCell ref="C124:E124"/>
    <mergeCell ref="F124:H124"/>
    <mergeCell ref="I124:K124"/>
    <mergeCell ref="L124:N124"/>
    <mergeCell ref="C126:G126"/>
    <mergeCell ref="H126:I126"/>
    <mergeCell ref="J126:N126"/>
    <mergeCell ref="C127:D127"/>
    <mergeCell ref="E127:F127"/>
    <mergeCell ref="G127:N127"/>
    <mergeCell ref="B128:B129"/>
    <mergeCell ref="D128:N128"/>
    <mergeCell ref="D129:N129"/>
    <mergeCell ref="C130:L130"/>
    <mergeCell ref="C131:E131"/>
    <mergeCell ref="F131:H131"/>
    <mergeCell ref="I131:K131"/>
    <mergeCell ref="L131:N131"/>
    <mergeCell ref="C132:E132"/>
    <mergeCell ref="F132:H132"/>
    <mergeCell ref="I132:K132"/>
    <mergeCell ref="L132:N132"/>
    <mergeCell ref="C133:E133"/>
    <mergeCell ref="F133:H133"/>
    <mergeCell ref="I133:K133"/>
    <mergeCell ref="L133:N133"/>
    <mergeCell ref="C134:E134"/>
    <mergeCell ref="F134:H134"/>
    <mergeCell ref="I134:K134"/>
    <mergeCell ref="L134:N134"/>
    <mergeCell ref="C135:E135"/>
    <mergeCell ref="F135:H135"/>
    <mergeCell ref="I135:K135"/>
    <mergeCell ref="L135:N135"/>
    <mergeCell ref="C136:E136"/>
    <mergeCell ref="F136:H136"/>
    <mergeCell ref="I136:K136"/>
    <mergeCell ref="L136:N136"/>
    <mergeCell ref="C138:G138"/>
    <mergeCell ref="C143:E143"/>
    <mergeCell ref="F143:H143"/>
    <mergeCell ref="I143:K143"/>
    <mergeCell ref="L143:N143"/>
    <mergeCell ref="C144:E144"/>
    <mergeCell ref="F144:H144"/>
    <mergeCell ref="I144:K144"/>
    <mergeCell ref="L144:N144"/>
    <mergeCell ref="C145:E145"/>
    <mergeCell ref="F145:H145"/>
    <mergeCell ref="I145:K145"/>
    <mergeCell ref="L145:N145"/>
    <mergeCell ref="C146:E146"/>
    <mergeCell ref="F146:H146"/>
    <mergeCell ref="I146:K146"/>
    <mergeCell ref="L146:N146"/>
    <mergeCell ref="C147:E147"/>
    <mergeCell ref="F147:H147"/>
    <mergeCell ref="I147:K147"/>
    <mergeCell ref="L147:N147"/>
    <mergeCell ref="C148:E148"/>
    <mergeCell ref="F148:H148"/>
    <mergeCell ref="I148:K148"/>
    <mergeCell ref="L148:N148"/>
    <mergeCell ref="C150:G150"/>
    <mergeCell ref="H150:I150"/>
    <mergeCell ref="J150:N150"/>
    <mergeCell ref="C151:D151"/>
    <mergeCell ref="E151:F151"/>
    <mergeCell ref="G151:N151"/>
    <mergeCell ref="B152:B153"/>
    <mergeCell ref="D152:N152"/>
    <mergeCell ref="D153:N153"/>
    <mergeCell ref="C154:L154"/>
    <mergeCell ref="C155:E155"/>
    <mergeCell ref="F155:H155"/>
    <mergeCell ref="I155:K155"/>
    <mergeCell ref="L155:N155"/>
    <mergeCell ref="C156:E156"/>
    <mergeCell ref="F156:H156"/>
    <mergeCell ref="I156:K156"/>
    <mergeCell ref="L156:N156"/>
    <mergeCell ref="C157:E157"/>
    <mergeCell ref="F157:H157"/>
    <mergeCell ref="I157:K157"/>
    <mergeCell ref="L157:N157"/>
    <mergeCell ref="C158:E158"/>
    <mergeCell ref="F158:H158"/>
    <mergeCell ref="I158:K158"/>
    <mergeCell ref="L158:N158"/>
    <mergeCell ref="C159:E159"/>
    <mergeCell ref="F159:H159"/>
    <mergeCell ref="I159:K159"/>
    <mergeCell ref="L159:N159"/>
    <mergeCell ref="C160:E160"/>
    <mergeCell ref="F160:H160"/>
    <mergeCell ref="I160:K160"/>
    <mergeCell ref="L160:N160"/>
    <mergeCell ref="C162:G162"/>
    <mergeCell ref="H162:I162"/>
    <mergeCell ref="J162:N162"/>
    <mergeCell ref="C163:D163"/>
    <mergeCell ref="E163:F163"/>
    <mergeCell ref="G163:N163"/>
    <mergeCell ref="B164:B165"/>
    <mergeCell ref="D164:N164"/>
    <mergeCell ref="D165:N165"/>
    <mergeCell ref="C166:L166"/>
    <mergeCell ref="C167:E167"/>
    <mergeCell ref="F167:H167"/>
    <mergeCell ref="I167:K167"/>
    <mergeCell ref="L167:N167"/>
    <mergeCell ref="C168:E168"/>
    <mergeCell ref="F168:H168"/>
    <mergeCell ref="I168:K168"/>
    <mergeCell ref="L168:N168"/>
    <mergeCell ref="C169:E169"/>
    <mergeCell ref="F169:H169"/>
    <mergeCell ref="I169:K169"/>
    <mergeCell ref="L169:N169"/>
    <mergeCell ref="C170:E170"/>
    <mergeCell ref="F170:H170"/>
    <mergeCell ref="I170:K170"/>
    <mergeCell ref="L170:N170"/>
    <mergeCell ref="C171:E171"/>
    <mergeCell ref="F171:H171"/>
    <mergeCell ref="I171:K171"/>
    <mergeCell ref="L171:N171"/>
    <mergeCell ref="C172:E172"/>
    <mergeCell ref="F172:H172"/>
    <mergeCell ref="I172:K172"/>
    <mergeCell ref="L172:N172"/>
    <mergeCell ref="C174:G174"/>
    <mergeCell ref="H174:I174"/>
    <mergeCell ref="J174:N174"/>
    <mergeCell ref="B176:B177"/>
    <mergeCell ref="D176:N176"/>
    <mergeCell ref="D177:N177"/>
    <mergeCell ref="C178:L178"/>
    <mergeCell ref="C179:E179"/>
    <mergeCell ref="F179:H179"/>
    <mergeCell ref="I179:K179"/>
    <mergeCell ref="L179:N179"/>
    <mergeCell ref="C180:E180"/>
    <mergeCell ref="F180:H180"/>
    <mergeCell ref="I180:K180"/>
    <mergeCell ref="L180:N180"/>
    <mergeCell ref="C181:E181"/>
    <mergeCell ref="F181:H181"/>
    <mergeCell ref="I181:K181"/>
    <mergeCell ref="L181:N181"/>
    <mergeCell ref="C182:E182"/>
    <mergeCell ref="F182:H182"/>
    <mergeCell ref="I182:K182"/>
    <mergeCell ref="L182:N182"/>
    <mergeCell ref="B188:B189"/>
    <mergeCell ref="D188:N188"/>
    <mergeCell ref="D189:N189"/>
    <mergeCell ref="C190:L190"/>
    <mergeCell ref="C191:E191"/>
    <mergeCell ref="F191:H191"/>
    <mergeCell ref="I191:K191"/>
    <mergeCell ref="L191:N191"/>
    <mergeCell ref="C192:E192"/>
    <mergeCell ref="F192:H192"/>
    <mergeCell ref="I192:K192"/>
    <mergeCell ref="L192:N192"/>
    <mergeCell ref="C193:E193"/>
    <mergeCell ref="F193:H193"/>
    <mergeCell ref="I193:K193"/>
    <mergeCell ref="L193:N193"/>
    <mergeCell ref="C194:E194"/>
    <mergeCell ref="F194:H194"/>
    <mergeCell ref="I194:K194"/>
    <mergeCell ref="L194:N194"/>
    <mergeCell ref="F195:H195"/>
    <mergeCell ref="I195:K195"/>
    <mergeCell ref="L195:N195"/>
    <mergeCell ref="C196:E196"/>
    <mergeCell ref="F196:H196"/>
    <mergeCell ref="I196:K196"/>
    <mergeCell ref="L196:N196"/>
    <mergeCell ref="J198:N198"/>
    <mergeCell ref="C203:E203"/>
    <mergeCell ref="F203:H203"/>
    <mergeCell ref="I203:K203"/>
    <mergeCell ref="L203:N203"/>
    <mergeCell ref="C204:E204"/>
    <mergeCell ref="F204:H204"/>
    <mergeCell ref="I204:K204"/>
    <mergeCell ref="L204:N204"/>
    <mergeCell ref="C205:E205"/>
    <mergeCell ref="F205:H205"/>
    <mergeCell ref="I205:K205"/>
    <mergeCell ref="L205:N205"/>
    <mergeCell ref="C206:E206"/>
    <mergeCell ref="F206:H206"/>
    <mergeCell ref="I206:K206"/>
    <mergeCell ref="L206:N206"/>
    <mergeCell ref="C207:E207"/>
    <mergeCell ref="F207:H207"/>
    <mergeCell ref="I207:K207"/>
    <mergeCell ref="L207:N207"/>
    <mergeCell ref="C208:E208"/>
    <mergeCell ref="F208:H208"/>
    <mergeCell ref="I208:K208"/>
    <mergeCell ref="L208:N208"/>
    <mergeCell ref="C210:G210"/>
    <mergeCell ref="H210:I210"/>
    <mergeCell ref="J210:N210"/>
    <mergeCell ref="C211:D211"/>
    <mergeCell ref="E211:F211"/>
    <mergeCell ref="G211:N211"/>
    <mergeCell ref="B212:B213"/>
    <mergeCell ref="D212:N212"/>
    <mergeCell ref="D213:N213"/>
    <mergeCell ref="C214:L214"/>
    <mergeCell ref="C215:E215"/>
    <mergeCell ref="F215:H215"/>
    <mergeCell ref="I215:K215"/>
    <mergeCell ref="L215:N215"/>
    <mergeCell ref="C216:E216"/>
    <mergeCell ref="F216:H216"/>
    <mergeCell ref="I216:K216"/>
    <mergeCell ref="L216:N216"/>
    <mergeCell ref="C217:E217"/>
    <mergeCell ref="F217:H217"/>
    <mergeCell ref="I217:K217"/>
    <mergeCell ref="L217:N217"/>
    <mergeCell ref="C218:E218"/>
    <mergeCell ref="F218:H218"/>
    <mergeCell ref="I218:K218"/>
    <mergeCell ref="L218:N218"/>
    <mergeCell ref="C219:E219"/>
    <mergeCell ref="F219:H219"/>
    <mergeCell ref="I219:K219"/>
    <mergeCell ref="L219:N219"/>
    <mergeCell ref="C220:E220"/>
    <mergeCell ref="F220:H220"/>
    <mergeCell ref="I220:K220"/>
    <mergeCell ref="L220:N220"/>
    <mergeCell ref="C222:G222"/>
    <mergeCell ref="H222:I222"/>
    <mergeCell ref="J222:N222"/>
    <mergeCell ref="C223:D223"/>
    <mergeCell ref="E223:F223"/>
    <mergeCell ref="G223:N223"/>
    <mergeCell ref="B224:B225"/>
    <mergeCell ref="D224:N224"/>
    <mergeCell ref="D225:N225"/>
    <mergeCell ref="L229:N229"/>
    <mergeCell ref="C230:E230"/>
    <mergeCell ref="F230:H230"/>
    <mergeCell ref="I230:K230"/>
    <mergeCell ref="L230:N230"/>
    <mergeCell ref="C231:E231"/>
    <mergeCell ref="F231:H231"/>
    <mergeCell ref="I231:K231"/>
    <mergeCell ref="L231:N231"/>
    <mergeCell ref="C232:E232"/>
    <mergeCell ref="F232:H232"/>
    <mergeCell ref="I232:K232"/>
    <mergeCell ref="L232:N232"/>
    <mergeCell ref="C234:G234"/>
    <mergeCell ref="H234:I234"/>
    <mergeCell ref="J234:N234"/>
    <mergeCell ref="G235:N235"/>
    <mergeCell ref="B236:B237"/>
    <mergeCell ref="D236:N236"/>
    <mergeCell ref="D237:N237"/>
    <mergeCell ref="C238:L238"/>
    <mergeCell ref="C239:E239"/>
    <mergeCell ref="F239:H239"/>
    <mergeCell ref="I239:K239"/>
    <mergeCell ref="L239:N239"/>
    <mergeCell ref="C240:E240"/>
    <mergeCell ref="F240:H240"/>
    <mergeCell ref="I240:K240"/>
    <mergeCell ref="L240:N240"/>
    <mergeCell ref="C241:E241"/>
    <mergeCell ref="F241:H241"/>
    <mergeCell ref="I241:K241"/>
    <mergeCell ref="L241:N241"/>
    <mergeCell ref="C242:E242"/>
    <mergeCell ref="F242:H242"/>
    <mergeCell ref="I242:K242"/>
    <mergeCell ref="L242:N242"/>
    <mergeCell ref="C243:E243"/>
    <mergeCell ref="F243:H243"/>
    <mergeCell ref="I243:K243"/>
    <mergeCell ref="L243:N243"/>
    <mergeCell ref="C244:E244"/>
    <mergeCell ref="F244:H244"/>
    <mergeCell ref="I244:K244"/>
    <mergeCell ref="L244:N244"/>
    <mergeCell ref="C246:G246"/>
    <mergeCell ref="H246:I246"/>
    <mergeCell ref="J246:N246"/>
    <mergeCell ref="C247:D247"/>
    <mergeCell ref="E247:F247"/>
    <mergeCell ref="G247:N247"/>
    <mergeCell ref="B248:B249"/>
    <mergeCell ref="D248:N248"/>
    <mergeCell ref="D249:N249"/>
    <mergeCell ref="C250:L250"/>
    <mergeCell ref="C251:E251"/>
    <mergeCell ref="F251:H251"/>
    <mergeCell ref="I251:K251"/>
    <mergeCell ref="L251:N251"/>
    <mergeCell ref="C252:E252"/>
    <mergeCell ref="F252:H252"/>
    <mergeCell ref="I252:K252"/>
    <mergeCell ref="L252:N252"/>
    <mergeCell ref="C253:E253"/>
    <mergeCell ref="F253:H253"/>
    <mergeCell ref="I253:K253"/>
    <mergeCell ref="L253:N253"/>
    <mergeCell ref="C254:E254"/>
    <mergeCell ref="F254:H254"/>
    <mergeCell ref="I254:K254"/>
    <mergeCell ref="L254:N254"/>
    <mergeCell ref="C255:E255"/>
    <mergeCell ref="F255:H255"/>
    <mergeCell ref="I255:K255"/>
    <mergeCell ref="L255:N255"/>
    <mergeCell ref="C256:E256"/>
    <mergeCell ref="F256:H256"/>
    <mergeCell ref="I256:K256"/>
    <mergeCell ref="L256:N256"/>
    <mergeCell ref="C263:E263"/>
    <mergeCell ref="F263:H263"/>
    <mergeCell ref="I263:K263"/>
    <mergeCell ref="L263:N263"/>
    <mergeCell ref="C264:E264"/>
    <mergeCell ref="F264:H264"/>
    <mergeCell ref="I264:K264"/>
    <mergeCell ref="L264:N264"/>
    <mergeCell ref="C265:E265"/>
    <mergeCell ref="F265:H265"/>
    <mergeCell ref="I265:K265"/>
    <mergeCell ref="L265:N265"/>
    <mergeCell ref="C266:E266"/>
    <mergeCell ref="F266:H266"/>
    <mergeCell ref="I266:K266"/>
    <mergeCell ref="L266:N266"/>
    <mergeCell ref="C267:E267"/>
    <mergeCell ref="F267:H267"/>
    <mergeCell ref="I267:K267"/>
    <mergeCell ref="L267:N267"/>
    <mergeCell ref="C268:E268"/>
    <mergeCell ref="F268:H268"/>
    <mergeCell ref="I268:K268"/>
    <mergeCell ref="L268:N268"/>
    <mergeCell ref="C270:G270"/>
    <mergeCell ref="H270:I270"/>
    <mergeCell ref="J270:N270"/>
    <mergeCell ref="C271:D271"/>
    <mergeCell ref="E271:F271"/>
    <mergeCell ref="G271:N271"/>
    <mergeCell ref="B272:B273"/>
    <mergeCell ref="D272:N272"/>
    <mergeCell ref="D273:N273"/>
    <mergeCell ref="C274:L274"/>
    <mergeCell ref="C275:E275"/>
    <mergeCell ref="F275:H275"/>
    <mergeCell ref="I275:K275"/>
    <mergeCell ref="L275:N275"/>
    <mergeCell ref="C276:E276"/>
    <mergeCell ref="F276:H276"/>
    <mergeCell ref="I276:K276"/>
    <mergeCell ref="L276:N276"/>
    <mergeCell ref="C277:E277"/>
    <mergeCell ref="F277:H277"/>
    <mergeCell ref="I277:K277"/>
    <mergeCell ref="L277:N277"/>
    <mergeCell ref="C278:E278"/>
    <mergeCell ref="F278:H278"/>
    <mergeCell ref="I278:K278"/>
    <mergeCell ref="L278:N278"/>
    <mergeCell ref="C279:E279"/>
    <mergeCell ref="F279:H279"/>
    <mergeCell ref="I279:K279"/>
    <mergeCell ref="L279:N279"/>
    <mergeCell ref="C280:E280"/>
    <mergeCell ref="F280:H280"/>
    <mergeCell ref="I280:K280"/>
    <mergeCell ref="L280:N280"/>
    <mergeCell ref="C282:G282"/>
    <mergeCell ref="H282:I282"/>
    <mergeCell ref="J282:N282"/>
    <mergeCell ref="C283:D283"/>
    <mergeCell ref="E283:F283"/>
    <mergeCell ref="G283:N283"/>
    <mergeCell ref="B284:B285"/>
    <mergeCell ref="D284:N284"/>
    <mergeCell ref="D285:N285"/>
    <mergeCell ref="C290:E290"/>
    <mergeCell ref="F290:H290"/>
    <mergeCell ref="I290:K290"/>
    <mergeCell ref="L290:N290"/>
    <mergeCell ref="C291:E291"/>
    <mergeCell ref="F291:H291"/>
    <mergeCell ref="I291:K291"/>
    <mergeCell ref="L291:N291"/>
    <mergeCell ref="C292:E292"/>
    <mergeCell ref="F292:H292"/>
    <mergeCell ref="I292:K292"/>
    <mergeCell ref="L292:N292"/>
    <mergeCell ref="C294:G294"/>
    <mergeCell ref="H294:I294"/>
    <mergeCell ref="J294:N294"/>
    <mergeCell ref="G295:N295"/>
    <mergeCell ref="B296:B297"/>
    <mergeCell ref="D296:N296"/>
    <mergeCell ref="D297:N297"/>
    <mergeCell ref="L299:N299"/>
    <mergeCell ref="C300:E300"/>
    <mergeCell ref="F300:H300"/>
    <mergeCell ref="I300:K300"/>
    <mergeCell ref="L300:N300"/>
    <mergeCell ref="C301:E301"/>
    <mergeCell ref="F301:H301"/>
    <mergeCell ref="I301:K301"/>
    <mergeCell ref="L301:N301"/>
    <mergeCell ref="C302:E302"/>
    <mergeCell ref="F302:H302"/>
    <mergeCell ref="I302:K302"/>
    <mergeCell ref="L302:N302"/>
    <mergeCell ref="C303:E303"/>
    <mergeCell ref="F303:H303"/>
    <mergeCell ref="I303:K303"/>
    <mergeCell ref="L303:N303"/>
    <mergeCell ref="C304:E304"/>
    <mergeCell ref="F304:H304"/>
    <mergeCell ref="I304:K304"/>
    <mergeCell ref="L304:N304"/>
    <mergeCell ref="C306:G306"/>
    <mergeCell ref="H306:I306"/>
    <mergeCell ref="J306:N306"/>
    <mergeCell ref="C307:D307"/>
    <mergeCell ref="E307:F307"/>
    <mergeCell ref="G307:N307"/>
    <mergeCell ref="B308:B309"/>
    <mergeCell ref="D308:N308"/>
    <mergeCell ref="D309:N309"/>
    <mergeCell ref="C310:L310"/>
    <mergeCell ref="C311:E311"/>
    <mergeCell ref="F311:H311"/>
    <mergeCell ref="I311:K311"/>
    <mergeCell ref="L311:N311"/>
    <mergeCell ref="C312:E312"/>
    <mergeCell ref="F312:H312"/>
    <mergeCell ref="I312:K312"/>
    <mergeCell ref="L312:N312"/>
    <mergeCell ref="C313:E313"/>
    <mergeCell ref="F313:H313"/>
    <mergeCell ref="I313:K313"/>
    <mergeCell ref="L313:N313"/>
    <mergeCell ref="C314:E314"/>
    <mergeCell ref="F314:H314"/>
    <mergeCell ref="I314:K314"/>
    <mergeCell ref="L314:N314"/>
    <mergeCell ref="C315:E315"/>
    <mergeCell ref="F315:H315"/>
    <mergeCell ref="I315:K315"/>
    <mergeCell ref="L315:N315"/>
    <mergeCell ref="C316:E316"/>
    <mergeCell ref="F316:H316"/>
    <mergeCell ref="I316:K316"/>
    <mergeCell ref="L316:N316"/>
    <mergeCell ref="C323:E323"/>
    <mergeCell ref="F323:H323"/>
    <mergeCell ref="I323:K323"/>
    <mergeCell ref="L323:N323"/>
    <mergeCell ref="C324:E324"/>
    <mergeCell ref="F324:H324"/>
    <mergeCell ref="I324:K324"/>
    <mergeCell ref="L324:N324"/>
    <mergeCell ref="C325:E325"/>
    <mergeCell ref="F325:H325"/>
    <mergeCell ref="I325:K325"/>
    <mergeCell ref="L325:N325"/>
    <mergeCell ref="C326:E326"/>
    <mergeCell ref="F326:H326"/>
    <mergeCell ref="I326:K326"/>
    <mergeCell ref="L326:N326"/>
    <mergeCell ref="C327:E327"/>
    <mergeCell ref="F327:H327"/>
    <mergeCell ref="I327:K327"/>
    <mergeCell ref="L327:N327"/>
    <mergeCell ref="C328:E328"/>
    <mergeCell ref="F328:H328"/>
    <mergeCell ref="I328:K328"/>
    <mergeCell ref="L328:N328"/>
    <mergeCell ref="C330:G330"/>
    <mergeCell ref="H330:I330"/>
    <mergeCell ref="J330:N330"/>
    <mergeCell ref="C331:D331"/>
    <mergeCell ref="E331:F331"/>
    <mergeCell ref="G331:N331"/>
    <mergeCell ref="B332:B333"/>
    <mergeCell ref="D332:N332"/>
    <mergeCell ref="D333:N333"/>
    <mergeCell ref="C334:L334"/>
    <mergeCell ref="C335:E335"/>
    <mergeCell ref="F335:H335"/>
    <mergeCell ref="I335:K335"/>
    <mergeCell ref="L335:N335"/>
    <mergeCell ref="C336:E336"/>
    <mergeCell ref="F336:H336"/>
    <mergeCell ref="I336:K336"/>
    <mergeCell ref="L336:N336"/>
    <mergeCell ref="C337:E337"/>
    <mergeCell ref="F337:H337"/>
    <mergeCell ref="I337:K337"/>
    <mergeCell ref="L337:N337"/>
    <mergeCell ref="C338:E338"/>
    <mergeCell ref="F338:H338"/>
    <mergeCell ref="I338:K338"/>
    <mergeCell ref="L338:N338"/>
    <mergeCell ref="C339:E339"/>
    <mergeCell ref="F339:H339"/>
    <mergeCell ref="I339:K339"/>
    <mergeCell ref="L339:N339"/>
    <mergeCell ref="C340:E340"/>
    <mergeCell ref="F340:H340"/>
    <mergeCell ref="I340:K340"/>
    <mergeCell ref="L340:N340"/>
    <mergeCell ref="C342:G342"/>
    <mergeCell ref="H342:I342"/>
    <mergeCell ref="J342:N342"/>
    <mergeCell ref="C343:D343"/>
    <mergeCell ref="E343:F343"/>
    <mergeCell ref="G343:N343"/>
    <mergeCell ref="B344:B345"/>
    <mergeCell ref="D344:N344"/>
    <mergeCell ref="D345:N345"/>
    <mergeCell ref="C346:L346"/>
    <mergeCell ref="C347:E347"/>
    <mergeCell ref="F347:H347"/>
    <mergeCell ref="I347:K347"/>
    <mergeCell ref="L347:N347"/>
    <mergeCell ref="C348:E348"/>
    <mergeCell ref="F348:H348"/>
    <mergeCell ref="I348:K348"/>
    <mergeCell ref="L348:N348"/>
    <mergeCell ref="C349:E349"/>
    <mergeCell ref="F349:H349"/>
    <mergeCell ref="I349:K349"/>
    <mergeCell ref="L349:N349"/>
    <mergeCell ref="C350:E350"/>
    <mergeCell ref="F350:H350"/>
    <mergeCell ref="I350:K350"/>
    <mergeCell ref="L350:N350"/>
    <mergeCell ref="C351:E351"/>
    <mergeCell ref="F351:H351"/>
    <mergeCell ref="I351:K351"/>
    <mergeCell ref="L351:N351"/>
    <mergeCell ref="C352:E352"/>
    <mergeCell ref="F352:H352"/>
    <mergeCell ref="I352:K352"/>
    <mergeCell ref="L352:N352"/>
    <mergeCell ref="C354:G354"/>
    <mergeCell ref="H354:I354"/>
    <mergeCell ref="J354:N354"/>
    <mergeCell ref="G355:N355"/>
    <mergeCell ref="B356:B357"/>
    <mergeCell ref="D356:N356"/>
    <mergeCell ref="D357:N357"/>
    <mergeCell ref="C358:L358"/>
    <mergeCell ref="C359:E359"/>
    <mergeCell ref="F359:H359"/>
    <mergeCell ref="I359:K359"/>
    <mergeCell ref="L359:N359"/>
    <mergeCell ref="C360:E360"/>
    <mergeCell ref="F360:H360"/>
    <mergeCell ref="I360:K360"/>
    <mergeCell ref="L360:N360"/>
    <mergeCell ref="C361:E361"/>
    <mergeCell ref="F361:H361"/>
    <mergeCell ref="I361:K361"/>
    <mergeCell ref="L361:N361"/>
    <mergeCell ref="E355:F355"/>
    <mergeCell ref="C362:E362"/>
    <mergeCell ref="F362:H362"/>
    <mergeCell ref="I362:K362"/>
    <mergeCell ref="L362:N362"/>
    <mergeCell ref="C363:E363"/>
    <mergeCell ref="F363:H363"/>
    <mergeCell ref="I363:K363"/>
    <mergeCell ref="L363:N363"/>
    <mergeCell ref="C364:E364"/>
    <mergeCell ref="F364:H364"/>
    <mergeCell ref="I364:K364"/>
    <mergeCell ref="L364:N364"/>
    <mergeCell ref="C366:G366"/>
    <mergeCell ref="H366:I366"/>
    <mergeCell ref="J366:N366"/>
    <mergeCell ref="C367:D367"/>
    <mergeCell ref="E367:F367"/>
    <mergeCell ref="G367:N367"/>
    <mergeCell ref="B368:B369"/>
    <mergeCell ref="D368:N368"/>
    <mergeCell ref="D369:N369"/>
    <mergeCell ref="C370:L370"/>
    <mergeCell ref="C371:E371"/>
    <mergeCell ref="F371:H371"/>
    <mergeCell ref="I371:K371"/>
    <mergeCell ref="L371:N371"/>
    <mergeCell ref="C372:E372"/>
    <mergeCell ref="F372:H372"/>
    <mergeCell ref="I372:K372"/>
    <mergeCell ref="L372:N372"/>
    <mergeCell ref="C373:E373"/>
    <mergeCell ref="F373:H373"/>
    <mergeCell ref="I373:K373"/>
    <mergeCell ref="L373:N373"/>
    <mergeCell ref="C374:E374"/>
    <mergeCell ref="F374:H374"/>
    <mergeCell ref="I374:K374"/>
    <mergeCell ref="L374:N374"/>
    <mergeCell ref="C375:E375"/>
    <mergeCell ref="F375:H375"/>
    <mergeCell ref="I375:K375"/>
    <mergeCell ref="L375:N375"/>
    <mergeCell ref="C376:E376"/>
    <mergeCell ref="F376:H376"/>
    <mergeCell ref="I376:K376"/>
    <mergeCell ref="L376:N376"/>
    <mergeCell ref="C383:E383"/>
    <mergeCell ref="F383:H383"/>
    <mergeCell ref="I383:K383"/>
    <mergeCell ref="L383:N383"/>
    <mergeCell ref="C384:E384"/>
    <mergeCell ref="F384:H384"/>
    <mergeCell ref="I384:K384"/>
    <mergeCell ref="L384:N384"/>
    <mergeCell ref="C385:E385"/>
    <mergeCell ref="F385:H385"/>
    <mergeCell ref="I385:K385"/>
    <mergeCell ref="L385:N385"/>
    <mergeCell ref="C382:L382"/>
    <mergeCell ref="B392:B393"/>
    <mergeCell ref="D392:N392"/>
    <mergeCell ref="D393:N393"/>
    <mergeCell ref="C394:L394"/>
    <mergeCell ref="C395:E395"/>
    <mergeCell ref="F395:H395"/>
    <mergeCell ref="I395:K395"/>
    <mergeCell ref="L395:N395"/>
    <mergeCell ref="C396:E396"/>
    <mergeCell ref="F396:H396"/>
    <mergeCell ref="I396:K396"/>
    <mergeCell ref="L396:N396"/>
    <mergeCell ref="C397:E397"/>
    <mergeCell ref="F397:H397"/>
    <mergeCell ref="I397:K397"/>
    <mergeCell ref="L397:N397"/>
    <mergeCell ref="C398:E398"/>
    <mergeCell ref="F398:H398"/>
    <mergeCell ref="I398:K398"/>
    <mergeCell ref="L398:N398"/>
    <mergeCell ref="C399:E399"/>
    <mergeCell ref="F399:H399"/>
    <mergeCell ref="I399:K399"/>
    <mergeCell ref="L399:N399"/>
    <mergeCell ref="C400:E400"/>
    <mergeCell ref="F400:H400"/>
    <mergeCell ref="I400:K400"/>
    <mergeCell ref="L400:N400"/>
    <mergeCell ref="C402:G402"/>
    <mergeCell ref="H402:I402"/>
    <mergeCell ref="J402:N402"/>
    <mergeCell ref="C403:D403"/>
    <mergeCell ref="E403:F403"/>
    <mergeCell ref="G403:N403"/>
    <mergeCell ref="B404:B405"/>
    <mergeCell ref="D404:N404"/>
    <mergeCell ref="D405:N405"/>
    <mergeCell ref="C406:L406"/>
    <mergeCell ref="C407:E407"/>
    <mergeCell ref="F407:H407"/>
    <mergeCell ref="I407:K407"/>
    <mergeCell ref="L407:N407"/>
    <mergeCell ref="C408:E408"/>
    <mergeCell ref="F408:H408"/>
    <mergeCell ref="I408:K408"/>
    <mergeCell ref="L408:N408"/>
    <mergeCell ref="C409:E409"/>
    <mergeCell ref="F409:H409"/>
    <mergeCell ref="I409:K409"/>
    <mergeCell ref="L409:N409"/>
    <mergeCell ref="C410:E410"/>
    <mergeCell ref="F410:H410"/>
    <mergeCell ref="I410:K410"/>
    <mergeCell ref="L410:N410"/>
    <mergeCell ref="C411:E411"/>
    <mergeCell ref="F411:H411"/>
    <mergeCell ref="I411:K411"/>
    <mergeCell ref="L411:N411"/>
    <mergeCell ref="C412:E412"/>
    <mergeCell ref="F412:H412"/>
    <mergeCell ref="I412:K412"/>
    <mergeCell ref="L412:N412"/>
    <mergeCell ref="C414:G414"/>
    <mergeCell ref="H414:I414"/>
    <mergeCell ref="J414:N414"/>
    <mergeCell ref="G415:N415"/>
    <mergeCell ref="B416:B417"/>
    <mergeCell ref="D416:N416"/>
    <mergeCell ref="D417:N417"/>
    <mergeCell ref="C418:L418"/>
    <mergeCell ref="C419:E419"/>
    <mergeCell ref="F419:H419"/>
    <mergeCell ref="I419:K419"/>
    <mergeCell ref="L419:N419"/>
    <mergeCell ref="C415:D415"/>
    <mergeCell ref="C420:E420"/>
    <mergeCell ref="F420:H420"/>
    <mergeCell ref="I420:K420"/>
    <mergeCell ref="L420:N420"/>
    <mergeCell ref="C421:E421"/>
    <mergeCell ref="F421:H421"/>
    <mergeCell ref="I421:K421"/>
    <mergeCell ref="L421:N421"/>
    <mergeCell ref="C422:E422"/>
    <mergeCell ref="F422:H422"/>
    <mergeCell ref="I422:K422"/>
    <mergeCell ref="L422:N422"/>
    <mergeCell ref="C423:E423"/>
    <mergeCell ref="F423:H423"/>
    <mergeCell ref="I423:K423"/>
    <mergeCell ref="L423:N423"/>
    <mergeCell ref="C424:E424"/>
    <mergeCell ref="F424:H424"/>
    <mergeCell ref="I424:K424"/>
    <mergeCell ref="L424:N424"/>
    <mergeCell ref="C426:G426"/>
    <mergeCell ref="H426:I426"/>
    <mergeCell ref="J426:N426"/>
    <mergeCell ref="C427:D427"/>
    <mergeCell ref="E427:F427"/>
    <mergeCell ref="G427:N427"/>
    <mergeCell ref="B428:B429"/>
    <mergeCell ref="D428:N428"/>
    <mergeCell ref="D429:N429"/>
    <mergeCell ref="C430:L430"/>
    <mergeCell ref="C431:E431"/>
    <mergeCell ref="F431:H431"/>
    <mergeCell ref="I431:K431"/>
    <mergeCell ref="L431:N431"/>
    <mergeCell ref="C432:E432"/>
    <mergeCell ref="F432:H432"/>
    <mergeCell ref="I432:K432"/>
    <mergeCell ref="L432:N432"/>
    <mergeCell ref="C433:E433"/>
    <mergeCell ref="F433:H433"/>
    <mergeCell ref="I433:K433"/>
    <mergeCell ref="L433:N433"/>
    <mergeCell ref="C434:E434"/>
    <mergeCell ref="F434:H434"/>
    <mergeCell ref="I434:K434"/>
    <mergeCell ref="L434:N434"/>
    <mergeCell ref="C435:E435"/>
    <mergeCell ref="F435:H435"/>
    <mergeCell ref="I435:K435"/>
    <mergeCell ref="L435:N435"/>
    <mergeCell ref="C436:E436"/>
    <mergeCell ref="F436:H436"/>
    <mergeCell ref="I436:K436"/>
    <mergeCell ref="L436:N436"/>
    <mergeCell ref="C443:E443"/>
    <mergeCell ref="F443:H443"/>
    <mergeCell ref="I443:K443"/>
    <mergeCell ref="L443:N443"/>
    <mergeCell ref="J438:N438"/>
    <mergeCell ref="D441:N441"/>
    <mergeCell ref="G439:N439"/>
    <mergeCell ref="C444:E444"/>
    <mergeCell ref="F444:H444"/>
    <mergeCell ref="I444:K444"/>
    <mergeCell ref="L444:N444"/>
    <mergeCell ref="C445:E445"/>
    <mergeCell ref="F445:H445"/>
    <mergeCell ref="I445:K445"/>
    <mergeCell ref="L445:N445"/>
    <mergeCell ref="C446:E446"/>
    <mergeCell ref="F446:H446"/>
    <mergeCell ref="I446:K446"/>
    <mergeCell ref="L446:N446"/>
    <mergeCell ref="C447:E447"/>
    <mergeCell ref="F447:H447"/>
    <mergeCell ref="I447:K447"/>
    <mergeCell ref="L447:N447"/>
    <mergeCell ref="C448:E448"/>
    <mergeCell ref="F448:H448"/>
    <mergeCell ref="I448:K448"/>
    <mergeCell ref="L448:N448"/>
    <mergeCell ref="C450:G450"/>
    <mergeCell ref="H450:I450"/>
    <mergeCell ref="J450:N450"/>
    <mergeCell ref="C451:D451"/>
    <mergeCell ref="E451:F451"/>
    <mergeCell ref="G451:N451"/>
    <mergeCell ref="B452:B453"/>
    <mergeCell ref="D452:N452"/>
    <mergeCell ref="D453:N453"/>
    <mergeCell ref="C454:L454"/>
    <mergeCell ref="C455:E455"/>
    <mergeCell ref="F455:H455"/>
    <mergeCell ref="I455:K455"/>
    <mergeCell ref="L455:N455"/>
    <mergeCell ref="C456:E456"/>
    <mergeCell ref="F456:H456"/>
    <mergeCell ref="I456:K456"/>
    <mergeCell ref="L456:N456"/>
    <mergeCell ref="C457:E457"/>
    <mergeCell ref="F457:H457"/>
    <mergeCell ref="I457:K457"/>
    <mergeCell ref="L457:N457"/>
    <mergeCell ref="C458:E458"/>
    <mergeCell ref="F458:H458"/>
    <mergeCell ref="I458:K458"/>
    <mergeCell ref="L458:N458"/>
    <mergeCell ref="C459:E459"/>
    <mergeCell ref="F459:H459"/>
    <mergeCell ref="I459:K459"/>
    <mergeCell ref="L459:N459"/>
    <mergeCell ref="C460:E460"/>
    <mergeCell ref="F460:H460"/>
    <mergeCell ref="I460:K460"/>
    <mergeCell ref="L460:N460"/>
    <mergeCell ref="C462:G462"/>
    <mergeCell ref="H462:I462"/>
    <mergeCell ref="J462:N462"/>
    <mergeCell ref="C463:D463"/>
    <mergeCell ref="E463:F463"/>
    <mergeCell ref="G463:N463"/>
    <mergeCell ref="B464:B465"/>
    <mergeCell ref="D464:N464"/>
    <mergeCell ref="D465:N465"/>
    <mergeCell ref="C466:L466"/>
    <mergeCell ref="C467:E467"/>
    <mergeCell ref="F467:H467"/>
    <mergeCell ref="I467:K467"/>
    <mergeCell ref="L467:N467"/>
    <mergeCell ref="C468:E468"/>
    <mergeCell ref="F468:H468"/>
    <mergeCell ref="I468:K468"/>
    <mergeCell ref="L468:N468"/>
    <mergeCell ref="C469:E469"/>
    <mergeCell ref="F469:H469"/>
    <mergeCell ref="I469:K469"/>
    <mergeCell ref="L469:N469"/>
    <mergeCell ref="C470:E470"/>
    <mergeCell ref="F470:H470"/>
    <mergeCell ref="I470:K470"/>
    <mergeCell ref="L470:N470"/>
    <mergeCell ref="C471:E471"/>
    <mergeCell ref="F471:H471"/>
    <mergeCell ref="I471:K471"/>
    <mergeCell ref="L471:N471"/>
    <mergeCell ref="C472:E472"/>
    <mergeCell ref="F472:H472"/>
    <mergeCell ref="I472:K472"/>
    <mergeCell ref="L472:N472"/>
    <mergeCell ref="C474:G474"/>
    <mergeCell ref="H474:I474"/>
    <mergeCell ref="J474:N474"/>
    <mergeCell ref="G475:N475"/>
    <mergeCell ref="B476:B477"/>
    <mergeCell ref="D476:N476"/>
    <mergeCell ref="D477:N477"/>
    <mergeCell ref="E475:F475"/>
    <mergeCell ref="C475:D475"/>
    <mergeCell ref="C478:L478"/>
    <mergeCell ref="C479:E479"/>
    <mergeCell ref="F479:H479"/>
    <mergeCell ref="I479:K479"/>
    <mergeCell ref="L479:N479"/>
    <mergeCell ref="C480:E480"/>
    <mergeCell ref="F480:H480"/>
    <mergeCell ref="I480:K480"/>
    <mergeCell ref="L480:N480"/>
    <mergeCell ref="C481:E481"/>
    <mergeCell ref="F481:H481"/>
    <mergeCell ref="I481:K481"/>
    <mergeCell ref="L481:N481"/>
    <mergeCell ref="C482:E482"/>
    <mergeCell ref="F482:H482"/>
    <mergeCell ref="I482:K482"/>
    <mergeCell ref="L482:N482"/>
    <mergeCell ref="C483:E483"/>
    <mergeCell ref="F483:H483"/>
    <mergeCell ref="I483:K483"/>
    <mergeCell ref="L483:N483"/>
    <mergeCell ref="C484:E484"/>
    <mergeCell ref="F484:H484"/>
    <mergeCell ref="I484:K484"/>
    <mergeCell ref="L484:N484"/>
    <mergeCell ref="C486:G486"/>
    <mergeCell ref="H486:I486"/>
    <mergeCell ref="J486:N486"/>
    <mergeCell ref="C487:D487"/>
    <mergeCell ref="E487:F487"/>
    <mergeCell ref="G487:N487"/>
    <mergeCell ref="B488:B489"/>
    <mergeCell ref="D488:N488"/>
    <mergeCell ref="D489:N489"/>
    <mergeCell ref="C490:L490"/>
    <mergeCell ref="C491:E491"/>
    <mergeCell ref="F491:H491"/>
    <mergeCell ref="I491:K491"/>
    <mergeCell ref="L491:N491"/>
    <mergeCell ref="C492:E492"/>
    <mergeCell ref="F492:H492"/>
    <mergeCell ref="I492:K492"/>
    <mergeCell ref="L492:N492"/>
    <mergeCell ref="C493:E493"/>
    <mergeCell ref="F493:H493"/>
    <mergeCell ref="I493:K493"/>
    <mergeCell ref="L493:N493"/>
    <mergeCell ref="C494:E494"/>
    <mergeCell ref="F494:H494"/>
    <mergeCell ref="I494:K494"/>
    <mergeCell ref="L494:N494"/>
    <mergeCell ref="C495:E495"/>
    <mergeCell ref="F495:H495"/>
    <mergeCell ref="I495:K495"/>
    <mergeCell ref="L495:N495"/>
    <mergeCell ref="C496:E496"/>
    <mergeCell ref="F496:H496"/>
    <mergeCell ref="I496:K496"/>
    <mergeCell ref="L496:N496"/>
    <mergeCell ref="B500:B501"/>
    <mergeCell ref="J498:N498"/>
    <mergeCell ref="D501:N501"/>
    <mergeCell ref="C498:G498"/>
    <mergeCell ref="C503:E503"/>
    <mergeCell ref="F503:H503"/>
    <mergeCell ref="I503:K503"/>
    <mergeCell ref="L503:N503"/>
    <mergeCell ref="C504:E504"/>
    <mergeCell ref="F504:H504"/>
    <mergeCell ref="I504:K504"/>
    <mergeCell ref="L504:N504"/>
    <mergeCell ref="C502:L502"/>
    <mergeCell ref="C505:E505"/>
    <mergeCell ref="F505:H505"/>
    <mergeCell ref="I505:K505"/>
    <mergeCell ref="L505:N505"/>
    <mergeCell ref="C506:E506"/>
    <mergeCell ref="F506:H506"/>
    <mergeCell ref="I506:K506"/>
    <mergeCell ref="L506:N506"/>
    <mergeCell ref="C507:E507"/>
    <mergeCell ref="F507:H507"/>
    <mergeCell ref="I507:K507"/>
    <mergeCell ref="L507:N507"/>
    <mergeCell ref="C508:E508"/>
    <mergeCell ref="F508:H508"/>
    <mergeCell ref="I508:K508"/>
    <mergeCell ref="L508:N508"/>
    <mergeCell ref="C510:G510"/>
    <mergeCell ref="H510:I510"/>
    <mergeCell ref="J510:N510"/>
    <mergeCell ref="C511:D511"/>
    <mergeCell ref="E511:F511"/>
    <mergeCell ref="G511:N511"/>
    <mergeCell ref="B512:B513"/>
    <mergeCell ref="D512:N512"/>
    <mergeCell ref="D513:N513"/>
    <mergeCell ref="C514:L514"/>
    <mergeCell ref="C515:E515"/>
    <mergeCell ref="F515:H515"/>
    <mergeCell ref="I515:K515"/>
    <mergeCell ref="L515:N515"/>
    <mergeCell ref="C518:E518"/>
    <mergeCell ref="F518:H518"/>
    <mergeCell ref="I518:K518"/>
    <mergeCell ref="L518:N518"/>
    <mergeCell ref="C519:E519"/>
    <mergeCell ref="F519:H519"/>
    <mergeCell ref="I519:K519"/>
    <mergeCell ref="L519:N519"/>
    <mergeCell ref="C516:E516"/>
    <mergeCell ref="F516:H516"/>
    <mergeCell ref="I516:K516"/>
    <mergeCell ref="L516:N516"/>
    <mergeCell ref="C517:E517"/>
    <mergeCell ref="F517:H517"/>
    <mergeCell ref="I517:K517"/>
    <mergeCell ref="L517:N517"/>
    <mergeCell ref="C520:E520"/>
    <mergeCell ref="F520:H520"/>
    <mergeCell ref="I520:K520"/>
    <mergeCell ref="L520:N520"/>
    <mergeCell ref="C522:G522"/>
    <mergeCell ref="H522:I522"/>
    <mergeCell ref="J522:N522"/>
    <mergeCell ref="C523:D523"/>
    <mergeCell ref="E523:F523"/>
    <mergeCell ref="G523:N523"/>
    <mergeCell ref="B524:B525"/>
    <mergeCell ref="D524:N524"/>
    <mergeCell ref="D525:N525"/>
    <mergeCell ref="C526:L526"/>
    <mergeCell ref="C527:E527"/>
    <mergeCell ref="F527:H527"/>
    <mergeCell ref="I527:K527"/>
    <mergeCell ref="L527:N527"/>
    <mergeCell ref="C528:E528"/>
    <mergeCell ref="F528:H528"/>
    <mergeCell ref="I528:K528"/>
    <mergeCell ref="L528:N528"/>
    <mergeCell ref="C529:E529"/>
    <mergeCell ref="F529:H529"/>
    <mergeCell ref="I529:K529"/>
    <mergeCell ref="L529:N529"/>
    <mergeCell ref="C530:E530"/>
    <mergeCell ref="F530:H530"/>
    <mergeCell ref="I530:K530"/>
    <mergeCell ref="L530:N530"/>
    <mergeCell ref="C531:E531"/>
    <mergeCell ref="F531:H531"/>
    <mergeCell ref="I531:K531"/>
    <mergeCell ref="L531:N531"/>
    <mergeCell ref="C532:E532"/>
    <mergeCell ref="F532:H532"/>
    <mergeCell ref="I532:K532"/>
    <mergeCell ref="L532:N532"/>
    <mergeCell ref="C534:G534"/>
    <mergeCell ref="H534:I534"/>
    <mergeCell ref="J534:N534"/>
    <mergeCell ref="G535:N535"/>
    <mergeCell ref="B536:B537"/>
    <mergeCell ref="D536:N536"/>
    <mergeCell ref="D537:N537"/>
    <mergeCell ref="C538:L538"/>
    <mergeCell ref="C539:E539"/>
    <mergeCell ref="F539:H539"/>
    <mergeCell ref="I539:K539"/>
    <mergeCell ref="L539:N539"/>
    <mergeCell ref="C540:E540"/>
    <mergeCell ref="F540:H540"/>
    <mergeCell ref="I540:K540"/>
    <mergeCell ref="L540:N540"/>
    <mergeCell ref="C541:E541"/>
    <mergeCell ref="F541:H541"/>
    <mergeCell ref="I541:K541"/>
    <mergeCell ref="L541:N541"/>
    <mergeCell ref="C542:E542"/>
    <mergeCell ref="F542:H542"/>
    <mergeCell ref="I542:K542"/>
    <mergeCell ref="L542:N542"/>
    <mergeCell ref="C543:E543"/>
    <mergeCell ref="F543:H543"/>
    <mergeCell ref="I543:K543"/>
    <mergeCell ref="L543:N543"/>
    <mergeCell ref="C544:E544"/>
    <mergeCell ref="F544:H544"/>
    <mergeCell ref="I544:K544"/>
    <mergeCell ref="L544:N544"/>
    <mergeCell ref="C546:G546"/>
    <mergeCell ref="H546:I546"/>
    <mergeCell ref="J546:N546"/>
    <mergeCell ref="C547:D547"/>
    <mergeCell ref="E547:F547"/>
    <mergeCell ref="G547:N547"/>
    <mergeCell ref="B548:B549"/>
    <mergeCell ref="D548:N548"/>
    <mergeCell ref="D549:N549"/>
    <mergeCell ref="C550:L550"/>
    <mergeCell ref="C551:E551"/>
    <mergeCell ref="F551:H551"/>
    <mergeCell ref="I551:K551"/>
    <mergeCell ref="L551:N551"/>
    <mergeCell ref="C552:E552"/>
    <mergeCell ref="F552:H552"/>
    <mergeCell ref="I552:K552"/>
    <mergeCell ref="L552:N552"/>
    <mergeCell ref="C553:E553"/>
    <mergeCell ref="F553:H553"/>
    <mergeCell ref="I553:K553"/>
    <mergeCell ref="L553:N553"/>
    <mergeCell ref="C554:E554"/>
    <mergeCell ref="F554:H554"/>
    <mergeCell ref="I554:K554"/>
    <mergeCell ref="L554:N554"/>
    <mergeCell ref="C555:E555"/>
    <mergeCell ref="F555:H555"/>
    <mergeCell ref="I555:K555"/>
    <mergeCell ref="L555:N555"/>
    <mergeCell ref="C556:E556"/>
    <mergeCell ref="F556:H556"/>
    <mergeCell ref="I556:K556"/>
    <mergeCell ref="L556:N556"/>
    <mergeCell ref="C558:G558"/>
    <mergeCell ref="H558:I558"/>
    <mergeCell ref="J558:N558"/>
    <mergeCell ref="C559:D559"/>
    <mergeCell ref="E559:F559"/>
    <mergeCell ref="G559:N559"/>
    <mergeCell ref="B560:B561"/>
    <mergeCell ref="D560:N560"/>
    <mergeCell ref="D561:N561"/>
    <mergeCell ref="C562:L562"/>
    <mergeCell ref="C563:E563"/>
    <mergeCell ref="F563:H563"/>
    <mergeCell ref="I563:K563"/>
    <mergeCell ref="L563:N563"/>
    <mergeCell ref="C564:E564"/>
    <mergeCell ref="F564:H564"/>
    <mergeCell ref="I564:K564"/>
    <mergeCell ref="L564:N564"/>
    <mergeCell ref="C565:E565"/>
    <mergeCell ref="F565:H565"/>
    <mergeCell ref="I565:K565"/>
    <mergeCell ref="L565:N565"/>
    <mergeCell ref="C566:E566"/>
    <mergeCell ref="F566:H566"/>
    <mergeCell ref="I566:K566"/>
    <mergeCell ref="L566:N566"/>
    <mergeCell ref="C567:E567"/>
    <mergeCell ref="F567:H567"/>
    <mergeCell ref="I567:K567"/>
    <mergeCell ref="L567:N567"/>
    <mergeCell ref="C568:E568"/>
    <mergeCell ref="F568:H568"/>
    <mergeCell ref="I568:K568"/>
    <mergeCell ref="L568:N568"/>
    <mergeCell ref="C570:G570"/>
    <mergeCell ref="H570:I570"/>
    <mergeCell ref="J570:N570"/>
    <mergeCell ref="C571:D571"/>
    <mergeCell ref="E571:F571"/>
    <mergeCell ref="G571:N571"/>
    <mergeCell ref="B572:B573"/>
    <mergeCell ref="D572:N572"/>
    <mergeCell ref="D573:N573"/>
    <mergeCell ref="C574:L574"/>
    <mergeCell ref="C575:E575"/>
    <mergeCell ref="F575:H575"/>
    <mergeCell ref="I575:K575"/>
    <mergeCell ref="L575:N575"/>
    <mergeCell ref="C576:E576"/>
    <mergeCell ref="F576:H576"/>
    <mergeCell ref="I576:K576"/>
    <mergeCell ref="L576:N576"/>
    <mergeCell ref="C577:E577"/>
    <mergeCell ref="F577:H577"/>
    <mergeCell ref="I577:K577"/>
    <mergeCell ref="L577:N577"/>
    <mergeCell ref="C578:E578"/>
    <mergeCell ref="F578:H578"/>
    <mergeCell ref="I578:K578"/>
    <mergeCell ref="L578:N578"/>
    <mergeCell ref="C579:E579"/>
    <mergeCell ref="F579:H579"/>
    <mergeCell ref="I579:K579"/>
    <mergeCell ref="L579:N579"/>
    <mergeCell ref="C580:E580"/>
    <mergeCell ref="F580:H580"/>
    <mergeCell ref="I580:K580"/>
    <mergeCell ref="L580:N580"/>
    <mergeCell ref="C582:G582"/>
    <mergeCell ref="H582:I582"/>
    <mergeCell ref="J582:N582"/>
    <mergeCell ref="C583:D583"/>
    <mergeCell ref="E583:F583"/>
    <mergeCell ref="G583:N583"/>
    <mergeCell ref="B584:B585"/>
    <mergeCell ref="D584:N584"/>
    <mergeCell ref="D585:N585"/>
    <mergeCell ref="C586:L586"/>
    <mergeCell ref="C587:E587"/>
    <mergeCell ref="F587:H587"/>
    <mergeCell ref="I587:K587"/>
    <mergeCell ref="L587:N587"/>
    <mergeCell ref="C588:E588"/>
    <mergeCell ref="F588:H588"/>
    <mergeCell ref="I588:K588"/>
    <mergeCell ref="L588:N588"/>
    <mergeCell ref="C589:E589"/>
    <mergeCell ref="F589:H589"/>
    <mergeCell ref="I589:K589"/>
    <mergeCell ref="L589:N589"/>
    <mergeCell ref="C590:E590"/>
    <mergeCell ref="F590:H590"/>
    <mergeCell ref="I590:K590"/>
    <mergeCell ref="L590:N590"/>
    <mergeCell ref="C591:E591"/>
    <mergeCell ref="F591:H591"/>
    <mergeCell ref="I591:K591"/>
    <mergeCell ref="L591:N591"/>
    <mergeCell ref="C592:E592"/>
    <mergeCell ref="F592:H592"/>
    <mergeCell ref="I592:K592"/>
    <mergeCell ref="L592:N592"/>
    <mergeCell ref="C594:G594"/>
    <mergeCell ref="H594:I594"/>
    <mergeCell ref="J594:N594"/>
    <mergeCell ref="C595:D595"/>
    <mergeCell ref="E595:F595"/>
    <mergeCell ref="G595:N595"/>
    <mergeCell ref="B596:B597"/>
    <mergeCell ref="D596:N596"/>
    <mergeCell ref="D597:N597"/>
    <mergeCell ref="C603:E603"/>
    <mergeCell ref="F603:H603"/>
    <mergeCell ref="I603:K603"/>
    <mergeCell ref="L603:N603"/>
    <mergeCell ref="C604:E604"/>
    <mergeCell ref="F604:H604"/>
    <mergeCell ref="I604:K604"/>
    <mergeCell ref="L604:N604"/>
    <mergeCell ref="C598:L598"/>
    <mergeCell ref="C599:E599"/>
    <mergeCell ref="F599:H599"/>
    <mergeCell ref="I599:K599"/>
    <mergeCell ref="L599:N599"/>
    <mergeCell ref="C600:E600"/>
    <mergeCell ref="F600:H600"/>
    <mergeCell ref="I600:K600"/>
    <mergeCell ref="L600:N600"/>
    <mergeCell ref="C601:E601"/>
    <mergeCell ref="F601:H601"/>
    <mergeCell ref="I601:K601"/>
    <mergeCell ref="L601:N601"/>
    <mergeCell ref="C602:E602"/>
    <mergeCell ref="F602:H602"/>
    <mergeCell ref="I602:K602"/>
    <mergeCell ref="L602:N602"/>
  </mergeCells>
  <phoneticPr fontId="22"/>
  <conditionalFormatting sqref="C12 F12 I12 L12">
    <cfRule type="cellIs" dxfId="293" priority="259" stopIfTrue="1" operator="equal">
      <formula>""</formula>
    </cfRule>
  </conditionalFormatting>
  <conditionalFormatting sqref="C14 F14 I14 L14">
    <cfRule type="cellIs" dxfId="292" priority="258" stopIfTrue="1" operator="equal">
      <formula>""</formula>
    </cfRule>
  </conditionalFormatting>
  <conditionalFormatting sqref="C16 F16 I16 L16">
    <cfRule type="cellIs" dxfId="291" priority="257" stopIfTrue="1" operator="equal">
      <formula>""</formula>
    </cfRule>
  </conditionalFormatting>
  <conditionalFormatting sqref="C24 F24 I24 L24">
    <cfRule type="cellIs" dxfId="290" priority="256" stopIfTrue="1" operator="equal">
      <formula>""</formula>
    </cfRule>
  </conditionalFormatting>
  <conditionalFormatting sqref="C26 F26 I26 L26">
    <cfRule type="cellIs" dxfId="289" priority="253" stopIfTrue="1" operator="equal">
      <formula>""</formula>
    </cfRule>
  </conditionalFormatting>
  <conditionalFormatting sqref="C28 F28 I28">
    <cfRule type="cellIs" dxfId="288" priority="252" stopIfTrue="1" operator="equal">
      <formula>""</formula>
    </cfRule>
  </conditionalFormatting>
  <conditionalFormatting sqref="C36 F36 I36 L36">
    <cfRule type="cellIs" dxfId="287" priority="250" stopIfTrue="1" operator="equal">
      <formula>""</formula>
    </cfRule>
  </conditionalFormatting>
  <conditionalFormatting sqref="C38 F38 I38 L38">
    <cfRule type="cellIs" dxfId="286" priority="249" stopIfTrue="1" operator="equal">
      <formula>""</formula>
    </cfRule>
  </conditionalFormatting>
  <conditionalFormatting sqref="C40 F40 I40">
    <cfRule type="cellIs" dxfId="285" priority="248" stopIfTrue="1" operator="equal">
      <formula>""</formula>
    </cfRule>
  </conditionalFormatting>
  <conditionalFormatting sqref="C48 F48 I48 L48">
    <cfRule type="cellIs" dxfId="284" priority="246" stopIfTrue="1" operator="equal">
      <formula>""</formula>
    </cfRule>
  </conditionalFormatting>
  <conditionalFormatting sqref="C50 F50 I50 L50">
    <cfRule type="cellIs" dxfId="283" priority="245" stopIfTrue="1" operator="equal">
      <formula>""</formula>
    </cfRule>
  </conditionalFormatting>
  <conditionalFormatting sqref="C52 F52 I52">
    <cfRule type="cellIs" dxfId="282" priority="244" stopIfTrue="1" operator="equal">
      <formula>""</formula>
    </cfRule>
  </conditionalFormatting>
  <conditionalFormatting sqref="C60 F60 I60 L60">
    <cfRule type="cellIs" dxfId="281" priority="235" stopIfTrue="1" operator="equal">
      <formula>""</formula>
    </cfRule>
  </conditionalFormatting>
  <conditionalFormatting sqref="C62 F62 I62 L62">
    <cfRule type="cellIs" dxfId="280" priority="234" stopIfTrue="1" operator="equal">
      <formula>""</formula>
    </cfRule>
  </conditionalFormatting>
  <conditionalFormatting sqref="C64 F64 I64">
    <cfRule type="cellIs" dxfId="279" priority="233" stopIfTrue="1" operator="equal">
      <formula>""</formula>
    </cfRule>
  </conditionalFormatting>
  <conditionalFormatting sqref="C72 F72 I72 L72">
    <cfRule type="cellIs" dxfId="278" priority="232" stopIfTrue="1" operator="equal">
      <formula>""</formula>
    </cfRule>
  </conditionalFormatting>
  <conditionalFormatting sqref="C74 F74 I74 L74">
    <cfRule type="cellIs" dxfId="277" priority="231" stopIfTrue="1" operator="equal">
      <formula>""</formula>
    </cfRule>
  </conditionalFormatting>
  <conditionalFormatting sqref="C76 F76 I76">
    <cfRule type="cellIs" dxfId="276" priority="230" stopIfTrue="1" operator="equal">
      <formula>""</formula>
    </cfRule>
  </conditionalFormatting>
  <conditionalFormatting sqref="C84 F84 I84 L84">
    <cfRule type="cellIs" dxfId="275" priority="228" stopIfTrue="1" operator="equal">
      <formula>""</formula>
    </cfRule>
  </conditionalFormatting>
  <conditionalFormatting sqref="C86 F86 I86 L86">
    <cfRule type="cellIs" dxfId="274" priority="227" stopIfTrue="1" operator="equal">
      <formula>""</formula>
    </cfRule>
  </conditionalFormatting>
  <conditionalFormatting sqref="C88 F88 I88">
    <cfRule type="cellIs" dxfId="273" priority="226" stopIfTrue="1" operator="equal">
      <formula>""</formula>
    </cfRule>
  </conditionalFormatting>
  <conditionalFormatting sqref="C96 F96 I96 L96">
    <cfRule type="cellIs" dxfId="272" priority="223" stopIfTrue="1" operator="equal">
      <formula>""</formula>
    </cfRule>
  </conditionalFormatting>
  <conditionalFormatting sqref="C98 F98 I98 L98">
    <cfRule type="cellIs" dxfId="271" priority="222" stopIfTrue="1" operator="equal">
      <formula>""</formula>
    </cfRule>
  </conditionalFormatting>
  <conditionalFormatting sqref="C100 F100 I100">
    <cfRule type="cellIs" dxfId="270" priority="221" stopIfTrue="1" operator="equal">
      <formula>""</formula>
    </cfRule>
  </conditionalFormatting>
  <conditionalFormatting sqref="C108 F108 I108 L108">
    <cfRule type="cellIs" dxfId="269" priority="220" stopIfTrue="1" operator="equal">
      <formula>""</formula>
    </cfRule>
  </conditionalFormatting>
  <conditionalFormatting sqref="C110 F110 I110 L110">
    <cfRule type="cellIs" dxfId="268" priority="219" stopIfTrue="1" operator="equal">
      <formula>""</formula>
    </cfRule>
  </conditionalFormatting>
  <conditionalFormatting sqref="C112 F112 I112">
    <cfRule type="cellIs" dxfId="267" priority="218" stopIfTrue="1" operator="equal">
      <formula>""</formula>
    </cfRule>
  </conditionalFormatting>
  <conditionalFormatting sqref="C120 F120 I120 L120">
    <cfRule type="cellIs" dxfId="266" priority="216" stopIfTrue="1" operator="equal">
      <formula>""</formula>
    </cfRule>
  </conditionalFormatting>
  <conditionalFormatting sqref="C122 F122 I122 L122">
    <cfRule type="cellIs" dxfId="265" priority="215" stopIfTrue="1" operator="equal">
      <formula>""</formula>
    </cfRule>
  </conditionalFormatting>
  <conditionalFormatting sqref="C124 F124 I124">
    <cfRule type="cellIs" dxfId="264" priority="214" stopIfTrue="1" operator="equal">
      <formula>""</formula>
    </cfRule>
  </conditionalFormatting>
  <conditionalFormatting sqref="C132 F132 I132 L132">
    <cfRule type="cellIs" dxfId="263" priority="211" stopIfTrue="1" operator="equal">
      <formula>""</formula>
    </cfRule>
  </conditionalFormatting>
  <conditionalFormatting sqref="C134 F134 I134 L134">
    <cfRule type="cellIs" dxfId="262" priority="210" stopIfTrue="1" operator="equal">
      <formula>""</formula>
    </cfRule>
  </conditionalFormatting>
  <conditionalFormatting sqref="C136 F136 I136">
    <cfRule type="cellIs" dxfId="261" priority="209" stopIfTrue="1" operator="equal">
      <formula>""</formula>
    </cfRule>
  </conditionalFormatting>
  <conditionalFormatting sqref="C144 F144 I144 L144">
    <cfRule type="cellIs" dxfId="260" priority="208" stopIfTrue="1" operator="equal">
      <formula>""</formula>
    </cfRule>
  </conditionalFormatting>
  <conditionalFormatting sqref="C146 F146 I146 L146">
    <cfRule type="cellIs" dxfId="259" priority="207" stopIfTrue="1" operator="equal">
      <formula>""</formula>
    </cfRule>
  </conditionalFormatting>
  <conditionalFormatting sqref="C148 F148 I148">
    <cfRule type="cellIs" dxfId="258" priority="206" stopIfTrue="1" operator="equal">
      <formula>""</formula>
    </cfRule>
  </conditionalFormatting>
  <conditionalFormatting sqref="C156 F156 I156 L156">
    <cfRule type="cellIs" dxfId="257" priority="204" stopIfTrue="1" operator="equal">
      <formula>""</formula>
    </cfRule>
  </conditionalFormatting>
  <conditionalFormatting sqref="C158 F158 I158 L158">
    <cfRule type="cellIs" dxfId="256" priority="203" stopIfTrue="1" operator="equal">
      <formula>""</formula>
    </cfRule>
  </conditionalFormatting>
  <conditionalFormatting sqref="C160 F160 I160">
    <cfRule type="cellIs" dxfId="255" priority="202" stopIfTrue="1" operator="equal">
      <formula>""</formula>
    </cfRule>
  </conditionalFormatting>
  <conditionalFormatting sqref="C168 F168 I168 L168">
    <cfRule type="cellIs" dxfId="254" priority="199" stopIfTrue="1" operator="equal">
      <formula>""</formula>
    </cfRule>
  </conditionalFormatting>
  <conditionalFormatting sqref="C170 F170 I170 L170">
    <cfRule type="cellIs" dxfId="253" priority="198" stopIfTrue="1" operator="equal">
      <formula>""</formula>
    </cfRule>
  </conditionalFormatting>
  <conditionalFormatting sqref="C172 F172 I172">
    <cfRule type="cellIs" dxfId="252" priority="197" stopIfTrue="1" operator="equal">
      <formula>""</formula>
    </cfRule>
  </conditionalFormatting>
  <conditionalFormatting sqref="C180 F180 I180 L180">
    <cfRule type="cellIs" dxfId="251" priority="196" stopIfTrue="1" operator="equal">
      <formula>""</formula>
    </cfRule>
  </conditionalFormatting>
  <conditionalFormatting sqref="C182 F182 I182 L182">
    <cfRule type="cellIs" dxfId="250" priority="195" stopIfTrue="1" operator="equal">
      <formula>""</formula>
    </cfRule>
  </conditionalFormatting>
  <conditionalFormatting sqref="C184 F184 I184">
    <cfRule type="cellIs" dxfId="249" priority="194" stopIfTrue="1" operator="equal">
      <formula>""</formula>
    </cfRule>
  </conditionalFormatting>
  <conditionalFormatting sqref="C192 F192 I192 L192">
    <cfRule type="cellIs" dxfId="248" priority="192" stopIfTrue="1" operator="equal">
      <formula>""</formula>
    </cfRule>
  </conditionalFormatting>
  <conditionalFormatting sqref="C194 F194 I194 L194">
    <cfRule type="cellIs" dxfId="247" priority="191" stopIfTrue="1" operator="equal">
      <formula>""</formula>
    </cfRule>
  </conditionalFormatting>
  <conditionalFormatting sqref="C196 F196 I196">
    <cfRule type="cellIs" dxfId="246" priority="190" stopIfTrue="1" operator="equal">
      <formula>""</formula>
    </cfRule>
  </conditionalFormatting>
  <conditionalFormatting sqref="C204 F204 I204 L204">
    <cfRule type="cellIs" dxfId="245" priority="187" stopIfTrue="1" operator="equal">
      <formula>""</formula>
    </cfRule>
  </conditionalFormatting>
  <conditionalFormatting sqref="C206 F206 I206 L206">
    <cfRule type="cellIs" dxfId="244" priority="186" stopIfTrue="1" operator="equal">
      <formula>""</formula>
    </cfRule>
  </conditionalFormatting>
  <conditionalFormatting sqref="C208 F208 I208">
    <cfRule type="cellIs" dxfId="243" priority="185" stopIfTrue="1" operator="equal">
      <formula>""</formula>
    </cfRule>
  </conditionalFormatting>
  <conditionalFormatting sqref="C216 F216 I216 L216">
    <cfRule type="cellIs" dxfId="242" priority="184" stopIfTrue="1" operator="equal">
      <formula>""</formula>
    </cfRule>
  </conditionalFormatting>
  <conditionalFormatting sqref="C218 F218 I218 L218">
    <cfRule type="cellIs" dxfId="241" priority="183" stopIfTrue="1" operator="equal">
      <formula>""</formula>
    </cfRule>
  </conditionalFormatting>
  <conditionalFormatting sqref="C220 F220 I220">
    <cfRule type="cellIs" dxfId="240" priority="182" stopIfTrue="1" operator="equal">
      <formula>""</formula>
    </cfRule>
  </conditionalFormatting>
  <conditionalFormatting sqref="C228 F228 I228 L228">
    <cfRule type="cellIs" dxfId="239" priority="180" stopIfTrue="1" operator="equal">
      <formula>""</formula>
    </cfRule>
  </conditionalFormatting>
  <conditionalFormatting sqref="C230 F230 I230 L230">
    <cfRule type="cellIs" dxfId="238" priority="179" stopIfTrue="1" operator="equal">
      <formula>""</formula>
    </cfRule>
  </conditionalFormatting>
  <conditionalFormatting sqref="C232 F232 I232">
    <cfRule type="cellIs" dxfId="237" priority="178" stopIfTrue="1" operator="equal">
      <formula>""</formula>
    </cfRule>
  </conditionalFormatting>
  <conditionalFormatting sqref="C240 F240 I240 L240">
    <cfRule type="cellIs" dxfId="236" priority="175" stopIfTrue="1" operator="equal">
      <formula>""</formula>
    </cfRule>
  </conditionalFormatting>
  <conditionalFormatting sqref="C242 F242 I242 L242">
    <cfRule type="cellIs" dxfId="235" priority="174" stopIfTrue="1" operator="equal">
      <formula>""</formula>
    </cfRule>
  </conditionalFormatting>
  <conditionalFormatting sqref="C244 F244 I244">
    <cfRule type="cellIs" dxfId="234" priority="173" stopIfTrue="1" operator="equal">
      <formula>""</formula>
    </cfRule>
  </conditionalFormatting>
  <conditionalFormatting sqref="C252 F252 I252 L252">
    <cfRule type="cellIs" dxfId="233" priority="172" stopIfTrue="1" operator="equal">
      <formula>""</formula>
    </cfRule>
  </conditionalFormatting>
  <conditionalFormatting sqref="C254 F254 I254 L254">
    <cfRule type="cellIs" dxfId="232" priority="171" stopIfTrue="1" operator="equal">
      <formula>""</formula>
    </cfRule>
  </conditionalFormatting>
  <conditionalFormatting sqref="C256 F256 I256">
    <cfRule type="cellIs" dxfId="231" priority="170" stopIfTrue="1" operator="equal">
      <formula>""</formula>
    </cfRule>
  </conditionalFormatting>
  <conditionalFormatting sqref="C264 F264 I264 L264">
    <cfRule type="cellIs" dxfId="230" priority="168" stopIfTrue="1" operator="equal">
      <formula>""</formula>
    </cfRule>
  </conditionalFormatting>
  <conditionalFormatting sqref="C266 F266 I266 L266">
    <cfRule type="cellIs" dxfId="229" priority="167" stopIfTrue="1" operator="equal">
      <formula>""</formula>
    </cfRule>
  </conditionalFormatting>
  <conditionalFormatting sqref="C268 F268 I268">
    <cfRule type="cellIs" dxfId="228" priority="166" stopIfTrue="1" operator="equal">
      <formula>""</formula>
    </cfRule>
  </conditionalFormatting>
  <conditionalFormatting sqref="C276 F276 I276 L276">
    <cfRule type="cellIs" dxfId="227" priority="163" stopIfTrue="1" operator="equal">
      <formula>""</formula>
    </cfRule>
  </conditionalFormatting>
  <conditionalFormatting sqref="C278 F278 I278 L278">
    <cfRule type="cellIs" dxfId="226" priority="162" stopIfTrue="1" operator="equal">
      <formula>""</formula>
    </cfRule>
  </conditionalFormatting>
  <conditionalFormatting sqref="C280 F280 I280">
    <cfRule type="cellIs" dxfId="225" priority="161" stopIfTrue="1" operator="equal">
      <formula>""</formula>
    </cfRule>
  </conditionalFormatting>
  <conditionalFormatting sqref="C288 F288 I288 L288">
    <cfRule type="cellIs" dxfId="224" priority="160" stopIfTrue="1" operator="equal">
      <formula>""</formula>
    </cfRule>
  </conditionalFormatting>
  <conditionalFormatting sqref="C290 F290 I290 L290">
    <cfRule type="cellIs" dxfId="223" priority="159" stopIfTrue="1" operator="equal">
      <formula>""</formula>
    </cfRule>
  </conditionalFormatting>
  <conditionalFormatting sqref="C292 F292 I292">
    <cfRule type="cellIs" dxfId="222" priority="158" stopIfTrue="1" operator="equal">
      <formula>""</formula>
    </cfRule>
  </conditionalFormatting>
  <conditionalFormatting sqref="C300 F300 I300 L300">
    <cfRule type="cellIs" dxfId="221" priority="156" stopIfTrue="1" operator="equal">
      <formula>""</formula>
    </cfRule>
  </conditionalFormatting>
  <conditionalFormatting sqref="C302 F302 I302 L302">
    <cfRule type="cellIs" dxfId="220" priority="155" stopIfTrue="1" operator="equal">
      <formula>""</formula>
    </cfRule>
  </conditionalFormatting>
  <conditionalFormatting sqref="C304 F304 I304">
    <cfRule type="cellIs" dxfId="219" priority="154" stopIfTrue="1" operator="equal">
      <formula>""</formula>
    </cfRule>
  </conditionalFormatting>
  <conditionalFormatting sqref="C312 F312 I312 L312">
    <cfRule type="cellIs" dxfId="218" priority="151" stopIfTrue="1" operator="equal">
      <formula>""</formula>
    </cfRule>
  </conditionalFormatting>
  <conditionalFormatting sqref="C314 F314 I314 L314">
    <cfRule type="cellIs" dxfId="217" priority="150" stopIfTrue="1" operator="equal">
      <formula>""</formula>
    </cfRule>
  </conditionalFormatting>
  <conditionalFormatting sqref="C316 F316 I316">
    <cfRule type="cellIs" dxfId="216" priority="149" stopIfTrue="1" operator="equal">
      <formula>""</formula>
    </cfRule>
  </conditionalFormatting>
  <conditionalFormatting sqref="C324 F324 I324 L324">
    <cfRule type="cellIs" dxfId="215" priority="148" stopIfTrue="1" operator="equal">
      <formula>""</formula>
    </cfRule>
  </conditionalFormatting>
  <conditionalFormatting sqref="C326 F326 I326 L326">
    <cfRule type="cellIs" dxfId="214" priority="147" stopIfTrue="1" operator="equal">
      <formula>""</formula>
    </cfRule>
  </conditionalFormatting>
  <conditionalFormatting sqref="C328 F328 I328">
    <cfRule type="cellIs" dxfId="213" priority="146" stopIfTrue="1" operator="equal">
      <formula>""</formula>
    </cfRule>
  </conditionalFormatting>
  <conditionalFormatting sqref="C336 F336 I336 L336">
    <cfRule type="cellIs" dxfId="212" priority="144" stopIfTrue="1" operator="equal">
      <formula>""</formula>
    </cfRule>
  </conditionalFormatting>
  <conditionalFormatting sqref="C338 F338 I338 L338">
    <cfRule type="cellIs" dxfId="211" priority="143" stopIfTrue="1" operator="equal">
      <formula>""</formula>
    </cfRule>
  </conditionalFormatting>
  <conditionalFormatting sqref="C340 F340 I340">
    <cfRule type="cellIs" dxfId="210" priority="142" stopIfTrue="1" operator="equal">
      <formula>""</formula>
    </cfRule>
  </conditionalFormatting>
  <conditionalFormatting sqref="C348 F348 I348 L348">
    <cfRule type="cellIs" dxfId="209" priority="139" stopIfTrue="1" operator="equal">
      <formula>""</formula>
    </cfRule>
  </conditionalFormatting>
  <conditionalFormatting sqref="C350 F350 I350 L350">
    <cfRule type="cellIs" dxfId="208" priority="138" stopIfTrue="1" operator="equal">
      <formula>""</formula>
    </cfRule>
  </conditionalFormatting>
  <conditionalFormatting sqref="C352 F352 I352">
    <cfRule type="cellIs" dxfId="207" priority="137" stopIfTrue="1" operator="equal">
      <formula>""</formula>
    </cfRule>
  </conditionalFormatting>
  <conditionalFormatting sqref="C360 F360 I360 L360">
    <cfRule type="cellIs" dxfId="206" priority="136" stopIfTrue="1" operator="equal">
      <formula>""</formula>
    </cfRule>
  </conditionalFormatting>
  <conditionalFormatting sqref="C362 F362 I362 L362">
    <cfRule type="cellIs" dxfId="205" priority="135" stopIfTrue="1" operator="equal">
      <formula>""</formula>
    </cfRule>
  </conditionalFormatting>
  <conditionalFormatting sqref="C364 F364 I364">
    <cfRule type="cellIs" dxfId="204" priority="134" stopIfTrue="1" operator="equal">
      <formula>""</formula>
    </cfRule>
  </conditionalFormatting>
  <conditionalFormatting sqref="C372 F372 I372 L372">
    <cfRule type="cellIs" dxfId="203" priority="132" stopIfTrue="1" operator="equal">
      <formula>""</formula>
    </cfRule>
  </conditionalFormatting>
  <conditionalFormatting sqref="C374 F374 I374 L374">
    <cfRule type="cellIs" dxfId="202" priority="131" stopIfTrue="1" operator="equal">
      <formula>""</formula>
    </cfRule>
  </conditionalFormatting>
  <conditionalFormatting sqref="C376 F376 I376">
    <cfRule type="cellIs" dxfId="201" priority="130" stopIfTrue="1" operator="equal">
      <formula>""</formula>
    </cfRule>
  </conditionalFormatting>
  <conditionalFormatting sqref="C384 F384 I384 L384">
    <cfRule type="cellIs" dxfId="200" priority="127" stopIfTrue="1" operator="equal">
      <formula>""</formula>
    </cfRule>
  </conditionalFormatting>
  <conditionalFormatting sqref="C386 F386 I386 L386">
    <cfRule type="cellIs" dxfId="199" priority="126" stopIfTrue="1" operator="equal">
      <formula>""</formula>
    </cfRule>
  </conditionalFormatting>
  <conditionalFormatting sqref="C388 F388 I388">
    <cfRule type="cellIs" dxfId="198" priority="125" stopIfTrue="1" operator="equal">
      <formula>""</formula>
    </cfRule>
  </conditionalFormatting>
  <conditionalFormatting sqref="C396 F396 I396 L396">
    <cfRule type="cellIs" dxfId="197" priority="124" stopIfTrue="1" operator="equal">
      <formula>""</formula>
    </cfRule>
  </conditionalFormatting>
  <conditionalFormatting sqref="C398 F398 I398 L398">
    <cfRule type="cellIs" dxfId="196" priority="123" stopIfTrue="1" operator="equal">
      <formula>""</formula>
    </cfRule>
  </conditionalFormatting>
  <conditionalFormatting sqref="C400 F400 I400">
    <cfRule type="cellIs" dxfId="195" priority="122" stopIfTrue="1" operator="equal">
      <formula>""</formula>
    </cfRule>
  </conditionalFormatting>
  <conditionalFormatting sqref="C408 F408 I408 L408">
    <cfRule type="cellIs" dxfId="194" priority="120" stopIfTrue="1" operator="equal">
      <formula>""</formula>
    </cfRule>
  </conditionalFormatting>
  <conditionalFormatting sqref="C410 F410 I410 L410">
    <cfRule type="cellIs" dxfId="193" priority="119" stopIfTrue="1" operator="equal">
      <formula>""</formula>
    </cfRule>
  </conditionalFormatting>
  <conditionalFormatting sqref="C412 F412 I412">
    <cfRule type="cellIs" dxfId="192" priority="118" stopIfTrue="1" operator="equal">
      <formula>""</formula>
    </cfRule>
  </conditionalFormatting>
  <conditionalFormatting sqref="C420 F420 I420 L420">
    <cfRule type="cellIs" dxfId="191" priority="115" stopIfTrue="1" operator="equal">
      <formula>""</formula>
    </cfRule>
  </conditionalFormatting>
  <conditionalFormatting sqref="C422 F422 I422 L422">
    <cfRule type="cellIs" dxfId="190" priority="114" stopIfTrue="1" operator="equal">
      <formula>""</formula>
    </cfRule>
  </conditionalFormatting>
  <conditionalFormatting sqref="C424 F424 I424">
    <cfRule type="cellIs" dxfId="189" priority="113" stopIfTrue="1" operator="equal">
      <formula>""</formula>
    </cfRule>
  </conditionalFormatting>
  <conditionalFormatting sqref="C432 F432 I432 L432">
    <cfRule type="cellIs" dxfId="188" priority="112" stopIfTrue="1" operator="equal">
      <formula>""</formula>
    </cfRule>
  </conditionalFormatting>
  <conditionalFormatting sqref="C434 F434 I434 L434">
    <cfRule type="cellIs" dxfId="187" priority="111" stopIfTrue="1" operator="equal">
      <formula>""</formula>
    </cfRule>
  </conditionalFormatting>
  <conditionalFormatting sqref="C436 F436 I436">
    <cfRule type="cellIs" dxfId="186" priority="110" stopIfTrue="1" operator="equal">
      <formula>""</formula>
    </cfRule>
  </conditionalFormatting>
  <conditionalFormatting sqref="C444 F444 I444 L444">
    <cfRule type="cellIs" dxfId="185" priority="108" stopIfTrue="1" operator="equal">
      <formula>""</formula>
    </cfRule>
  </conditionalFormatting>
  <conditionalFormatting sqref="C446 F446 I446 L446">
    <cfRule type="cellIs" dxfId="184" priority="107" stopIfTrue="1" operator="equal">
      <formula>""</formula>
    </cfRule>
  </conditionalFormatting>
  <conditionalFormatting sqref="C448 F448 I448">
    <cfRule type="cellIs" dxfId="183" priority="106" stopIfTrue="1" operator="equal">
      <formula>""</formula>
    </cfRule>
  </conditionalFormatting>
  <conditionalFormatting sqref="C456 F456 I456 L456">
    <cfRule type="cellIs" dxfId="182" priority="103" stopIfTrue="1" operator="equal">
      <formula>""</formula>
    </cfRule>
  </conditionalFormatting>
  <conditionalFormatting sqref="C458 F458 I458 L458">
    <cfRule type="cellIs" dxfId="181" priority="102" stopIfTrue="1" operator="equal">
      <formula>""</formula>
    </cfRule>
  </conditionalFormatting>
  <conditionalFormatting sqref="C460 F460 I460">
    <cfRule type="cellIs" dxfId="180" priority="101" stopIfTrue="1" operator="equal">
      <formula>""</formula>
    </cfRule>
  </conditionalFormatting>
  <conditionalFormatting sqref="C468 F468 I468 L468">
    <cfRule type="cellIs" dxfId="179" priority="100" stopIfTrue="1" operator="equal">
      <formula>""</formula>
    </cfRule>
  </conditionalFormatting>
  <conditionalFormatting sqref="C470 F470 I470 L470">
    <cfRule type="cellIs" dxfId="178" priority="99" stopIfTrue="1" operator="equal">
      <formula>""</formula>
    </cfRule>
  </conditionalFormatting>
  <conditionalFormatting sqref="C472 F472 I472">
    <cfRule type="cellIs" dxfId="177" priority="98" stopIfTrue="1" operator="equal">
      <formula>""</formula>
    </cfRule>
  </conditionalFormatting>
  <conditionalFormatting sqref="C480 F480 I480 L480">
    <cfRule type="cellIs" dxfId="176" priority="96" stopIfTrue="1" operator="equal">
      <formula>""</formula>
    </cfRule>
  </conditionalFormatting>
  <conditionalFormatting sqref="C482 F482 I482 L482">
    <cfRule type="cellIs" dxfId="175" priority="95" stopIfTrue="1" operator="equal">
      <formula>""</formula>
    </cfRule>
  </conditionalFormatting>
  <conditionalFormatting sqref="C484 F484 I484">
    <cfRule type="cellIs" dxfId="174" priority="94" stopIfTrue="1" operator="equal">
      <formula>""</formula>
    </cfRule>
  </conditionalFormatting>
  <conditionalFormatting sqref="C492 F492 I492 L492">
    <cfRule type="cellIs" dxfId="173" priority="91" stopIfTrue="1" operator="equal">
      <formula>""</formula>
    </cfRule>
  </conditionalFormatting>
  <conditionalFormatting sqref="C494 F494 I494 L494">
    <cfRule type="cellIs" dxfId="172" priority="90" stopIfTrue="1" operator="equal">
      <formula>""</formula>
    </cfRule>
  </conditionalFormatting>
  <conditionalFormatting sqref="C496 F496 I496">
    <cfRule type="cellIs" dxfId="171" priority="89" stopIfTrue="1" operator="equal">
      <formula>""</formula>
    </cfRule>
  </conditionalFormatting>
  <conditionalFormatting sqref="C504 F504 I504 L504">
    <cfRule type="cellIs" dxfId="170" priority="88" stopIfTrue="1" operator="equal">
      <formula>""</formula>
    </cfRule>
  </conditionalFormatting>
  <conditionalFormatting sqref="C506 F506 I506 L506">
    <cfRule type="cellIs" dxfId="169" priority="87" stopIfTrue="1" operator="equal">
      <formula>""</formula>
    </cfRule>
  </conditionalFormatting>
  <conditionalFormatting sqref="C508 F508 I508">
    <cfRule type="cellIs" dxfId="168" priority="86" stopIfTrue="1" operator="equal">
      <formula>""</formula>
    </cfRule>
  </conditionalFormatting>
  <conditionalFormatting sqref="C516 F516 I516 L516">
    <cfRule type="cellIs" dxfId="167" priority="84" stopIfTrue="1" operator="equal">
      <formula>""</formula>
    </cfRule>
  </conditionalFormatting>
  <conditionalFormatting sqref="C518 F518 I518 L518">
    <cfRule type="cellIs" dxfId="166" priority="83" stopIfTrue="1" operator="equal">
      <formula>""</formula>
    </cfRule>
  </conditionalFormatting>
  <conditionalFormatting sqref="C520 F520 I520">
    <cfRule type="cellIs" dxfId="165" priority="82" stopIfTrue="1" operator="equal">
      <formula>""</formula>
    </cfRule>
  </conditionalFormatting>
  <conditionalFormatting sqref="C528 F528 I528 L528">
    <cfRule type="cellIs" dxfId="164" priority="79" stopIfTrue="1" operator="equal">
      <formula>""</formula>
    </cfRule>
  </conditionalFormatting>
  <conditionalFormatting sqref="C530 F530 I530 L530">
    <cfRule type="cellIs" dxfId="163" priority="78" stopIfTrue="1" operator="equal">
      <formula>""</formula>
    </cfRule>
  </conditionalFormatting>
  <conditionalFormatting sqref="C532 F532 I532">
    <cfRule type="cellIs" dxfId="162" priority="77" stopIfTrue="1" operator="equal">
      <formula>""</formula>
    </cfRule>
  </conditionalFormatting>
  <conditionalFormatting sqref="C540 F540 I540 L540">
    <cfRule type="cellIs" dxfId="161" priority="76" stopIfTrue="1" operator="equal">
      <formula>""</formula>
    </cfRule>
  </conditionalFormatting>
  <conditionalFormatting sqref="C542 F542 I542 L542">
    <cfRule type="cellIs" dxfId="160" priority="75" stopIfTrue="1" operator="equal">
      <formula>""</formula>
    </cfRule>
  </conditionalFormatting>
  <conditionalFormatting sqref="C544 F544 I544">
    <cfRule type="cellIs" dxfId="159" priority="74" stopIfTrue="1" operator="equal">
      <formula>""</formula>
    </cfRule>
  </conditionalFormatting>
  <conditionalFormatting sqref="C552 F552 I552 L552">
    <cfRule type="cellIs" dxfId="158" priority="72" stopIfTrue="1" operator="equal">
      <formula>""</formula>
    </cfRule>
  </conditionalFormatting>
  <conditionalFormatting sqref="C554 F554 I554 L554">
    <cfRule type="cellIs" dxfId="157" priority="71" stopIfTrue="1" operator="equal">
      <formula>""</formula>
    </cfRule>
  </conditionalFormatting>
  <conditionalFormatting sqref="C556 F556 I556">
    <cfRule type="cellIs" dxfId="156" priority="70" stopIfTrue="1" operator="equal">
      <formula>""</formula>
    </cfRule>
  </conditionalFormatting>
  <conditionalFormatting sqref="C564 F564 I564 L564">
    <cfRule type="cellIs" dxfId="155" priority="67" stopIfTrue="1" operator="equal">
      <formula>""</formula>
    </cfRule>
  </conditionalFormatting>
  <conditionalFormatting sqref="C566 F566 I566 L566">
    <cfRule type="cellIs" dxfId="154" priority="66" stopIfTrue="1" operator="equal">
      <formula>""</formula>
    </cfRule>
  </conditionalFormatting>
  <conditionalFormatting sqref="C568 F568 I568">
    <cfRule type="cellIs" dxfId="153" priority="65" stopIfTrue="1" operator="equal">
      <formula>""</formula>
    </cfRule>
  </conditionalFormatting>
  <conditionalFormatting sqref="C576 F576 I576 L576">
    <cfRule type="cellIs" dxfId="152" priority="64" stopIfTrue="1" operator="equal">
      <formula>""</formula>
    </cfRule>
  </conditionalFormatting>
  <conditionalFormatting sqref="C578 F578 I578 L578">
    <cfRule type="cellIs" dxfId="151" priority="63" stopIfTrue="1" operator="equal">
      <formula>""</formula>
    </cfRule>
  </conditionalFormatting>
  <conditionalFormatting sqref="C580 F580 I580">
    <cfRule type="cellIs" dxfId="150" priority="62" stopIfTrue="1" operator="equal">
      <formula>""</formula>
    </cfRule>
  </conditionalFormatting>
  <conditionalFormatting sqref="C588 F588 I588 L588">
    <cfRule type="cellIs" dxfId="149" priority="60" stopIfTrue="1" operator="equal">
      <formula>""</formula>
    </cfRule>
  </conditionalFormatting>
  <conditionalFormatting sqref="C590 F590 I590 L590">
    <cfRule type="cellIs" dxfId="148" priority="59" stopIfTrue="1" operator="equal">
      <formula>""</formula>
    </cfRule>
  </conditionalFormatting>
  <conditionalFormatting sqref="C592 F592 I592">
    <cfRule type="cellIs" dxfId="147" priority="58" stopIfTrue="1" operator="equal">
      <formula>""</formula>
    </cfRule>
  </conditionalFormatting>
  <conditionalFormatting sqref="C600 F600 I600 L600">
    <cfRule type="cellIs" dxfId="146" priority="55" stopIfTrue="1" operator="equal">
      <formula>""</formula>
    </cfRule>
  </conditionalFormatting>
  <conditionalFormatting sqref="C602 F602 I602 L602">
    <cfRule type="cellIs" dxfId="145" priority="54" stopIfTrue="1" operator="equal">
      <formula>""</formula>
    </cfRule>
  </conditionalFormatting>
  <conditionalFormatting sqref="C604 F604 I604">
    <cfRule type="cellIs" dxfId="144" priority="53" stopIfTrue="1" operator="equal">
      <formula>""</formula>
    </cfRule>
  </conditionalFormatting>
  <conditionalFormatting sqref="C6:G6 J6:L6 C7:D7 G7:L7 D8:L9">
    <cfRule type="cellIs" dxfId="143" priority="6750" stopIfTrue="1" operator="equal">
      <formula>""</formula>
    </cfRule>
  </conditionalFormatting>
  <conditionalFormatting sqref="C18:G18 J18:L18 C19:D19 G19:L19 D20:L21">
    <cfRule type="cellIs" dxfId="142" priority="2027" stopIfTrue="1" operator="equal">
      <formula>""</formula>
    </cfRule>
  </conditionalFormatting>
  <conditionalFormatting sqref="C30:G30 J30:L30 C31:D31 G31:L31 D32:L33">
    <cfRule type="cellIs" dxfId="141" priority="251" stopIfTrue="1" operator="equal">
      <formula>""</formula>
    </cfRule>
  </conditionalFormatting>
  <conditionalFormatting sqref="C42:G42 J42:L42 C43:D43 G43:L43 D44:L45">
    <cfRule type="cellIs" dxfId="140" priority="247" stopIfTrue="1" operator="equal">
      <formula>""</formula>
    </cfRule>
  </conditionalFormatting>
  <conditionalFormatting sqref="C54:G54 J54:L54 C55:D55 G55:L55 D56:L57">
    <cfRule type="cellIs" dxfId="139" priority="243" stopIfTrue="1" operator="equal">
      <formula>""</formula>
    </cfRule>
  </conditionalFormatting>
  <conditionalFormatting sqref="C66:G66 J66:L66 C67:D67 G67:L67 D68:L69">
    <cfRule type="cellIs" dxfId="138" priority="239" stopIfTrue="1" operator="equal">
      <formula>""</formula>
    </cfRule>
  </conditionalFormatting>
  <conditionalFormatting sqref="C78:G78 J78:L78 C79:D79 G79:L79 D80:L81">
    <cfRule type="cellIs" dxfId="137" priority="229" stopIfTrue="1" operator="equal">
      <formula>""</formula>
    </cfRule>
  </conditionalFormatting>
  <conditionalFormatting sqref="C90:G90 J90:L90 C91:D91 G91:L91 D92:L93">
    <cfRule type="cellIs" dxfId="136" priority="225" stopIfTrue="1" operator="equal">
      <formula>""</formula>
    </cfRule>
  </conditionalFormatting>
  <conditionalFormatting sqref="C102:G102 J102:L102 C103:D103 G103:L103 D104:L105">
    <cfRule type="cellIs" dxfId="135" priority="224" stopIfTrue="1" operator="equal">
      <formula>""</formula>
    </cfRule>
  </conditionalFormatting>
  <conditionalFormatting sqref="C114:G114 J114:L114 C115:D115 G115:L115 D116:L117">
    <cfRule type="cellIs" dxfId="134" priority="217" stopIfTrue="1" operator="equal">
      <formula>""</formula>
    </cfRule>
  </conditionalFormatting>
  <conditionalFormatting sqref="C126:G126 J126:L126 C127:D127 G127:L127 D128:L129">
    <cfRule type="cellIs" dxfId="133" priority="213" stopIfTrue="1" operator="equal">
      <formula>""</formula>
    </cfRule>
  </conditionalFormatting>
  <conditionalFormatting sqref="C138:G138 J138:L138 C139:D139 G139:L139 D140:L141">
    <cfRule type="cellIs" dxfId="132" priority="212" stopIfTrue="1" operator="equal">
      <formula>""</formula>
    </cfRule>
  </conditionalFormatting>
  <conditionalFormatting sqref="C150:G150 J150:L150 C151:D151 G151:L151 D152:L153">
    <cfRule type="cellIs" dxfId="131" priority="205" stopIfTrue="1" operator="equal">
      <formula>""</formula>
    </cfRule>
  </conditionalFormatting>
  <conditionalFormatting sqref="C162:G162 J162:L162 C163:D163 G163:L163 D164:L165">
    <cfRule type="cellIs" dxfId="130" priority="201" stopIfTrue="1" operator="equal">
      <formula>""</formula>
    </cfRule>
  </conditionalFormatting>
  <conditionalFormatting sqref="C174:G174 J174:L174 C175:D175 G175:L175 D176:L177">
    <cfRule type="cellIs" dxfId="129" priority="200" stopIfTrue="1" operator="equal">
      <formula>""</formula>
    </cfRule>
  </conditionalFormatting>
  <conditionalFormatting sqref="C186:G186 J186:L186 C187:D187 G187:L187 D188:L189">
    <cfRule type="cellIs" dxfId="128" priority="193" stopIfTrue="1" operator="equal">
      <formula>""</formula>
    </cfRule>
  </conditionalFormatting>
  <conditionalFormatting sqref="C198:G198 J198:L198 C199:D199 G199:L199 D200:L201">
    <cfRule type="cellIs" dxfId="127" priority="189" stopIfTrue="1" operator="equal">
      <formula>""</formula>
    </cfRule>
  </conditionalFormatting>
  <conditionalFormatting sqref="C210:G210 J210:L210 C211:D211 G211:L211 D212:L213">
    <cfRule type="cellIs" dxfId="126" priority="188" stopIfTrue="1" operator="equal">
      <formula>""</formula>
    </cfRule>
  </conditionalFormatting>
  <conditionalFormatting sqref="C222:G222 J222:L222 C223:D223 G223:L223 D224:L225">
    <cfRule type="cellIs" dxfId="125" priority="181" stopIfTrue="1" operator="equal">
      <formula>""</formula>
    </cfRule>
  </conditionalFormatting>
  <conditionalFormatting sqref="C234:G234 J234:L234 C235:D235 G235:L235 D236:L237">
    <cfRule type="cellIs" dxfId="124" priority="177" stopIfTrue="1" operator="equal">
      <formula>""</formula>
    </cfRule>
  </conditionalFormatting>
  <conditionalFormatting sqref="C246:G246 J246:L246 C247:D247 G247:L247 D248:L249">
    <cfRule type="cellIs" dxfId="123" priority="176" stopIfTrue="1" operator="equal">
      <formula>""</formula>
    </cfRule>
  </conditionalFormatting>
  <conditionalFormatting sqref="C258:G258 J258:L258 C259:D259 G259:L259 D260:L261">
    <cfRule type="cellIs" dxfId="122" priority="169" stopIfTrue="1" operator="equal">
      <formula>""</formula>
    </cfRule>
  </conditionalFormatting>
  <conditionalFormatting sqref="C270:G270 J270:L270 C271:D271 G271:L271 D272:L273">
    <cfRule type="cellIs" dxfId="121" priority="165" stopIfTrue="1" operator="equal">
      <formula>""</formula>
    </cfRule>
  </conditionalFormatting>
  <conditionalFormatting sqref="C282:G282 J282:L282 C283:D283 G283:L283 D284:L285">
    <cfRule type="cellIs" dxfId="120" priority="164" stopIfTrue="1" operator="equal">
      <formula>""</formula>
    </cfRule>
  </conditionalFormatting>
  <conditionalFormatting sqref="C294:G294 J294:L294 C295:D295 G295:L295 D296:L297">
    <cfRule type="cellIs" dxfId="119" priority="157" stopIfTrue="1" operator="equal">
      <formula>""</formula>
    </cfRule>
  </conditionalFormatting>
  <conditionalFormatting sqref="C306:G306 J306:L306 C307:D307 G307:L307 D308:L309">
    <cfRule type="cellIs" dxfId="118" priority="153" stopIfTrue="1" operator="equal">
      <formula>""</formula>
    </cfRule>
  </conditionalFormatting>
  <conditionalFormatting sqref="C318:G318 J318:L318 C319:D319 G319:L319 D320:L321">
    <cfRule type="cellIs" dxfId="117" priority="152" stopIfTrue="1" operator="equal">
      <formula>""</formula>
    </cfRule>
  </conditionalFormatting>
  <conditionalFormatting sqref="C330:G330 J330:L330 C331:D331 G331:L331 D332:L333">
    <cfRule type="cellIs" dxfId="116" priority="145" stopIfTrue="1" operator="equal">
      <formula>""</formula>
    </cfRule>
  </conditionalFormatting>
  <conditionalFormatting sqref="C342:G342 J342:L342 C343:D343 G343:L343 D344:L345">
    <cfRule type="cellIs" dxfId="115" priority="141" stopIfTrue="1" operator="equal">
      <formula>""</formula>
    </cfRule>
  </conditionalFormatting>
  <conditionalFormatting sqref="C354:G354 J354:L354 C355:D355 G355:L355 D356:L357">
    <cfRule type="cellIs" dxfId="114" priority="140" stopIfTrue="1" operator="equal">
      <formula>""</formula>
    </cfRule>
  </conditionalFormatting>
  <conditionalFormatting sqref="C366:G366 J366:L366 C367:D367 G367:L367 D368:L369">
    <cfRule type="cellIs" dxfId="113" priority="133" stopIfTrue="1" operator="equal">
      <formula>""</formula>
    </cfRule>
  </conditionalFormatting>
  <conditionalFormatting sqref="C378:G378 J378:L378 C379:D379 G379:L379 D380:L381">
    <cfRule type="cellIs" dxfId="112" priority="129" stopIfTrue="1" operator="equal">
      <formula>""</formula>
    </cfRule>
  </conditionalFormatting>
  <conditionalFormatting sqref="C390:G390 J390:L390 C391:D391 G391:L391 D392:L393">
    <cfRule type="cellIs" dxfId="111" priority="128" stopIfTrue="1" operator="equal">
      <formula>""</formula>
    </cfRule>
  </conditionalFormatting>
  <conditionalFormatting sqref="C402:G402 J402:L402 C403:D403 G403:L403 D404:L405">
    <cfRule type="cellIs" dxfId="110" priority="121" stopIfTrue="1" operator="equal">
      <formula>""</formula>
    </cfRule>
  </conditionalFormatting>
  <conditionalFormatting sqref="C414:G414 J414:L414 C415:D415 G415:L415 D416:L417">
    <cfRule type="cellIs" dxfId="109" priority="117" stopIfTrue="1" operator="equal">
      <formula>""</formula>
    </cfRule>
  </conditionalFormatting>
  <conditionalFormatting sqref="C426:G426 J426:L426 C427:D427 G427:L427 D428:L429">
    <cfRule type="cellIs" dxfId="108" priority="116" stopIfTrue="1" operator="equal">
      <formula>""</formula>
    </cfRule>
  </conditionalFormatting>
  <conditionalFormatting sqref="C438:G438 J438:L438 C439:D439 G439:L439 D440:L441">
    <cfRule type="cellIs" dxfId="107" priority="109" stopIfTrue="1" operator="equal">
      <formula>""</formula>
    </cfRule>
  </conditionalFormatting>
  <conditionalFormatting sqref="C450:G450 J450:L450 C451:D451 G451:L451 D452:L453">
    <cfRule type="cellIs" dxfId="106" priority="105" stopIfTrue="1" operator="equal">
      <formula>""</formula>
    </cfRule>
  </conditionalFormatting>
  <conditionalFormatting sqref="C462:G462 J462:L462 C463:D463 G463:L463 D464:L465">
    <cfRule type="cellIs" dxfId="105" priority="104" stopIfTrue="1" operator="equal">
      <formula>""</formula>
    </cfRule>
  </conditionalFormatting>
  <conditionalFormatting sqref="C474:G474 J474:L474 C475:D475 G475:L475 D476:L477">
    <cfRule type="cellIs" dxfId="104" priority="97" stopIfTrue="1" operator="equal">
      <formula>""</formula>
    </cfRule>
  </conditionalFormatting>
  <conditionalFormatting sqref="C486:G486 J486:L486 C487:D487 G487:L487 D488:L489">
    <cfRule type="cellIs" dxfId="103" priority="93" stopIfTrue="1" operator="equal">
      <formula>""</formula>
    </cfRule>
  </conditionalFormatting>
  <conditionalFormatting sqref="C498:G498 J498:L498 C499:D499 G499:L499 D500:L501">
    <cfRule type="cellIs" dxfId="102" priority="92" stopIfTrue="1" operator="equal">
      <formula>""</formula>
    </cfRule>
  </conditionalFormatting>
  <conditionalFormatting sqref="C510:G510 J510:L510 C511:D511 G511:L511 D512:L513">
    <cfRule type="cellIs" dxfId="101" priority="85" stopIfTrue="1" operator="equal">
      <formula>""</formula>
    </cfRule>
  </conditionalFormatting>
  <conditionalFormatting sqref="C522:G522 J522:L522 C523:D523 G523:L523 D524:L525">
    <cfRule type="cellIs" dxfId="100" priority="81" stopIfTrue="1" operator="equal">
      <formula>""</formula>
    </cfRule>
  </conditionalFormatting>
  <conditionalFormatting sqref="C534:G534 J534:L534 C535:D535 G535:L535 D536:L537">
    <cfRule type="cellIs" dxfId="99" priority="80" stopIfTrue="1" operator="equal">
      <formula>""</formula>
    </cfRule>
  </conditionalFormatting>
  <conditionalFormatting sqref="C546:G546 J546:L546 C547:D547 G547:L547 D548:L549">
    <cfRule type="cellIs" dxfId="98" priority="73" stopIfTrue="1" operator="equal">
      <formula>""</formula>
    </cfRule>
  </conditionalFormatting>
  <conditionalFormatting sqref="C558:G558 J558:L558 C559:D559 G559:L559 D560:L561">
    <cfRule type="cellIs" dxfId="97" priority="69" stopIfTrue="1" operator="equal">
      <formula>""</formula>
    </cfRule>
  </conditionalFormatting>
  <conditionalFormatting sqref="C570:G570 J570:L570 C571:D571 G571:L571 D572:L573">
    <cfRule type="cellIs" dxfId="96" priority="68" stopIfTrue="1" operator="equal">
      <formula>""</formula>
    </cfRule>
  </conditionalFormatting>
  <conditionalFormatting sqref="C582:G582 J582:L582 C583:D583 G583:L583 D584:L585">
    <cfRule type="cellIs" dxfId="95" priority="61" stopIfTrue="1" operator="equal">
      <formula>""</formula>
    </cfRule>
  </conditionalFormatting>
  <conditionalFormatting sqref="C594:G594 J594:L594 C595:D595 G595:L595 D596:L597">
    <cfRule type="cellIs" dxfId="94" priority="57" stopIfTrue="1" operator="equal">
      <formula>""</formula>
    </cfRule>
  </conditionalFormatting>
  <conditionalFormatting sqref="L28">
    <cfRule type="cellIs" dxfId="93" priority="49" stopIfTrue="1" operator="equal">
      <formula>""</formula>
    </cfRule>
  </conditionalFormatting>
  <conditionalFormatting sqref="L40">
    <cfRule type="cellIs" dxfId="92" priority="48" stopIfTrue="1" operator="equal">
      <formula>""</formula>
    </cfRule>
  </conditionalFormatting>
  <conditionalFormatting sqref="L52">
    <cfRule type="cellIs" dxfId="91" priority="47" stopIfTrue="1" operator="equal">
      <formula>""</formula>
    </cfRule>
  </conditionalFormatting>
  <conditionalFormatting sqref="L64">
    <cfRule type="cellIs" dxfId="90" priority="46" stopIfTrue="1" operator="equal">
      <formula>""</formula>
    </cfRule>
  </conditionalFormatting>
  <conditionalFormatting sqref="L76">
    <cfRule type="cellIs" dxfId="89" priority="45" stopIfTrue="1" operator="equal">
      <formula>""</formula>
    </cfRule>
  </conditionalFormatting>
  <conditionalFormatting sqref="L88">
    <cfRule type="cellIs" dxfId="88" priority="44" stopIfTrue="1" operator="equal">
      <formula>""</formula>
    </cfRule>
  </conditionalFormatting>
  <conditionalFormatting sqref="L100">
    <cfRule type="cellIs" dxfId="87" priority="43" stopIfTrue="1" operator="equal">
      <formula>""</formula>
    </cfRule>
  </conditionalFormatting>
  <conditionalFormatting sqref="L112">
    <cfRule type="cellIs" dxfId="86" priority="42" stopIfTrue="1" operator="equal">
      <formula>""</formula>
    </cfRule>
  </conditionalFormatting>
  <conditionalFormatting sqref="L124">
    <cfRule type="cellIs" dxfId="85" priority="41" stopIfTrue="1" operator="equal">
      <formula>""</formula>
    </cfRule>
  </conditionalFormatting>
  <conditionalFormatting sqref="L136">
    <cfRule type="cellIs" dxfId="84" priority="40" stopIfTrue="1" operator="equal">
      <formula>""</formula>
    </cfRule>
  </conditionalFormatting>
  <conditionalFormatting sqref="L148">
    <cfRule type="cellIs" dxfId="83" priority="39" stopIfTrue="1" operator="equal">
      <formula>""</formula>
    </cfRule>
  </conditionalFormatting>
  <conditionalFormatting sqref="L160">
    <cfRule type="cellIs" dxfId="82" priority="38" stopIfTrue="1" operator="equal">
      <formula>""</formula>
    </cfRule>
  </conditionalFormatting>
  <conditionalFormatting sqref="L172">
    <cfRule type="cellIs" dxfId="81" priority="37" stopIfTrue="1" operator="equal">
      <formula>""</formula>
    </cfRule>
  </conditionalFormatting>
  <conditionalFormatting sqref="L184">
    <cfRule type="cellIs" dxfId="80" priority="36" stopIfTrue="1" operator="equal">
      <formula>""</formula>
    </cfRule>
  </conditionalFormatting>
  <conditionalFormatting sqref="L196">
    <cfRule type="cellIs" dxfId="79" priority="35" stopIfTrue="1" operator="equal">
      <formula>""</formula>
    </cfRule>
  </conditionalFormatting>
  <conditionalFormatting sqref="L208">
    <cfRule type="cellIs" dxfId="78" priority="34" stopIfTrue="1" operator="equal">
      <formula>""</formula>
    </cfRule>
  </conditionalFormatting>
  <conditionalFormatting sqref="L220">
    <cfRule type="cellIs" dxfId="77" priority="33" stopIfTrue="1" operator="equal">
      <formula>""</formula>
    </cfRule>
  </conditionalFormatting>
  <conditionalFormatting sqref="L232">
    <cfRule type="cellIs" dxfId="76" priority="32" stopIfTrue="1" operator="equal">
      <formula>""</formula>
    </cfRule>
  </conditionalFormatting>
  <conditionalFormatting sqref="L244">
    <cfRule type="cellIs" dxfId="75" priority="31" stopIfTrue="1" operator="equal">
      <formula>""</formula>
    </cfRule>
  </conditionalFormatting>
  <conditionalFormatting sqref="L256">
    <cfRule type="cellIs" dxfId="74" priority="30" stopIfTrue="1" operator="equal">
      <formula>""</formula>
    </cfRule>
  </conditionalFormatting>
  <conditionalFormatting sqref="L268">
    <cfRule type="cellIs" dxfId="73" priority="29" stopIfTrue="1" operator="equal">
      <formula>""</formula>
    </cfRule>
  </conditionalFormatting>
  <conditionalFormatting sqref="L280">
    <cfRule type="cellIs" dxfId="72" priority="28" stopIfTrue="1" operator="equal">
      <formula>""</formula>
    </cfRule>
  </conditionalFormatting>
  <conditionalFormatting sqref="L292">
    <cfRule type="cellIs" dxfId="71" priority="27" stopIfTrue="1" operator="equal">
      <formula>""</formula>
    </cfRule>
  </conditionalFormatting>
  <conditionalFormatting sqref="L304">
    <cfRule type="cellIs" dxfId="70" priority="26" stopIfTrue="1" operator="equal">
      <formula>""</formula>
    </cfRule>
  </conditionalFormatting>
  <conditionalFormatting sqref="L316">
    <cfRule type="cellIs" dxfId="69" priority="25" stopIfTrue="1" operator="equal">
      <formula>""</formula>
    </cfRule>
  </conditionalFormatting>
  <conditionalFormatting sqref="L328">
    <cfRule type="cellIs" dxfId="68" priority="24" stopIfTrue="1" operator="equal">
      <formula>""</formula>
    </cfRule>
  </conditionalFormatting>
  <conditionalFormatting sqref="L340">
    <cfRule type="cellIs" dxfId="67" priority="23" stopIfTrue="1" operator="equal">
      <formula>""</formula>
    </cfRule>
  </conditionalFormatting>
  <conditionalFormatting sqref="L352">
    <cfRule type="cellIs" dxfId="66" priority="22" stopIfTrue="1" operator="equal">
      <formula>""</formula>
    </cfRule>
  </conditionalFormatting>
  <conditionalFormatting sqref="L364">
    <cfRule type="cellIs" dxfId="65" priority="21" stopIfTrue="1" operator="equal">
      <formula>""</formula>
    </cfRule>
  </conditionalFormatting>
  <conditionalFormatting sqref="L376">
    <cfRule type="cellIs" dxfId="64" priority="20" stopIfTrue="1" operator="equal">
      <formula>""</formula>
    </cfRule>
  </conditionalFormatting>
  <conditionalFormatting sqref="L388">
    <cfRule type="cellIs" dxfId="63" priority="19" stopIfTrue="1" operator="equal">
      <formula>""</formula>
    </cfRule>
  </conditionalFormatting>
  <conditionalFormatting sqref="L400">
    <cfRule type="cellIs" dxfId="62" priority="18" stopIfTrue="1" operator="equal">
      <formula>""</formula>
    </cfRule>
  </conditionalFormatting>
  <conditionalFormatting sqref="L412">
    <cfRule type="cellIs" dxfId="61" priority="17" stopIfTrue="1" operator="equal">
      <formula>""</formula>
    </cfRule>
  </conditionalFormatting>
  <conditionalFormatting sqref="L424">
    <cfRule type="cellIs" dxfId="60" priority="16" stopIfTrue="1" operator="equal">
      <formula>""</formula>
    </cfRule>
  </conditionalFormatting>
  <conditionalFormatting sqref="L436">
    <cfRule type="cellIs" dxfId="59" priority="15" stopIfTrue="1" operator="equal">
      <formula>""</formula>
    </cfRule>
  </conditionalFormatting>
  <conditionalFormatting sqref="L448">
    <cfRule type="cellIs" dxfId="58" priority="14" stopIfTrue="1" operator="equal">
      <formula>""</formula>
    </cfRule>
  </conditionalFormatting>
  <conditionalFormatting sqref="L460">
    <cfRule type="cellIs" dxfId="57" priority="13" stopIfTrue="1" operator="equal">
      <formula>""</formula>
    </cfRule>
  </conditionalFormatting>
  <conditionalFormatting sqref="L472">
    <cfRule type="cellIs" dxfId="56" priority="12" stopIfTrue="1" operator="equal">
      <formula>""</formula>
    </cfRule>
  </conditionalFormatting>
  <conditionalFormatting sqref="L484">
    <cfRule type="cellIs" dxfId="55" priority="11" stopIfTrue="1" operator="equal">
      <formula>""</formula>
    </cfRule>
  </conditionalFormatting>
  <conditionalFormatting sqref="L496">
    <cfRule type="cellIs" dxfId="54" priority="10" stopIfTrue="1" operator="equal">
      <formula>""</formula>
    </cfRule>
  </conditionalFormatting>
  <conditionalFormatting sqref="L508">
    <cfRule type="cellIs" dxfId="53" priority="9" stopIfTrue="1" operator="equal">
      <formula>""</formula>
    </cfRule>
  </conditionalFormatting>
  <conditionalFormatting sqref="L520">
    <cfRule type="cellIs" dxfId="52" priority="8" stopIfTrue="1" operator="equal">
      <formula>""</formula>
    </cfRule>
  </conditionalFormatting>
  <conditionalFormatting sqref="L532">
    <cfRule type="cellIs" dxfId="51" priority="7" stopIfTrue="1" operator="equal">
      <formula>""</formula>
    </cfRule>
  </conditionalFormatting>
  <conditionalFormatting sqref="L544">
    <cfRule type="cellIs" dxfId="50" priority="6" stopIfTrue="1" operator="equal">
      <formula>""</formula>
    </cfRule>
  </conditionalFormatting>
  <conditionalFormatting sqref="L556">
    <cfRule type="cellIs" dxfId="49" priority="5" stopIfTrue="1" operator="equal">
      <formula>""</formula>
    </cfRule>
  </conditionalFormatting>
  <conditionalFormatting sqref="L568">
    <cfRule type="cellIs" dxfId="48" priority="4" stopIfTrue="1" operator="equal">
      <formula>""</formula>
    </cfRule>
  </conditionalFormatting>
  <conditionalFormatting sqref="L580">
    <cfRule type="cellIs" dxfId="47" priority="3" stopIfTrue="1" operator="equal">
      <formula>""</formula>
    </cfRule>
  </conditionalFormatting>
  <conditionalFormatting sqref="L592">
    <cfRule type="cellIs" dxfId="46" priority="2" stopIfTrue="1" operator="equal">
      <formula>""</formula>
    </cfRule>
  </conditionalFormatting>
  <conditionalFormatting sqref="L604">
    <cfRule type="cellIs" dxfId="45" priority="1" stopIfTrue="1" operator="equal">
      <formula>""</formula>
    </cfRule>
  </conditionalFormatting>
  <dataValidations count="7">
    <dataValidation type="list" allowBlank="1" showInputMessage="1" showErrorMessage="1" errorTitle="入力エラー" error="リストから選択してください。" sqref="D21:L21 D9:L9 D33:L33 D45:L45 D57:L57 D69:L69 D81:L81 D93:L93 D105:L105 D117:L117 D129:L129 D141:L141 D153:L153 D165:L165 D177:L177 D189:L189 D201:L201 D213:L213 D225:L225 D237:L237 D249:L249 D261:L261 D273:L273 D285:L285 D297:L297 D309:L309 D321:L321 D333:L333 D345:L345 D357:L357 D369:L369 D381:L381 D393:L393 D405:L405 D417:L417 D429:L429 D441:L441 D453:L453 D465:L465 D477:L477 D489:L489 D501:L501 D513:L513 D525:L525 D537:L537 D549:L549 D561:L561 D573:L573 D585:L585 D597:L597" xr:uid="{00000000-0002-0000-0600-000000000000}">
      <formula1>INDIRECT("D" &amp; LEFT($D8,1))</formula1>
    </dataValidation>
    <dataValidation type="list" allowBlank="1" showInputMessage="1" showErrorMessage="1" errorTitle="入力エラー" error="リストから選択してください。" sqref="D8:L8 D20:L20 D32:L32 D44:L44 D56:L56 D68:L68 D80:L80 D92:L92 D104:L104 D116:L116 D128:L128 D140:L140 D152:L152 D164:L164 D176:L176 D188:L188 D200:L200 D212:L212 D224:L224 D236:L236 D248:L248 D260:L260 D272:L272 D284:L284 D296:L296 D308:L308 D320:L320 D332:L332 D344:L344 D356:L356 D368:L368 D380:L380 D392:L392 D404:L404 D416:L416 D428:L428 D440:L440 D452:L452 D464:L464 D476:L476 D488:L488 D500:L500 D512:L512 D524:L524 D536:L536 D548:L548 D560:L560 D572:L572 D584:L584 D596:L596" xr:uid="{00000000-0002-0000-0600-000001000000}">
      <formula1>INDIRECT("大分類")</formula1>
    </dataValidation>
    <dataValidation type="textLength" imeMode="on" operator="lessThanOrEqual" allowBlank="1" showInputMessage="1" showErrorMessage="1" errorTitle="入力エラー" error="桁数が不正です。" sqref="C6:G6 C18:G18 C30:G30 C42:G42 C54:G54 C66:G66 C78:G78 C90:G90 C102:G102 C114:G114 C126:G126 C138:G138 C150:G150 C162:G162 C174:G174 C186:G186 C198:G198 C210:G210 C222:G222 C234:G234 C246:G246 C258:G258 C270:G270 C282:G282 C294:G294 C306:G306 C318:G318 C330:G330 C342:G342 C354:G354 C366:G366 C378:G378 C390:G390 C402:G402 C414:G414 C426:G426 C438:G438 C450:G450 C462:G462 C474:G474 C486:G486 C498:G498 C510:G510 C522:G522 C534:G534 C546:G546 C558:G558 C570:G570 C582:G582 C594:G594" xr:uid="{00000000-0002-0000-0600-000002000000}">
      <formula1>100</formula1>
    </dataValidation>
    <dataValidation type="textLength" imeMode="off" allowBlank="1" showInputMessage="1" showErrorMessage="1" error="ハイフン付きの半角数字で入力してください。" sqref="J6:L6 J18:L18 J30:L30 J42:L42 J54:L54 J66:L66 J78:L78 J90:L90 J102:L102 J114:L114 J126:L126 J138:L138 J150:L150 J162:L162 J174:L174 J186:L186 J198:L198 J210:L210 J222:L222 J234:L234 J246:L246 J258:L258 J270:L270 J282:L282 J294:L294 J306:L306 J318:L318 J330:L330 J342:L342 J354:L354 J366:L366 J378:L378 J390:L390 J402:L402 J414:L414 J426:L426 J438:L438 J450:L450 J462:L462 J474:L474 J486:L486 J498:L498 J510:L510 J522:L522 J534:L534 J546:L546 J558:L558 J570:L570 J582:L582 J594:L594" xr:uid="{00000000-0002-0000-0600-000003000000}">
      <formula1>12</formula1>
      <formula2>13</formula2>
    </dataValidation>
    <dataValidation type="whole" imeMode="off" allowBlank="1" showInputMessage="1" showErrorMessage="1" errorTitle="入力エラー" error="桁数が不正です。" sqref="C7:D7 C19:D19 C31:D31 C43:D43 C55:D55 C67:D67 C79:D79 C91:D91 C103:D103 C115:D115 C127:D127 C139:D139 C151:D151 C163:D163 C175:D175 C187:D187 C199:D199 C211:D211 C223:D223 C235:D235 C247:D247 C259:D259 C271:D271 C283:D283 C295:D295 C307:D307 C319:D319 C331:D331 C343:D343 C355:D355 C367:D367 C379:D379 C391:D391 C403:D403 C415:D415 C427:D427 C439:D439 C451:D451 C463:D463 C475:D475 C487:D487 C499:D499 C511:D511 C523:D523 C535:D535 C547:D547 C559:D559 C571:D571 C583:D583 C595:D595" xr:uid="{00000000-0002-0000-0600-000004000000}">
      <formula1>1000000</formula1>
      <formula2>9999999</formula2>
    </dataValidation>
    <dataValidation type="textLength" imeMode="on" operator="lessThanOrEqual" allowBlank="1" showInputMessage="1" showErrorMessage="1" sqref="G7:L7 G19:L19 G31:L31 G43:L43 G55:L55 G67:L67 G79:L79 G91:L91 G103:L103 G115:L115 G127:L127 G139:L139 G151:L151 G163:L163 G175:L175 G187:L187 G199:L199 G211:L211 G223:L223 G235:L235 G247:L247 G259:L259 G271:L271 G283:L283 G295:L295 G307:L307 G319:L319 G331:L331 G343:L343 G355:L355 G367:L367 G379:L379 G391:L391 G403:L403 G415:L415 G427:L427 G439:L439 G451:L451 G463:L463 G475:L475 G487:L487 G499:L499 G511:L511 G523:L523 G535:L535 G547:L547 G559:L559 G571:L571 G583:L583 G595:L595" xr:uid="{00000000-0002-0000-0600-000005000000}">
      <formula1>100</formula1>
    </dataValidation>
    <dataValidation imeMode="off" operator="greaterThanOrEqual" allowBlank="1" showInputMessage="1" showErrorMessage="1" errorTitle="入力エラー" error="整数を入力してください。" sqref="L16:N16 L28:N28 L40:N40 L52:N52 L64:N64 L76:N76 L88:N88 L100:N100 L112:N112 L124:N124 L136:N136 L148:N148 L160:N160 L172:N172 L184:N184 L196:N196 L208:N208 L220:N220 L232:N232 L244:N244 L256:N256 L268:N268 L280:N280 L292:N292 L304:N304 L316:N316 L328:N328 L340:N340 L352:N352 L364:N364 L376:N376 L388:N388 L400:N400 L412:N412 L424:N424 L436:N436 L448:N448 L460:N460 L472:N472 L484:N484 L496:N496 L508:N508 L520:N520 L532:N532 L544:N544 L556:N556 L568:N568 L580:N580 L592:N592 L604:N604 C12:N12 C14:N14 C16:K16 C24:N24 C26:N26 C28:K28 C36:N36 C38:N38 C40:K40 C48:N48 C50:N50 C52:K52 C60:N60 C62:N62 C64:K64 C72:N72 C74:N74 C76:K76 C84:N84 C86:N86 C88:K88 C96:N96 C98:N98 C100:K100 C108:N108 C110:N110 C112:K112 C120:N120 C122:N122 C124:K124 C132:N132 C134:N134 C136:K136 C144:N144 C146:N146 C148:K148 C156:N156 C158:N158 C160:K160 C168:N168 C170:N170 C172:K172 C180:N180 C182:N182 C184:K184 C192:N192 C194:N194 C196:K196 C204:N204 C206:N206 C208:K208 C216:N216 C218:N218 C220:K220 C228:N228 C230:N230 C232:K232 C240:N240 C242:N242 C244:K244 C252:N252 C254:N254 C256:K256 C264:N264 C266:N266 C268:K268 C276:N276 C278:N278 C280:K280 C288:N288 C290:N290 C292:K292 C300:N300 C302:N302 C304:K304 C312:N312 C314:N314 C316:K316 C324:N324 C326:N326 C328:K328 C336:N336 C338:N338 C340:K340 C348:N348 C350:N350 C352:K352 C360:N360 C362:N362 C364:K364 C372:N372 C374:N374 C376:K376 C384:N384 C386:N386 C388:K388 C396:N396 C398:N398 C400:K400 C408:N408 C410:N410 C412:K412 C420:N420 C422:N422 C424:K424 C432:N432 C434:N434 C436:K436 C444:N444 C446:N446 C448:K448 C456:N456 C458:N458 C460:K460 C468:N468 C470:N470 C472:K472 C480:N480 C482:N482 C484:K484 C492:N492 C494:N494 C496:K496 C504:N504 C506:N506 C508:K508 C516:N516 C518:N518 C520:K520 C552:N552 C554:N554 C556:K556 C564:N564 C566:N566 C568:K568 C576:N576 C578:N578 C580:K580 C588:N588 C590:N590 C592:K592 C600:N600 C602:N602 C604:K604" xr:uid="{9FB2701A-12A7-4291-8110-FC18BE7E29AC}"/>
  </dataValidations>
  <printOptions horizontalCentered="1"/>
  <pageMargins left="0.55118110236220474" right="0.51181102362204722" top="0.59055118110236227" bottom="0" header="0.51181102362204722" footer="0.51181102362204722"/>
  <pageSetup paperSize="9" scale="85"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AA113"/>
  <sheetViews>
    <sheetView showGridLines="0" view="pageBreakPreview" zoomScale="80" zoomScaleNormal="75" zoomScaleSheetLayoutView="80" workbookViewId="0">
      <selection activeCell="C8" sqref="C8:D8"/>
    </sheetView>
  </sheetViews>
  <sheetFormatPr defaultColWidth="9" defaultRowHeight="14"/>
  <cols>
    <col min="1" max="1" width="1.36328125" style="256" customWidth="1"/>
    <col min="2" max="3" width="3.08984375" style="256" customWidth="1"/>
    <col min="4" max="4" width="15.36328125" style="256" customWidth="1"/>
    <col min="5" max="5" width="7.90625" style="256" customWidth="1"/>
    <col min="6" max="7" width="5.90625" style="256" customWidth="1"/>
    <col min="8" max="8" width="7.36328125" style="256" customWidth="1"/>
    <col min="9" max="10" width="5.6328125" style="256" customWidth="1"/>
    <col min="11" max="11" width="7.90625" style="256" customWidth="1"/>
    <col min="12" max="13" width="5.6328125" style="256" customWidth="1"/>
    <col min="14" max="14" width="7.90625" style="256" customWidth="1"/>
    <col min="15" max="16" width="5.90625" style="256" customWidth="1"/>
    <col min="17" max="17" width="7.90625" style="256" customWidth="1"/>
    <col min="18" max="18" width="1.6328125" style="256" customWidth="1"/>
    <col min="19" max="19" width="1.90625" style="256" customWidth="1"/>
    <col min="20" max="20" width="11.6328125" style="256" customWidth="1"/>
    <col min="21" max="21" width="13.453125" style="256" customWidth="1"/>
    <col min="22" max="22" width="9.08984375" style="256" hidden="1" customWidth="1"/>
    <col min="23" max="23" width="11.6328125" style="256" customWidth="1"/>
    <col min="24" max="26" width="9.6328125" style="256" customWidth="1"/>
    <col min="27" max="27" width="59.453125" style="256" customWidth="1"/>
    <col min="28" max="16384" width="9" style="256"/>
  </cols>
  <sheetData>
    <row r="1" spans="1:25">
      <c r="A1" s="255" t="s">
        <v>210</v>
      </c>
    </row>
    <row r="2" spans="1:25" ht="18.75" customHeight="1">
      <c r="B2" s="257" t="s">
        <v>693</v>
      </c>
    </row>
    <row r="3" spans="1:25" ht="18.75" customHeight="1">
      <c r="B3" s="258" t="s">
        <v>1183</v>
      </c>
      <c r="C3" s="257"/>
      <c r="D3" s="257"/>
      <c r="E3" s="257"/>
      <c r="F3" s="257"/>
      <c r="G3" s="257"/>
      <c r="H3" s="257"/>
      <c r="I3" s="257"/>
      <c r="J3" s="257"/>
      <c r="K3" s="257"/>
      <c r="L3" s="257"/>
      <c r="M3" s="257"/>
      <c r="N3" s="257"/>
      <c r="O3" s="257"/>
      <c r="P3" s="257"/>
      <c r="Q3" s="257"/>
      <c r="R3" s="257"/>
      <c r="S3" s="257"/>
      <c r="T3" s="257"/>
      <c r="U3" s="257"/>
      <c r="V3" s="257"/>
      <c r="W3" s="257"/>
    </row>
    <row r="4" spans="1:25" ht="18.75" customHeight="1">
      <c r="A4" s="257"/>
      <c r="B4" s="257"/>
      <c r="C4" s="257" t="s">
        <v>1181</v>
      </c>
      <c r="D4" s="257"/>
      <c r="E4" s="257"/>
      <c r="F4" s="257"/>
      <c r="G4" s="257"/>
      <c r="H4" s="257"/>
      <c r="I4" s="257"/>
      <c r="J4" s="257"/>
      <c r="K4" s="257"/>
      <c r="L4" s="257"/>
      <c r="M4" s="257"/>
      <c r="N4" s="257"/>
      <c r="O4" s="257"/>
      <c r="P4" s="257"/>
      <c r="Q4" s="257"/>
      <c r="S4" s="257"/>
      <c r="T4" s="257"/>
      <c r="U4" s="257"/>
      <c r="V4" s="257"/>
      <c r="W4" s="257"/>
    </row>
    <row r="5" spans="1:25" ht="18.75" customHeight="1">
      <c r="A5" s="257"/>
      <c r="B5" s="257"/>
      <c r="C5" s="257"/>
      <c r="D5" s="257"/>
      <c r="E5" s="257"/>
      <c r="F5" s="257"/>
      <c r="G5" s="257"/>
      <c r="H5" s="257"/>
      <c r="I5" s="1239" t="s">
        <v>694</v>
      </c>
      <c r="J5" s="1240"/>
      <c r="K5" s="1240"/>
      <c r="L5" s="1240"/>
      <c r="M5" s="1240"/>
      <c r="N5" s="1240"/>
      <c r="O5" s="1240"/>
      <c r="P5" s="1240"/>
      <c r="Q5" s="1241"/>
      <c r="S5" s="257"/>
      <c r="T5" s="257"/>
      <c r="U5" s="257"/>
      <c r="V5" s="257"/>
      <c r="W5" s="257"/>
    </row>
    <row r="6" spans="1:25" ht="17.25" customHeight="1">
      <c r="A6" s="257"/>
      <c r="B6" s="257"/>
      <c r="C6" s="1235" t="s">
        <v>1182</v>
      </c>
      <c r="D6" s="1235"/>
      <c r="E6" s="1235"/>
      <c r="F6" s="1235" t="s">
        <v>695</v>
      </c>
      <c r="G6" s="1235"/>
      <c r="H6" s="1235"/>
      <c r="I6" s="1246" t="s">
        <v>696</v>
      </c>
      <c r="J6" s="1235"/>
      <c r="K6" s="1235"/>
      <c r="L6" s="1246" t="s">
        <v>697</v>
      </c>
      <c r="M6" s="1235"/>
      <c r="N6" s="1235"/>
      <c r="O6" s="1246" t="s">
        <v>698</v>
      </c>
      <c r="P6" s="1235"/>
      <c r="Q6" s="1235"/>
      <c r="R6" s="259"/>
      <c r="T6" s="260" t="s">
        <v>699</v>
      </c>
      <c r="U6" s="257"/>
      <c r="V6" s="257"/>
      <c r="Y6" s="257"/>
    </row>
    <row r="7" spans="1:25" ht="15" customHeight="1">
      <c r="A7" s="257"/>
      <c r="B7" s="257"/>
      <c r="C7" s="1235"/>
      <c r="D7" s="1235"/>
      <c r="E7" s="1235"/>
      <c r="F7" s="1235"/>
      <c r="G7" s="1235"/>
      <c r="H7" s="1235"/>
      <c r="I7" s="1235"/>
      <c r="J7" s="1235"/>
      <c r="K7" s="1235"/>
      <c r="L7" s="1235"/>
      <c r="M7" s="1235"/>
      <c r="N7" s="1235"/>
      <c r="O7" s="1235"/>
      <c r="P7" s="1235"/>
      <c r="Q7" s="1235"/>
      <c r="R7" s="259"/>
      <c r="T7" s="1256" t="str">
        <f>IF(V15="","",IF(V15&gt;=0.12,"S",IF(V15&gt;=0.03,"A",IF(V15&gt;=0,"B","C"))))</f>
        <v/>
      </c>
      <c r="U7" s="257"/>
      <c r="V7" s="257"/>
      <c r="W7" s="256" t="s">
        <v>767</v>
      </c>
      <c r="Y7" s="257"/>
    </row>
    <row r="8" spans="1:25" ht="34.5" customHeight="1">
      <c r="A8" s="257"/>
      <c r="B8" s="257"/>
      <c r="C8" s="1255"/>
      <c r="D8" s="1255"/>
      <c r="E8" s="532" t="s">
        <v>700</v>
      </c>
      <c r="F8" s="1258"/>
      <c r="G8" s="1259"/>
      <c r="H8" s="263" t="s">
        <v>700</v>
      </c>
      <c r="I8" s="1258" t="str">
        <f>IF($F8="","",$F8+1)</f>
        <v/>
      </c>
      <c r="J8" s="1259"/>
      <c r="K8" s="263" t="s">
        <v>700</v>
      </c>
      <c r="L8" s="1258" t="str">
        <f>IF($F8="","",$F8+2)</f>
        <v/>
      </c>
      <c r="M8" s="1259"/>
      <c r="N8" s="263" t="s">
        <v>700</v>
      </c>
      <c r="O8" s="1258" t="str">
        <f>IF($F8="","",$F8+3)</f>
        <v/>
      </c>
      <c r="P8" s="1259"/>
      <c r="Q8" s="264" t="s">
        <v>700</v>
      </c>
      <c r="R8" s="259"/>
      <c r="T8" s="1257"/>
      <c r="U8" s="257"/>
      <c r="V8" s="257"/>
      <c r="W8" s="261" t="s">
        <v>2271</v>
      </c>
      <c r="Y8" s="257"/>
    </row>
    <row r="9" spans="1:25" ht="18.75" customHeight="1">
      <c r="A9" s="257"/>
      <c r="B9" s="257"/>
      <c r="C9" s="257"/>
      <c r="D9" s="257"/>
      <c r="E9" s="257"/>
      <c r="F9" s="257"/>
      <c r="G9" s="257"/>
      <c r="H9" s="257"/>
      <c r="I9" s="257"/>
      <c r="J9" s="257"/>
      <c r="K9" s="257"/>
      <c r="L9" s="257"/>
      <c r="M9" s="257"/>
      <c r="N9" s="257"/>
      <c r="O9" s="257"/>
      <c r="P9" s="257"/>
      <c r="Q9" s="257"/>
      <c r="R9" s="257"/>
      <c r="S9" s="257"/>
      <c r="T9" s="257"/>
      <c r="U9" s="257"/>
      <c r="V9" s="257"/>
      <c r="W9" s="265" t="s">
        <v>2272</v>
      </c>
      <c r="Y9" s="257"/>
    </row>
    <row r="10" spans="1:25" ht="18.75" customHeight="1">
      <c r="A10" s="257"/>
      <c r="B10" s="257"/>
      <c r="C10" s="257" t="s">
        <v>1184</v>
      </c>
      <c r="D10" s="257"/>
      <c r="E10" s="257"/>
      <c r="F10" s="257"/>
      <c r="G10" s="257"/>
      <c r="H10" s="257"/>
      <c r="I10" s="257"/>
      <c r="J10" s="257"/>
      <c r="K10" s="257"/>
      <c r="L10" s="257"/>
      <c r="M10" s="257"/>
      <c r="N10" s="257"/>
      <c r="O10" s="257"/>
      <c r="P10" s="257"/>
      <c r="W10" s="257"/>
      <c r="Y10" s="257"/>
    </row>
    <row r="11" spans="1:25" ht="18.75" customHeight="1">
      <c r="A11" s="257"/>
      <c r="B11" s="257"/>
      <c r="C11" s="257" t="s">
        <v>804</v>
      </c>
      <c r="D11" s="257"/>
      <c r="E11" s="257"/>
      <c r="F11" s="257"/>
      <c r="G11" s="257"/>
      <c r="H11" s="257"/>
      <c r="I11" s="257"/>
      <c r="J11" s="257"/>
      <c r="K11" s="257"/>
      <c r="L11" s="257"/>
      <c r="M11" s="257"/>
      <c r="N11" s="257"/>
      <c r="O11" s="257"/>
      <c r="P11" s="257"/>
      <c r="W11" s="257"/>
      <c r="Y11" s="257"/>
    </row>
    <row r="12" spans="1:25" ht="31.5" customHeight="1">
      <c r="A12" s="257"/>
      <c r="B12" s="257"/>
      <c r="C12" s="257"/>
      <c r="D12" s="1264" t="s">
        <v>701</v>
      </c>
      <c r="E12" s="1265"/>
      <c r="F12" s="1249" t="s">
        <v>695</v>
      </c>
      <c r="G12" s="1249"/>
      <c r="H12" s="1250"/>
      <c r="I12" s="1253" t="s">
        <v>696</v>
      </c>
      <c r="J12" s="1249"/>
      <c r="K12" s="1250"/>
      <c r="L12" s="1253" t="s">
        <v>697</v>
      </c>
      <c r="M12" s="1249"/>
      <c r="N12" s="1250"/>
      <c r="O12" s="1253" t="s">
        <v>698</v>
      </c>
      <c r="P12" s="1249"/>
      <c r="Q12" s="1250"/>
      <c r="R12" s="259"/>
      <c r="S12" s="1235" t="s">
        <v>1185</v>
      </c>
      <c r="T12" s="1235"/>
      <c r="U12" s="1235"/>
      <c r="V12" s="266"/>
      <c r="W12" s="265" t="s">
        <v>2273</v>
      </c>
    </row>
    <row r="13" spans="1:25" ht="17.25" customHeight="1">
      <c r="A13" s="257"/>
      <c r="B13" s="257"/>
      <c r="C13" s="257"/>
      <c r="D13" s="1266"/>
      <c r="E13" s="1267"/>
      <c r="F13" s="1251"/>
      <c r="G13" s="1251"/>
      <c r="H13" s="1252"/>
      <c r="I13" s="1254"/>
      <c r="J13" s="1251"/>
      <c r="K13" s="1252"/>
      <c r="L13" s="1254"/>
      <c r="M13" s="1251"/>
      <c r="N13" s="1252"/>
      <c r="O13" s="1254"/>
      <c r="P13" s="1251"/>
      <c r="Q13" s="1252"/>
      <c r="R13" s="259"/>
      <c r="S13" s="1246" t="s">
        <v>1186</v>
      </c>
      <c r="T13" s="1246"/>
      <c r="U13" s="575" t="s">
        <v>1187</v>
      </c>
      <c r="V13" s="267"/>
      <c r="W13" s="265"/>
    </row>
    <row r="14" spans="1:25" ht="34.5" customHeight="1">
      <c r="A14" s="257"/>
      <c r="B14" s="257"/>
      <c r="C14" s="257"/>
      <c r="D14" s="1268"/>
      <c r="E14" s="1269"/>
      <c r="F14" s="1260"/>
      <c r="G14" s="1261"/>
      <c r="H14" s="1261"/>
      <c r="I14" s="1260"/>
      <c r="J14" s="1261"/>
      <c r="K14" s="1261"/>
      <c r="L14" s="1260"/>
      <c r="M14" s="1261"/>
      <c r="N14" s="1261"/>
      <c r="O14" s="1260"/>
      <c r="P14" s="1261"/>
      <c r="Q14" s="1262"/>
      <c r="R14" s="259"/>
      <c r="S14" s="1263" t="str">
        <f>IF(O14="",IF(L14="",IF(I14="","",ROUND(I15,3)),ROUND(L15,3)),ROUND(O15,3))</f>
        <v/>
      </c>
      <c r="T14" s="1263"/>
      <c r="U14" s="640"/>
      <c r="V14" s="579">
        <f>'別紙２ 排出状況'!D18</f>
        <v>0</v>
      </c>
      <c r="W14" s="261" t="s">
        <v>801</v>
      </c>
    </row>
    <row r="15" spans="1:25" ht="34.5" customHeight="1">
      <c r="A15" s="257"/>
      <c r="B15" s="257"/>
      <c r="C15" s="257"/>
      <c r="D15" s="259"/>
      <c r="E15" s="259"/>
      <c r="F15" s="1247" t="s">
        <v>702</v>
      </c>
      <c r="G15" s="1247"/>
      <c r="H15" s="1247"/>
      <c r="I15" s="1248" t="str">
        <f>IF(I14="","",IF(F14=0,0,1-I14/$F14))</f>
        <v/>
      </c>
      <c r="J15" s="1248"/>
      <c r="K15" s="1248"/>
      <c r="L15" s="1248" t="str">
        <f>IF(L14="","",IF(F14=0,0,1-L14/$F14))</f>
        <v/>
      </c>
      <c r="M15" s="1248"/>
      <c r="N15" s="1248"/>
      <c r="O15" s="1248" t="str">
        <f>IF(O14="","",IF(F14=0,0,1-O14/$F14))</f>
        <v/>
      </c>
      <c r="P15" s="1248"/>
      <c r="Q15" s="1248"/>
      <c r="R15" s="259"/>
      <c r="S15" s="259"/>
      <c r="T15" s="354"/>
      <c r="U15" s="362"/>
      <c r="V15" s="268" t="str">
        <f>IF(S14="",S21,S14)</f>
        <v/>
      </c>
    </row>
    <row r="16" spans="1:25" ht="18" customHeight="1">
      <c r="A16" s="257"/>
      <c r="B16" s="257"/>
      <c r="C16" s="257"/>
      <c r="D16" s="257" t="s">
        <v>703</v>
      </c>
      <c r="E16" s="257"/>
      <c r="F16" s="257"/>
      <c r="G16" s="257"/>
      <c r="H16" s="257"/>
      <c r="I16" s="257"/>
      <c r="J16" s="257"/>
      <c r="K16" s="257"/>
      <c r="L16" s="257"/>
      <c r="M16" s="257"/>
      <c r="N16" s="257"/>
      <c r="O16" s="257"/>
      <c r="P16" s="257"/>
      <c r="Q16" s="257"/>
      <c r="R16" s="257"/>
      <c r="S16" s="257"/>
      <c r="T16" s="257"/>
      <c r="U16" s="257"/>
      <c r="V16" s="257"/>
    </row>
    <row r="17" spans="1:27" ht="18.75" customHeight="1">
      <c r="A17" s="257"/>
      <c r="B17" s="257"/>
      <c r="C17" s="257" t="s">
        <v>795</v>
      </c>
      <c r="D17" s="257"/>
      <c r="E17" s="257"/>
      <c r="F17" s="257"/>
      <c r="G17" s="257"/>
      <c r="H17" s="257"/>
      <c r="I17" s="257"/>
      <c r="J17" s="257"/>
      <c r="K17" s="257"/>
      <c r="L17" s="257"/>
      <c r="M17" s="257"/>
      <c r="N17" s="257"/>
      <c r="O17" s="257"/>
      <c r="P17" s="257"/>
      <c r="Q17" s="257"/>
      <c r="R17" s="257"/>
      <c r="S17" s="257"/>
      <c r="T17" s="257"/>
      <c r="U17" s="257"/>
      <c r="V17" s="257"/>
    </row>
    <row r="18" spans="1:27" s="273" customFormat="1" ht="18.75" customHeight="1">
      <c r="A18" s="269"/>
      <c r="B18" s="269"/>
      <c r="C18" s="269"/>
      <c r="D18" s="269" t="s">
        <v>796</v>
      </c>
      <c r="E18" s="269"/>
      <c r="F18" s="269"/>
      <c r="G18" s="269"/>
      <c r="H18" s="269"/>
      <c r="I18" s="269"/>
      <c r="J18" s="269"/>
      <c r="K18" s="269"/>
      <c r="L18" s="269"/>
      <c r="M18" s="269"/>
      <c r="N18" s="269"/>
      <c r="O18" s="269"/>
      <c r="P18" s="269"/>
      <c r="Q18" s="269"/>
      <c r="R18" s="269"/>
      <c r="S18" s="269"/>
      <c r="T18" s="269"/>
      <c r="U18" s="269"/>
      <c r="V18" s="269"/>
      <c r="W18" s="269"/>
      <c r="X18" s="269"/>
      <c r="Y18" s="270"/>
      <c r="Z18" s="271"/>
      <c r="AA18" s="272"/>
    </row>
    <row r="19" spans="1:27" ht="23.25" customHeight="1">
      <c r="A19" s="257"/>
      <c r="B19" s="257"/>
      <c r="C19" s="257"/>
      <c r="D19" s="1238" t="s">
        <v>798</v>
      </c>
      <c r="E19" s="1238"/>
      <c r="F19" s="1239" t="s">
        <v>799</v>
      </c>
      <c r="G19" s="1240"/>
      <c r="H19" s="1240"/>
      <c r="I19" s="1240"/>
      <c r="J19" s="1240"/>
      <c r="K19" s="1240"/>
      <c r="L19" s="1240"/>
      <c r="M19" s="1240"/>
      <c r="N19" s="1240"/>
      <c r="O19" s="1240"/>
      <c r="P19" s="1240"/>
      <c r="Q19" s="1241"/>
      <c r="R19" s="274"/>
      <c r="S19" s="1235" t="s">
        <v>1185</v>
      </c>
      <c r="T19" s="1235"/>
      <c r="U19" s="1235"/>
      <c r="V19" s="275"/>
      <c r="W19" s="615" t="s">
        <v>2274</v>
      </c>
    </row>
    <row r="20" spans="1:27" s="282" customFormat="1" ht="23.25" customHeight="1">
      <c r="A20" s="277"/>
      <c r="B20" s="277"/>
      <c r="C20" s="277"/>
      <c r="D20" s="278" t="s">
        <v>704</v>
      </c>
      <c r="E20" s="279" t="s">
        <v>4</v>
      </c>
      <c r="F20" s="1244" t="s">
        <v>695</v>
      </c>
      <c r="G20" s="1245"/>
      <c r="H20" s="280" t="s">
        <v>4</v>
      </c>
      <c r="I20" s="1244" t="s">
        <v>696</v>
      </c>
      <c r="J20" s="1245"/>
      <c r="K20" s="280" t="s">
        <v>705</v>
      </c>
      <c r="L20" s="1244" t="s">
        <v>697</v>
      </c>
      <c r="M20" s="1245"/>
      <c r="N20" s="280" t="s">
        <v>705</v>
      </c>
      <c r="O20" s="1244" t="s">
        <v>698</v>
      </c>
      <c r="P20" s="1245"/>
      <c r="Q20" s="281" t="s">
        <v>705</v>
      </c>
      <c r="R20" s="274"/>
      <c r="S20" s="1246" t="s">
        <v>1186</v>
      </c>
      <c r="T20" s="1246"/>
      <c r="U20" s="580" t="s">
        <v>1187</v>
      </c>
      <c r="V20" s="275"/>
      <c r="W20" s="257" t="s">
        <v>2275</v>
      </c>
    </row>
    <row r="21" spans="1:27" ht="42" customHeight="1">
      <c r="A21" s="257"/>
      <c r="B21" s="257"/>
      <c r="C21" s="257"/>
      <c r="D21" s="283"/>
      <c r="E21" s="284"/>
      <c r="F21" s="1232"/>
      <c r="G21" s="1233"/>
      <c r="H21" s="355"/>
      <c r="I21" s="1232"/>
      <c r="J21" s="1233"/>
      <c r="K21" s="358" t="str">
        <f>IF(I21="","",1-I21/$F21)</f>
        <v/>
      </c>
      <c r="L21" s="1232"/>
      <c r="M21" s="1233"/>
      <c r="N21" s="358" t="str">
        <f>IF(L21="","",1-L21/$F21)</f>
        <v/>
      </c>
      <c r="O21" s="1232"/>
      <c r="P21" s="1233"/>
      <c r="Q21" s="359" t="str">
        <f>IF(O21="","",1-O21/$F21)</f>
        <v/>
      </c>
      <c r="R21" s="259"/>
      <c r="S21" s="1234" t="str">
        <f>IF(Q21="",IF(N21="",IF(K21="","",ROUND(K21,3)),ROUND(N21,3)),ROUND(Q21,3))</f>
        <v/>
      </c>
      <c r="T21" s="1234"/>
      <c r="U21" s="641"/>
      <c r="V21" s="285"/>
      <c r="W21" s="257" t="s">
        <v>802</v>
      </c>
    </row>
    <row r="22" spans="1:27" ht="18.75" customHeight="1">
      <c r="B22" s="257"/>
      <c r="C22" s="257"/>
      <c r="D22" s="257"/>
      <c r="E22" s="257"/>
      <c r="F22" s="257"/>
      <c r="G22" s="257"/>
      <c r="H22" s="257"/>
      <c r="I22" s="257"/>
      <c r="J22" s="257"/>
      <c r="K22" s="257"/>
      <c r="L22" s="257"/>
      <c r="M22" s="257"/>
      <c r="N22" s="257"/>
      <c r="O22" s="257"/>
      <c r="P22" s="257"/>
      <c r="Q22" s="257"/>
      <c r="R22" s="257"/>
      <c r="S22" s="257"/>
      <c r="T22" s="257"/>
      <c r="U22" s="257"/>
      <c r="V22" s="257"/>
      <c r="W22" s="257"/>
    </row>
    <row r="23" spans="1:27" s="273" customFormat="1" ht="18" customHeight="1">
      <c r="A23" s="269"/>
      <c r="B23" s="269"/>
      <c r="C23" s="269"/>
      <c r="D23" s="269" t="s">
        <v>797</v>
      </c>
      <c r="E23" s="269"/>
      <c r="F23" s="269"/>
      <c r="G23" s="269"/>
      <c r="H23" s="269"/>
      <c r="I23" s="269"/>
      <c r="J23" s="269"/>
      <c r="K23" s="269"/>
      <c r="L23" s="269"/>
      <c r="M23" s="269"/>
      <c r="N23" s="269"/>
      <c r="O23" s="269"/>
      <c r="P23" s="269"/>
      <c r="Q23" s="269"/>
      <c r="R23" s="269"/>
      <c r="S23" s="269"/>
      <c r="T23" s="269"/>
      <c r="U23" s="269"/>
      <c r="V23" s="269"/>
      <c r="W23" s="269"/>
      <c r="X23" s="269"/>
      <c r="Y23" s="270"/>
      <c r="Z23" s="271"/>
      <c r="AA23" s="272"/>
    </row>
    <row r="24" spans="1:27" ht="23.25" customHeight="1">
      <c r="A24" s="257"/>
      <c r="B24" s="257"/>
      <c r="C24" s="257"/>
      <c r="D24" s="1238" t="s">
        <v>798</v>
      </c>
      <c r="E24" s="1238"/>
      <c r="F24" s="1239" t="s">
        <v>800</v>
      </c>
      <c r="G24" s="1240"/>
      <c r="H24" s="1240"/>
      <c r="I24" s="1240"/>
      <c r="J24" s="1240"/>
      <c r="K24" s="1240"/>
      <c r="L24" s="1240"/>
      <c r="M24" s="1240"/>
      <c r="N24" s="1240"/>
      <c r="O24" s="1240"/>
      <c r="P24" s="1240"/>
      <c r="Q24" s="1241"/>
      <c r="R24" s="274"/>
      <c r="S24" s="1235" t="s">
        <v>1185</v>
      </c>
      <c r="T24" s="1235"/>
      <c r="U24" s="1235"/>
      <c r="V24" s="275"/>
      <c r="W24" s="276" t="s">
        <v>2276</v>
      </c>
    </row>
    <row r="25" spans="1:27" s="282" customFormat="1" ht="23.25" customHeight="1">
      <c r="A25" s="277"/>
      <c r="B25" s="277"/>
      <c r="C25" s="277"/>
      <c r="D25" s="286" t="s">
        <v>704</v>
      </c>
      <c r="E25" s="287" t="s">
        <v>4</v>
      </c>
      <c r="F25" s="1242" t="s">
        <v>695</v>
      </c>
      <c r="G25" s="1243"/>
      <c r="H25" s="356" t="s">
        <v>4</v>
      </c>
      <c r="I25" s="1242" t="s">
        <v>696</v>
      </c>
      <c r="J25" s="1243"/>
      <c r="K25" s="356" t="s">
        <v>705</v>
      </c>
      <c r="L25" s="1242" t="s">
        <v>697</v>
      </c>
      <c r="M25" s="1243"/>
      <c r="N25" s="356" t="s">
        <v>705</v>
      </c>
      <c r="O25" s="1242" t="s">
        <v>698</v>
      </c>
      <c r="P25" s="1243"/>
      <c r="Q25" s="357" t="s">
        <v>705</v>
      </c>
      <c r="R25" s="274"/>
      <c r="S25" s="1236" t="s">
        <v>1186</v>
      </c>
      <c r="T25" s="1237"/>
      <c r="U25" s="580" t="s">
        <v>1187</v>
      </c>
      <c r="V25" s="275"/>
      <c r="W25" s="257" t="s">
        <v>802</v>
      </c>
    </row>
    <row r="26" spans="1:27" ht="41.25" customHeight="1">
      <c r="A26" s="257"/>
      <c r="B26" s="257"/>
      <c r="C26" s="257"/>
      <c r="D26" s="283"/>
      <c r="E26" s="284"/>
      <c r="F26" s="1232"/>
      <c r="G26" s="1233"/>
      <c r="H26" s="355"/>
      <c r="I26" s="1232"/>
      <c r="J26" s="1233"/>
      <c r="K26" s="358" t="str">
        <f>IF(I26="","",1-I26/$F26)</f>
        <v/>
      </c>
      <c r="L26" s="1232"/>
      <c r="M26" s="1233"/>
      <c r="N26" s="358" t="str">
        <f>IF(L26="","",1-L26/$F26)</f>
        <v/>
      </c>
      <c r="O26" s="1232"/>
      <c r="P26" s="1233"/>
      <c r="Q26" s="359" t="str">
        <f>IF(O26="","",1-O26/$F26)</f>
        <v/>
      </c>
      <c r="R26" s="259"/>
      <c r="S26" s="1234" t="str">
        <f>IF(Q26="",IF(N26="",IF(K26="","",ROUND(K26,3)),ROUND(N26,3)),ROUND(Q26,3))</f>
        <v/>
      </c>
      <c r="T26" s="1234"/>
      <c r="U26" s="627"/>
      <c r="V26" s="257"/>
      <c r="W26" s="257" t="s">
        <v>2277</v>
      </c>
    </row>
    <row r="27" spans="1:27" ht="41.25" customHeight="1">
      <c r="A27" s="257"/>
      <c r="B27" s="257"/>
      <c r="C27" s="257"/>
      <c r="D27" s="283"/>
      <c r="E27" s="284"/>
      <c r="F27" s="1232"/>
      <c r="G27" s="1233"/>
      <c r="H27" s="355"/>
      <c r="I27" s="1232"/>
      <c r="J27" s="1233"/>
      <c r="K27" s="358" t="str">
        <f t="shared" ref="K27:K34" si="0">IF(I27="","",1-I27/$F27)</f>
        <v/>
      </c>
      <c r="L27" s="1232"/>
      <c r="M27" s="1233"/>
      <c r="N27" s="358" t="str">
        <f t="shared" ref="N27:N34" si="1">IF(L27="","",1-L27/$F27)</f>
        <v/>
      </c>
      <c r="O27" s="1232"/>
      <c r="P27" s="1233"/>
      <c r="Q27" s="359" t="str">
        <f t="shared" ref="Q27:Q34" si="2">IF(O27="","",1-O27/$F27)</f>
        <v/>
      </c>
      <c r="R27" s="259"/>
      <c r="S27" s="1234" t="str">
        <f t="shared" ref="S27:S34" si="3">IF(Q27="",IF(N27="",IF(K27="","",ROUND(K27,3)),ROUND(N27,3)),ROUND(Q27,3))</f>
        <v/>
      </c>
      <c r="T27" s="1234"/>
      <c r="U27" s="627"/>
      <c r="V27" s="257"/>
      <c r="W27" s="276"/>
    </row>
    <row r="28" spans="1:27" ht="41.25" customHeight="1">
      <c r="A28" s="257"/>
      <c r="B28" s="257"/>
      <c r="C28" s="257"/>
      <c r="D28" s="283"/>
      <c r="E28" s="284"/>
      <c r="F28" s="1232"/>
      <c r="G28" s="1233"/>
      <c r="H28" s="355"/>
      <c r="I28" s="1232"/>
      <c r="J28" s="1233"/>
      <c r="K28" s="358" t="str">
        <f t="shared" si="0"/>
        <v/>
      </c>
      <c r="L28" s="1232"/>
      <c r="M28" s="1233"/>
      <c r="N28" s="358" t="str">
        <f t="shared" si="1"/>
        <v/>
      </c>
      <c r="O28" s="1232"/>
      <c r="P28" s="1233"/>
      <c r="Q28" s="359" t="str">
        <f t="shared" si="2"/>
        <v/>
      </c>
      <c r="R28" s="259"/>
      <c r="S28" s="1234" t="str">
        <f t="shared" si="3"/>
        <v/>
      </c>
      <c r="T28" s="1234"/>
      <c r="U28" s="627"/>
      <c r="V28" s="257"/>
      <c r="W28" s="276"/>
    </row>
    <row r="29" spans="1:27" ht="41.25" customHeight="1">
      <c r="A29" s="257"/>
      <c r="B29" s="257"/>
      <c r="C29" s="257"/>
      <c r="D29" s="283"/>
      <c r="E29" s="284"/>
      <c r="F29" s="1232"/>
      <c r="G29" s="1233"/>
      <c r="H29" s="355"/>
      <c r="I29" s="1232"/>
      <c r="J29" s="1233"/>
      <c r="K29" s="358" t="str">
        <f t="shared" si="0"/>
        <v/>
      </c>
      <c r="L29" s="1232"/>
      <c r="M29" s="1233"/>
      <c r="N29" s="358" t="str">
        <f t="shared" si="1"/>
        <v/>
      </c>
      <c r="O29" s="1232"/>
      <c r="P29" s="1233"/>
      <c r="Q29" s="359" t="str">
        <f t="shared" si="2"/>
        <v/>
      </c>
      <c r="R29" s="259"/>
      <c r="S29" s="1234" t="str">
        <f t="shared" si="3"/>
        <v/>
      </c>
      <c r="T29" s="1234"/>
      <c r="U29" s="627"/>
      <c r="V29" s="257"/>
      <c r="W29" s="276"/>
    </row>
    <row r="30" spans="1:27" ht="41.25" customHeight="1">
      <c r="A30" s="257"/>
      <c r="B30" s="257"/>
      <c r="C30" s="257"/>
      <c r="D30" s="283"/>
      <c r="E30" s="284"/>
      <c r="F30" s="1232"/>
      <c r="G30" s="1233"/>
      <c r="H30" s="355"/>
      <c r="I30" s="1232"/>
      <c r="J30" s="1233"/>
      <c r="K30" s="358" t="str">
        <f t="shared" si="0"/>
        <v/>
      </c>
      <c r="L30" s="1232"/>
      <c r="M30" s="1233"/>
      <c r="N30" s="358" t="str">
        <f t="shared" si="1"/>
        <v/>
      </c>
      <c r="O30" s="1232"/>
      <c r="P30" s="1233"/>
      <c r="Q30" s="359" t="str">
        <f t="shared" si="2"/>
        <v/>
      </c>
      <c r="R30" s="259"/>
      <c r="S30" s="1234" t="str">
        <f t="shared" si="3"/>
        <v/>
      </c>
      <c r="T30" s="1234"/>
      <c r="U30" s="627"/>
      <c r="V30" s="257"/>
      <c r="W30" s="276"/>
    </row>
    <row r="31" spans="1:27" ht="41.25" customHeight="1">
      <c r="A31" s="257"/>
      <c r="B31" s="257"/>
      <c r="C31" s="257"/>
      <c r="D31" s="283"/>
      <c r="E31" s="284"/>
      <c r="F31" s="1232"/>
      <c r="G31" s="1233"/>
      <c r="H31" s="355"/>
      <c r="I31" s="1232"/>
      <c r="J31" s="1233"/>
      <c r="K31" s="358" t="str">
        <f t="shared" si="0"/>
        <v/>
      </c>
      <c r="L31" s="1232"/>
      <c r="M31" s="1233"/>
      <c r="N31" s="358" t="str">
        <f t="shared" si="1"/>
        <v/>
      </c>
      <c r="O31" s="1232"/>
      <c r="P31" s="1233"/>
      <c r="Q31" s="359" t="str">
        <f t="shared" si="2"/>
        <v/>
      </c>
      <c r="R31" s="259"/>
      <c r="S31" s="1234" t="str">
        <f t="shared" si="3"/>
        <v/>
      </c>
      <c r="T31" s="1234"/>
      <c r="U31" s="627"/>
      <c r="V31" s="257"/>
      <c r="W31" s="276"/>
    </row>
    <row r="32" spans="1:27" ht="41.25" customHeight="1">
      <c r="A32" s="257"/>
      <c r="B32" s="257"/>
      <c r="C32" s="257"/>
      <c r="D32" s="283"/>
      <c r="E32" s="284"/>
      <c r="F32" s="1232"/>
      <c r="G32" s="1233"/>
      <c r="H32" s="355"/>
      <c r="I32" s="1232"/>
      <c r="J32" s="1233"/>
      <c r="K32" s="358" t="str">
        <f t="shared" si="0"/>
        <v/>
      </c>
      <c r="L32" s="1232"/>
      <c r="M32" s="1233"/>
      <c r="N32" s="358" t="str">
        <f t="shared" si="1"/>
        <v/>
      </c>
      <c r="O32" s="1232"/>
      <c r="P32" s="1233"/>
      <c r="Q32" s="359" t="str">
        <f t="shared" si="2"/>
        <v/>
      </c>
      <c r="R32" s="259"/>
      <c r="S32" s="1234" t="str">
        <f t="shared" si="3"/>
        <v/>
      </c>
      <c r="T32" s="1234"/>
      <c r="U32" s="627"/>
      <c r="V32" s="257"/>
      <c r="W32" s="276"/>
    </row>
    <row r="33" spans="1:25" ht="41.25" customHeight="1">
      <c r="A33" s="257"/>
      <c r="B33" s="257"/>
      <c r="C33" s="257"/>
      <c r="D33" s="283"/>
      <c r="E33" s="284"/>
      <c r="F33" s="1232"/>
      <c r="G33" s="1233"/>
      <c r="H33" s="355"/>
      <c r="I33" s="1232"/>
      <c r="J33" s="1233"/>
      <c r="K33" s="358" t="str">
        <f t="shared" si="0"/>
        <v/>
      </c>
      <c r="L33" s="1232"/>
      <c r="M33" s="1233"/>
      <c r="N33" s="358" t="str">
        <f t="shared" si="1"/>
        <v/>
      </c>
      <c r="O33" s="1232"/>
      <c r="P33" s="1233"/>
      <c r="Q33" s="359" t="str">
        <f t="shared" si="2"/>
        <v/>
      </c>
      <c r="R33" s="259"/>
      <c r="S33" s="1234" t="str">
        <f t="shared" si="3"/>
        <v/>
      </c>
      <c r="T33" s="1234"/>
      <c r="U33" s="627"/>
      <c r="V33" s="257"/>
      <c r="W33" s="276"/>
    </row>
    <row r="34" spans="1:25" ht="41.25" customHeight="1">
      <c r="A34" s="257"/>
      <c r="B34" s="257"/>
      <c r="C34" s="257"/>
      <c r="D34" s="283"/>
      <c r="E34" s="284"/>
      <c r="F34" s="1232"/>
      <c r="G34" s="1233"/>
      <c r="H34" s="355"/>
      <c r="I34" s="1232"/>
      <c r="J34" s="1233"/>
      <c r="K34" s="358" t="str">
        <f t="shared" si="0"/>
        <v/>
      </c>
      <c r="L34" s="1232"/>
      <c r="M34" s="1233"/>
      <c r="N34" s="358" t="str">
        <f t="shared" si="1"/>
        <v/>
      </c>
      <c r="O34" s="1232"/>
      <c r="P34" s="1233"/>
      <c r="Q34" s="359" t="str">
        <f t="shared" si="2"/>
        <v/>
      </c>
      <c r="R34" s="259"/>
      <c r="S34" s="1234" t="str">
        <f t="shared" si="3"/>
        <v/>
      </c>
      <c r="T34" s="1234"/>
      <c r="U34" s="627"/>
      <c r="V34" s="257"/>
    </row>
    <row r="35" spans="1:25" ht="18.75" customHeight="1">
      <c r="B35" s="257"/>
      <c r="C35" s="257"/>
      <c r="D35" s="257"/>
      <c r="E35" s="257"/>
      <c r="F35" s="257"/>
      <c r="G35" s="257"/>
      <c r="H35" s="257"/>
      <c r="I35" s="257"/>
      <c r="J35" s="257"/>
      <c r="K35" s="257"/>
      <c r="L35" s="257"/>
      <c r="M35" s="257"/>
      <c r="N35" s="257"/>
      <c r="O35" s="257"/>
      <c r="P35" s="257"/>
      <c r="Q35" s="257"/>
      <c r="R35" s="257"/>
      <c r="S35" s="257"/>
      <c r="T35" s="257"/>
      <c r="U35" s="257"/>
      <c r="V35" s="257"/>
      <c r="W35" s="257"/>
    </row>
    <row r="36" spans="1:25" ht="18.75" customHeight="1">
      <c r="A36" s="257"/>
      <c r="B36" s="257"/>
      <c r="C36" s="257" t="s">
        <v>1188</v>
      </c>
      <c r="D36" s="257"/>
      <c r="E36" s="257"/>
      <c r="F36" s="257"/>
      <c r="G36" s="257"/>
      <c r="H36" s="257"/>
      <c r="I36" s="257"/>
      <c r="J36" s="257"/>
      <c r="K36" s="257"/>
      <c r="L36" s="257"/>
      <c r="M36" s="257"/>
      <c r="N36" s="257"/>
      <c r="O36" s="257"/>
      <c r="P36" s="257"/>
      <c r="Q36" s="257"/>
      <c r="R36" s="257"/>
      <c r="S36" s="257"/>
      <c r="T36" s="257"/>
      <c r="U36" s="257"/>
      <c r="V36" s="257"/>
      <c r="W36" s="257"/>
      <c r="Y36" s="257"/>
    </row>
    <row r="37" spans="1:25" ht="18.75" customHeight="1">
      <c r="A37" s="257"/>
      <c r="B37" s="257"/>
      <c r="C37" s="257"/>
      <c r="D37" s="1231"/>
      <c r="E37" s="1231"/>
      <c r="F37" s="1231"/>
      <c r="G37" s="1231"/>
      <c r="H37" s="1231"/>
      <c r="I37" s="1231"/>
      <c r="J37" s="1231"/>
      <c r="K37" s="1231"/>
      <c r="L37" s="1231"/>
      <c r="M37" s="1231"/>
      <c r="N37" s="1231"/>
      <c r="O37" s="1231"/>
      <c r="P37" s="1231"/>
      <c r="Q37" s="1231"/>
      <c r="R37" s="1231"/>
      <c r="S37" s="1231"/>
      <c r="T37" s="1231"/>
      <c r="U37" s="288"/>
      <c r="V37" s="288"/>
      <c r="W37" s="262" t="s">
        <v>706</v>
      </c>
      <c r="Y37" s="257"/>
    </row>
    <row r="38" spans="1:25" ht="18.75" customHeight="1">
      <c r="A38" s="257"/>
      <c r="B38" s="257"/>
      <c r="C38" s="257"/>
      <c r="D38" s="1231"/>
      <c r="E38" s="1231"/>
      <c r="F38" s="1231"/>
      <c r="G38" s="1231"/>
      <c r="H38" s="1231"/>
      <c r="I38" s="1231"/>
      <c r="J38" s="1231"/>
      <c r="K38" s="1231"/>
      <c r="L38" s="1231"/>
      <c r="M38" s="1231"/>
      <c r="N38" s="1231"/>
      <c r="O38" s="1231"/>
      <c r="P38" s="1231"/>
      <c r="Q38" s="1231"/>
      <c r="R38" s="1231"/>
      <c r="S38" s="1231"/>
      <c r="T38" s="1231"/>
      <c r="U38" s="288"/>
      <c r="V38" s="288"/>
      <c r="W38" s="257"/>
      <c r="Y38" s="257"/>
    </row>
    <row r="39" spans="1:25" ht="18.75" customHeight="1">
      <c r="A39" s="257"/>
      <c r="B39" s="257"/>
      <c r="C39" s="257"/>
      <c r="D39" s="1231"/>
      <c r="E39" s="1231"/>
      <c r="F39" s="1231"/>
      <c r="G39" s="1231"/>
      <c r="H39" s="1231"/>
      <c r="I39" s="1231"/>
      <c r="J39" s="1231"/>
      <c r="K39" s="1231"/>
      <c r="L39" s="1231"/>
      <c r="M39" s="1231"/>
      <c r="N39" s="1231"/>
      <c r="O39" s="1231"/>
      <c r="P39" s="1231"/>
      <c r="Q39" s="1231"/>
      <c r="R39" s="1231"/>
      <c r="S39" s="1231"/>
      <c r="T39" s="1231"/>
      <c r="U39" s="288"/>
      <c r="V39" s="288"/>
      <c r="W39" s="257"/>
      <c r="Y39" s="257"/>
    </row>
    <row r="40" spans="1:25" ht="18.75" customHeight="1">
      <c r="A40" s="257"/>
      <c r="B40" s="257"/>
      <c r="C40" s="257"/>
      <c r="D40" s="1231"/>
      <c r="E40" s="1231"/>
      <c r="F40" s="1231"/>
      <c r="G40" s="1231"/>
      <c r="H40" s="1231"/>
      <c r="I40" s="1231"/>
      <c r="J40" s="1231"/>
      <c r="K40" s="1231"/>
      <c r="L40" s="1231"/>
      <c r="M40" s="1231"/>
      <c r="N40" s="1231"/>
      <c r="O40" s="1231"/>
      <c r="P40" s="1231"/>
      <c r="Q40" s="1231"/>
      <c r="R40" s="1231"/>
      <c r="S40" s="1231"/>
      <c r="T40" s="1231"/>
      <c r="U40" s="288"/>
      <c r="V40" s="288"/>
      <c r="W40" s="257"/>
      <c r="Y40" s="257"/>
    </row>
    <row r="41" spans="1:25" ht="18.75" customHeight="1">
      <c r="A41" s="257"/>
      <c r="B41" s="257"/>
      <c r="C41" s="257"/>
      <c r="D41" s="1231"/>
      <c r="E41" s="1231"/>
      <c r="F41" s="1231"/>
      <c r="G41" s="1231"/>
      <c r="H41" s="1231"/>
      <c r="I41" s="1231"/>
      <c r="J41" s="1231"/>
      <c r="K41" s="1231"/>
      <c r="L41" s="1231"/>
      <c r="M41" s="1231"/>
      <c r="N41" s="1231"/>
      <c r="O41" s="1231"/>
      <c r="P41" s="1231"/>
      <c r="Q41" s="1231"/>
      <c r="R41" s="1231"/>
      <c r="S41" s="1231"/>
      <c r="T41" s="1231"/>
      <c r="U41" s="288"/>
      <c r="V41" s="288"/>
      <c r="W41" s="257"/>
      <c r="Y41" s="257"/>
    </row>
    <row r="42" spans="1:25" ht="18.75" customHeight="1">
      <c r="A42" s="257"/>
      <c r="B42" s="257"/>
      <c r="C42" s="257"/>
      <c r="D42" s="1231"/>
      <c r="E42" s="1231"/>
      <c r="F42" s="1231"/>
      <c r="G42" s="1231"/>
      <c r="H42" s="1231"/>
      <c r="I42" s="1231"/>
      <c r="J42" s="1231"/>
      <c r="K42" s="1231"/>
      <c r="L42" s="1231"/>
      <c r="M42" s="1231"/>
      <c r="N42" s="1231"/>
      <c r="O42" s="1231"/>
      <c r="P42" s="1231"/>
      <c r="Q42" s="1231"/>
      <c r="R42" s="1231"/>
      <c r="S42" s="1231"/>
      <c r="T42" s="1231"/>
      <c r="U42" s="288"/>
      <c r="V42" s="288"/>
      <c r="W42" s="257"/>
      <c r="Y42" s="257"/>
    </row>
    <row r="43" spans="1:25" ht="18.75" customHeight="1">
      <c r="A43" s="257"/>
      <c r="B43" s="257"/>
      <c r="C43" s="257"/>
      <c r="D43" s="1231"/>
      <c r="E43" s="1231"/>
      <c r="F43" s="1231"/>
      <c r="G43" s="1231"/>
      <c r="H43" s="1231"/>
      <c r="I43" s="1231"/>
      <c r="J43" s="1231"/>
      <c r="K43" s="1231"/>
      <c r="L43" s="1231"/>
      <c r="M43" s="1231"/>
      <c r="N43" s="1231"/>
      <c r="O43" s="1231"/>
      <c r="P43" s="1231"/>
      <c r="Q43" s="1231"/>
      <c r="R43" s="1231"/>
      <c r="S43" s="1231"/>
      <c r="T43" s="1231"/>
      <c r="U43" s="288"/>
      <c r="V43" s="288"/>
      <c r="W43" s="257"/>
      <c r="Y43" s="257"/>
    </row>
    <row r="44" spans="1:25" ht="18.75" customHeight="1">
      <c r="A44" s="257"/>
      <c r="B44" s="257"/>
      <c r="C44" s="257"/>
      <c r="D44" s="1231"/>
      <c r="E44" s="1231"/>
      <c r="F44" s="1231"/>
      <c r="G44" s="1231"/>
      <c r="H44" s="1231"/>
      <c r="I44" s="1231"/>
      <c r="J44" s="1231"/>
      <c r="K44" s="1231"/>
      <c r="L44" s="1231"/>
      <c r="M44" s="1231"/>
      <c r="N44" s="1231"/>
      <c r="O44" s="1231"/>
      <c r="P44" s="1231"/>
      <c r="Q44" s="1231"/>
      <c r="R44" s="1231"/>
      <c r="S44" s="1231"/>
      <c r="T44" s="1231"/>
      <c r="U44" s="288"/>
      <c r="V44" s="288"/>
      <c r="W44" s="257"/>
      <c r="Y44" s="257"/>
    </row>
    <row r="45" spans="1:25" ht="18.75" customHeight="1">
      <c r="A45" s="257"/>
      <c r="B45" s="257"/>
      <c r="C45" s="257"/>
      <c r="D45" s="1231"/>
      <c r="E45" s="1231"/>
      <c r="F45" s="1231"/>
      <c r="G45" s="1231"/>
      <c r="H45" s="1231"/>
      <c r="I45" s="1231"/>
      <c r="J45" s="1231"/>
      <c r="K45" s="1231"/>
      <c r="L45" s="1231"/>
      <c r="M45" s="1231"/>
      <c r="N45" s="1231"/>
      <c r="O45" s="1231"/>
      <c r="P45" s="1231"/>
      <c r="Q45" s="1231"/>
      <c r="R45" s="1231"/>
      <c r="S45" s="1231"/>
      <c r="T45" s="1231"/>
      <c r="U45" s="288"/>
      <c r="V45" s="288"/>
      <c r="W45" s="257"/>
      <c r="Y45" s="257"/>
    </row>
    <row r="46" spans="1:25" ht="18.75" customHeight="1">
      <c r="A46" s="257"/>
      <c r="B46" s="257"/>
      <c r="C46" s="257"/>
      <c r="D46" s="1231"/>
      <c r="E46" s="1231"/>
      <c r="F46" s="1231"/>
      <c r="G46" s="1231"/>
      <c r="H46" s="1231"/>
      <c r="I46" s="1231"/>
      <c r="J46" s="1231"/>
      <c r="K46" s="1231"/>
      <c r="L46" s="1231"/>
      <c r="M46" s="1231"/>
      <c r="N46" s="1231"/>
      <c r="O46" s="1231"/>
      <c r="P46" s="1231"/>
      <c r="Q46" s="1231"/>
      <c r="R46" s="1231"/>
      <c r="S46" s="1231"/>
      <c r="T46" s="1231"/>
      <c r="U46" s="288"/>
      <c r="V46" s="288"/>
      <c r="W46" s="257"/>
      <c r="Y46" s="257"/>
    </row>
    <row r="47" spans="1:25" ht="18.75" customHeight="1">
      <c r="A47" s="257"/>
      <c r="B47" s="257"/>
      <c r="C47" s="257"/>
      <c r="D47" s="1231"/>
      <c r="E47" s="1231"/>
      <c r="F47" s="1231"/>
      <c r="G47" s="1231"/>
      <c r="H47" s="1231"/>
      <c r="I47" s="1231"/>
      <c r="J47" s="1231"/>
      <c r="K47" s="1231"/>
      <c r="L47" s="1231"/>
      <c r="M47" s="1231"/>
      <c r="N47" s="1231"/>
      <c r="O47" s="1231"/>
      <c r="P47" s="1231"/>
      <c r="Q47" s="1231"/>
      <c r="R47" s="1231"/>
      <c r="S47" s="1231"/>
      <c r="T47" s="1231"/>
      <c r="U47" s="288"/>
      <c r="V47" s="288"/>
      <c r="W47" s="257"/>
      <c r="Y47" s="257"/>
    </row>
    <row r="48" spans="1:25" ht="18.75" customHeight="1">
      <c r="A48" s="257"/>
      <c r="B48" s="257"/>
      <c r="C48" s="257"/>
      <c r="D48" s="1231"/>
      <c r="E48" s="1231"/>
      <c r="F48" s="1231"/>
      <c r="G48" s="1231"/>
      <c r="H48" s="1231"/>
      <c r="I48" s="1231"/>
      <c r="J48" s="1231"/>
      <c r="K48" s="1231"/>
      <c r="L48" s="1231"/>
      <c r="M48" s="1231"/>
      <c r="N48" s="1231"/>
      <c r="O48" s="1231"/>
      <c r="P48" s="1231"/>
      <c r="Q48" s="1231"/>
      <c r="R48" s="1231"/>
      <c r="S48" s="1231"/>
      <c r="T48" s="1231"/>
      <c r="U48" s="288"/>
      <c r="V48" s="288"/>
      <c r="W48" s="257"/>
      <c r="Y48" s="257"/>
    </row>
    <row r="49" spans="1:25" ht="18.75" customHeight="1">
      <c r="A49" s="257"/>
      <c r="B49" s="257"/>
      <c r="C49" s="257"/>
      <c r="D49" s="1231"/>
      <c r="E49" s="1231"/>
      <c r="F49" s="1231"/>
      <c r="G49" s="1231"/>
      <c r="H49" s="1231"/>
      <c r="I49" s="1231"/>
      <c r="J49" s="1231"/>
      <c r="K49" s="1231"/>
      <c r="L49" s="1231"/>
      <c r="M49" s="1231"/>
      <c r="N49" s="1231"/>
      <c r="O49" s="1231"/>
      <c r="P49" s="1231"/>
      <c r="Q49" s="1231"/>
      <c r="R49" s="1231"/>
      <c r="S49" s="1231"/>
      <c r="T49" s="1231"/>
      <c r="U49" s="288"/>
      <c r="V49" s="288"/>
      <c r="W49" s="257"/>
      <c r="Y49" s="257"/>
    </row>
    <row r="50" spans="1:25" ht="18.75" customHeight="1">
      <c r="A50" s="257"/>
      <c r="B50" s="257"/>
      <c r="C50" s="257"/>
      <c r="D50" s="1231"/>
      <c r="E50" s="1231"/>
      <c r="F50" s="1231"/>
      <c r="G50" s="1231"/>
      <c r="H50" s="1231"/>
      <c r="I50" s="1231"/>
      <c r="J50" s="1231"/>
      <c r="K50" s="1231"/>
      <c r="L50" s="1231"/>
      <c r="M50" s="1231"/>
      <c r="N50" s="1231"/>
      <c r="O50" s="1231"/>
      <c r="P50" s="1231"/>
      <c r="Q50" s="1231"/>
      <c r="R50" s="1231"/>
      <c r="S50" s="1231"/>
      <c r="T50" s="1231"/>
      <c r="U50" s="288"/>
      <c r="V50" s="288"/>
      <c r="W50" s="257"/>
      <c r="Y50" s="257"/>
    </row>
    <row r="51" spans="1:25" ht="18.75" customHeight="1">
      <c r="B51" s="257"/>
      <c r="C51" s="257"/>
      <c r="D51" s="257"/>
      <c r="E51" s="257"/>
      <c r="F51" s="257"/>
      <c r="G51" s="257"/>
      <c r="H51" s="257"/>
      <c r="I51" s="257"/>
      <c r="J51" s="257"/>
      <c r="K51" s="257"/>
      <c r="L51" s="257"/>
      <c r="M51" s="257"/>
      <c r="N51" s="257"/>
      <c r="O51" s="257"/>
      <c r="P51" s="257"/>
      <c r="Q51" s="257"/>
      <c r="R51" s="257"/>
      <c r="S51" s="257"/>
      <c r="T51" s="257"/>
      <c r="U51" s="257"/>
      <c r="V51" s="257"/>
      <c r="W51" s="257"/>
    </row>
    <row r="52" spans="1:25" ht="18.75" customHeight="1">
      <c r="B52" s="257"/>
      <c r="C52" s="257"/>
      <c r="D52" s="257"/>
      <c r="E52" s="257"/>
      <c r="F52" s="257"/>
      <c r="G52" s="257"/>
      <c r="I52" s="257"/>
      <c r="J52" s="257"/>
      <c r="K52" s="257"/>
      <c r="L52" s="257"/>
      <c r="M52" s="257"/>
      <c r="N52" s="257"/>
      <c r="O52" s="257"/>
      <c r="P52" s="257"/>
      <c r="Q52" s="257"/>
      <c r="R52" s="257"/>
      <c r="S52" s="257"/>
      <c r="T52" s="257"/>
      <c r="U52" s="257"/>
      <c r="V52" s="257"/>
      <c r="W52" s="257"/>
    </row>
    <row r="53" spans="1:25" ht="18.75" customHeight="1"/>
    <row r="54" spans="1:25" ht="18.75" customHeight="1"/>
    <row r="55" spans="1:25" ht="18.75" customHeight="1"/>
    <row r="56" spans="1:25" ht="18.75" customHeight="1"/>
    <row r="57" spans="1:25" ht="18.75" customHeight="1"/>
    <row r="58" spans="1:25" ht="18.75" customHeight="1"/>
    <row r="59" spans="1:25" ht="18.75" customHeight="1"/>
    <row r="60" spans="1:25" ht="18.75" customHeight="1"/>
    <row r="61" spans="1:25" ht="18.75" customHeight="1"/>
    <row r="62" spans="1:25" ht="18.75" customHeight="1"/>
    <row r="63" spans="1:25" ht="18.75" customHeight="1"/>
    <row r="64" spans="1:25"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sheetData>
  <sheetProtection algorithmName="SHA-512" hashValue="lTnVgwWngyc/XctMcOGcMNnSUvTnYSoNtpAQ4obvGeDOPlBKqB3NVwxiC6QnLC8qP72bddMtSDGOvXC3ofh8XA==" saltValue="SqQRyCBelA/+nbPxw0LqIg==" spinCount="100000" sheet="1" selectLockedCells="1"/>
  <sortState xmlns:xlrd2="http://schemas.microsoft.com/office/spreadsheetml/2017/richdata2" ref="W25:W26">
    <sortCondition descending="1" ref="W27"/>
  </sortState>
  <dataConsolidate/>
  <mergeCells count="95">
    <mergeCell ref="C6:E7"/>
    <mergeCell ref="C8:D8"/>
    <mergeCell ref="S12:U12"/>
    <mergeCell ref="S13:T13"/>
    <mergeCell ref="S19:U19"/>
    <mergeCell ref="T7:T8"/>
    <mergeCell ref="F8:G8"/>
    <mergeCell ref="I8:J8"/>
    <mergeCell ref="L8:M8"/>
    <mergeCell ref="O8:P8"/>
    <mergeCell ref="F14:H14"/>
    <mergeCell ref="I14:K14"/>
    <mergeCell ref="L14:N14"/>
    <mergeCell ref="O14:Q14"/>
    <mergeCell ref="S14:T14"/>
    <mergeCell ref="D12:E14"/>
    <mergeCell ref="I5:Q5"/>
    <mergeCell ref="F6:H7"/>
    <mergeCell ref="I6:K7"/>
    <mergeCell ref="L6:N7"/>
    <mergeCell ref="O6:Q7"/>
    <mergeCell ref="F12:H13"/>
    <mergeCell ref="I12:K13"/>
    <mergeCell ref="L12:N13"/>
    <mergeCell ref="O12:Q13"/>
    <mergeCell ref="D19:E19"/>
    <mergeCell ref="F19:Q19"/>
    <mergeCell ref="F20:G20"/>
    <mergeCell ref="I20:J20"/>
    <mergeCell ref="S20:T20"/>
    <mergeCell ref="F15:H15"/>
    <mergeCell ref="I15:K15"/>
    <mergeCell ref="L15:N15"/>
    <mergeCell ref="O15:Q15"/>
    <mergeCell ref="L20:M20"/>
    <mergeCell ref="O20:P20"/>
    <mergeCell ref="F21:G21"/>
    <mergeCell ref="I21:J21"/>
    <mergeCell ref="L21:M21"/>
    <mergeCell ref="O21:P21"/>
    <mergeCell ref="S21:T21"/>
    <mergeCell ref="D24:E24"/>
    <mergeCell ref="F24:Q24"/>
    <mergeCell ref="F25:G25"/>
    <mergeCell ref="I25:J25"/>
    <mergeCell ref="L25:M25"/>
    <mergeCell ref="O25:P25"/>
    <mergeCell ref="S24:U24"/>
    <mergeCell ref="S25:T25"/>
    <mergeCell ref="F27:G27"/>
    <mergeCell ref="I27:J27"/>
    <mergeCell ref="L27:M27"/>
    <mergeCell ref="O27:P27"/>
    <mergeCell ref="S27:T27"/>
    <mergeCell ref="F26:G26"/>
    <mergeCell ref="I26:J26"/>
    <mergeCell ref="L26:M26"/>
    <mergeCell ref="O26:P26"/>
    <mergeCell ref="S26:T26"/>
    <mergeCell ref="F29:G29"/>
    <mergeCell ref="I29:J29"/>
    <mergeCell ref="L29:M29"/>
    <mergeCell ref="O29:P29"/>
    <mergeCell ref="S29:T29"/>
    <mergeCell ref="F28:G28"/>
    <mergeCell ref="I28:J28"/>
    <mergeCell ref="L28:M28"/>
    <mergeCell ref="O28:P28"/>
    <mergeCell ref="S28:T28"/>
    <mergeCell ref="F31:G31"/>
    <mergeCell ref="I31:J31"/>
    <mergeCell ref="L31:M31"/>
    <mergeCell ref="O31:P31"/>
    <mergeCell ref="S31:T31"/>
    <mergeCell ref="F30:G30"/>
    <mergeCell ref="I30:J30"/>
    <mergeCell ref="L30:M30"/>
    <mergeCell ref="O30:P30"/>
    <mergeCell ref="S30:T30"/>
    <mergeCell ref="D37:T50"/>
    <mergeCell ref="F32:G32"/>
    <mergeCell ref="I32:J32"/>
    <mergeCell ref="L32:M32"/>
    <mergeCell ref="O32:P32"/>
    <mergeCell ref="S32:T32"/>
    <mergeCell ref="F33:G33"/>
    <mergeCell ref="I33:J33"/>
    <mergeCell ref="L33:M33"/>
    <mergeCell ref="O33:P33"/>
    <mergeCell ref="S33:T33"/>
    <mergeCell ref="F34:G34"/>
    <mergeCell ref="I34:J34"/>
    <mergeCell ref="L34:M34"/>
    <mergeCell ref="O34:P34"/>
    <mergeCell ref="S34:T34"/>
  </mergeCells>
  <phoneticPr fontId="22"/>
  <conditionalFormatting sqref="C8:D8">
    <cfRule type="cellIs" dxfId="44" priority="4" operator="equal">
      <formula>""</formula>
    </cfRule>
  </conditionalFormatting>
  <conditionalFormatting sqref="D21:J21">
    <cfRule type="cellIs" dxfId="43" priority="6" stopIfTrue="1" operator="equal">
      <formula>""</formula>
    </cfRule>
  </conditionalFormatting>
  <conditionalFormatting sqref="D26:J34">
    <cfRule type="cellIs" dxfId="42" priority="12" stopIfTrue="1" operator="equal">
      <formula>""</formula>
    </cfRule>
  </conditionalFormatting>
  <conditionalFormatting sqref="D37:T50">
    <cfRule type="cellIs" dxfId="41" priority="5" stopIfTrue="1" operator="equal">
      <formula>""</formula>
    </cfRule>
  </conditionalFormatting>
  <conditionalFormatting sqref="F8:G8">
    <cfRule type="cellIs" dxfId="40" priority="259" stopIfTrue="1" operator="equal">
      <formula>""</formula>
    </cfRule>
  </conditionalFormatting>
  <conditionalFormatting sqref="F14:H14">
    <cfRule type="expression" priority="7">
      <formula>"&gt;0"</formula>
    </cfRule>
    <cfRule type="expression" dxfId="39" priority="8">
      <formula>$V$14</formula>
    </cfRule>
  </conditionalFormatting>
  <conditionalFormatting sqref="F14:Q14">
    <cfRule type="containsBlanks" dxfId="38" priority="261">
      <formula>LEN(TRIM(F14))=0</formula>
    </cfRule>
  </conditionalFormatting>
  <conditionalFormatting sqref="I8:J8">
    <cfRule type="cellIs" dxfId="37" priority="258" stopIfTrue="1" operator="equal">
      <formula>""</formula>
    </cfRule>
  </conditionalFormatting>
  <conditionalFormatting sqref="L8:M8">
    <cfRule type="cellIs" dxfId="36" priority="257" stopIfTrue="1" operator="equal">
      <formula>""</formula>
    </cfRule>
  </conditionalFormatting>
  <conditionalFormatting sqref="L21:M21">
    <cfRule type="cellIs" dxfId="35" priority="14" stopIfTrue="1" operator="equal">
      <formula>""</formula>
    </cfRule>
  </conditionalFormatting>
  <conditionalFormatting sqref="L26:M34">
    <cfRule type="cellIs" dxfId="34" priority="11" stopIfTrue="1" operator="equal">
      <formula>""</formula>
    </cfRule>
  </conditionalFormatting>
  <conditionalFormatting sqref="O8:P8">
    <cfRule type="cellIs" dxfId="33" priority="256" stopIfTrue="1" operator="equal">
      <formula>""</formula>
    </cfRule>
  </conditionalFormatting>
  <conditionalFormatting sqref="O21:P21">
    <cfRule type="cellIs" dxfId="32" priority="13" stopIfTrue="1" operator="equal">
      <formula>""</formula>
    </cfRule>
  </conditionalFormatting>
  <conditionalFormatting sqref="O26:P34">
    <cfRule type="cellIs" dxfId="31" priority="10" stopIfTrue="1" operator="equal">
      <formula>""</formula>
    </cfRule>
  </conditionalFormatting>
  <conditionalFormatting sqref="U14">
    <cfRule type="cellIs" dxfId="30" priority="3" operator="equal">
      <formula>""</formula>
    </cfRule>
  </conditionalFormatting>
  <conditionalFormatting sqref="U21">
    <cfRule type="cellIs" dxfId="29" priority="2" operator="equal">
      <formula>""</formula>
    </cfRule>
  </conditionalFormatting>
  <conditionalFormatting sqref="U26:U34">
    <cfRule type="cellIs" dxfId="28" priority="1" operator="equal">
      <formula>""</formula>
    </cfRule>
  </conditionalFormatting>
  <dataValidations count="8">
    <dataValidation type="custom" imeMode="on" operator="lessThanOrEqual" showInputMessage="1" showErrorMessage="1" errorTitle="入力エラー" error="文字数制限(40文字以内)を超過しています。_x000a_又は_x000a_総排出量・原単位当たりの排出量のいずれかの欄に入力してください。" sqref="D21 D26:D34" xr:uid="{00000000-0002-0000-0700-000000000000}">
      <formula1>AND(LEN(D21)&lt;=40,COUNTBLANK($F$14:$Q$14)=12)</formula1>
    </dataValidation>
    <dataValidation type="custom" imeMode="on" operator="lessThanOrEqual" showInputMessage="1" showErrorMessage="1" errorTitle="入力エラー" error="文字数制限(20文字以内)を超過しています。_x000a_又は_x000a_総排出量・原単位当たりの排出量のいずれかの欄に入力してください。" sqref="E21 E26:E34" xr:uid="{00000000-0002-0000-0700-000001000000}">
      <formula1>AND(LEN(E21)&lt;=20,COUNTBLANK($F$14:$Q$14)=12)</formula1>
    </dataValidation>
    <dataValidation type="whole" allowBlank="1" showInputMessage="1" showErrorMessage="1" error="2018年度以降の西暦年度を入力して下さい。" sqref="F8:G8" xr:uid="{00000000-0002-0000-0700-000002000000}">
      <formula1>2018</formula1>
      <formula2>2100</formula2>
    </dataValidation>
    <dataValidation type="list" allowBlank="1" showInputMessage="1" showErrorMessage="1" sqref="H26:H34 H21" xr:uid="{00000000-0002-0000-0700-000003000000}">
      <formula1>"t-CO2,kg-CO2"</formula1>
    </dataValidation>
    <dataValidation type="custom" imeMode="off" operator="lessThanOrEqual" allowBlank="1" showInputMessage="1" showErrorMessage="1" sqref="V21" xr:uid="{00000000-0002-0000-0700-000004000000}">
      <formula1>AND(LEN(V21)&lt;=6,COUNTBLANK($F$14:$U$14)=23)</formula1>
    </dataValidation>
    <dataValidation type="textLength" imeMode="on" operator="lessThanOrEqual" allowBlank="1" showInputMessage="1" showErrorMessage="1" errorTitle="入力エラー" error="文字数制限(860文字以内)を超過しています。" sqref="U37:V50 D37" xr:uid="{00000000-0002-0000-0700-000005000000}">
      <formula1>860</formula1>
    </dataValidation>
    <dataValidation type="custom" allowBlank="1" showInputMessage="1" showErrorMessage="1" error="総排出量欄を入力した場合は、原単位欄は入力できません。" sqref="F21:G21 I21:J21 L21:M21 O21:P21 F26:G34 O26:P34 L26:M34 I26:J34" xr:uid="{00000000-0002-0000-0700-000006000000}">
      <formula1>COUNTBLANK($F$14:$Q$14)=12</formula1>
    </dataValidation>
    <dataValidation type="custom" allowBlank="1" showInputMessage="1" showErrorMessage="1" error="原単位欄を入力した場合は、総排出量欄は入力できません。_x000a_または_x000a_整数を入力してください。" sqref="F14:Q14" xr:uid="{00000000-0002-0000-0700-000007000000}">
      <formula1>AND(F14=INT(F14),COUNTBLANK($F$21:$Q$21)=12)</formula1>
    </dataValidation>
  </dataValidations>
  <printOptions horizontalCentered="1"/>
  <pageMargins left="0.47244094488188981" right="0.47244094488188981" top="0.59055118110236227" bottom="0" header="0.31496062992125984" footer="0.31496062992125984"/>
  <pageSetup paperSize="9" scale="70" orientation="portrait" r:id="rId1"/>
  <headerFooter alignWithMargins="0"/>
  <rowBreaks count="1" manualBreakCount="1">
    <brk id="51" max="31"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pageSetUpPr fitToPage="1"/>
  </sheetPr>
  <dimension ref="A1:R45"/>
  <sheetViews>
    <sheetView showGridLines="0" view="pageBreakPreview" zoomScale="90" zoomScaleNormal="100" zoomScaleSheetLayoutView="90" workbookViewId="0">
      <selection activeCell="H11" sqref="H11"/>
    </sheetView>
  </sheetViews>
  <sheetFormatPr defaultColWidth="9" defaultRowHeight="14"/>
  <cols>
    <col min="1" max="1" width="3.6328125" style="289" customWidth="1"/>
    <col min="2" max="4" width="4.90625" style="289" customWidth="1"/>
    <col min="5" max="5" width="13.08984375" style="289" customWidth="1"/>
    <col min="6" max="6" width="5" style="289" customWidth="1"/>
    <col min="7" max="7" width="45.90625" style="289" customWidth="1"/>
    <col min="8" max="8" width="12.90625" style="289" customWidth="1"/>
    <col min="9" max="11" width="9.08984375" style="289" customWidth="1"/>
    <col min="12" max="13" width="6.90625" style="289" customWidth="1"/>
    <col min="14" max="16" width="13.36328125" style="289" customWidth="1"/>
    <col min="17" max="16384" width="9" style="289"/>
  </cols>
  <sheetData>
    <row r="1" spans="1:18">
      <c r="A1" s="289" t="s">
        <v>707</v>
      </c>
    </row>
    <row r="2" spans="1:18" ht="20.25" customHeight="1">
      <c r="A2" s="349" t="s">
        <v>780</v>
      </c>
      <c r="B2" s="349"/>
      <c r="C2" s="290"/>
      <c r="D2" s="290"/>
      <c r="E2" s="290"/>
      <c r="F2" s="290"/>
      <c r="G2" s="290"/>
      <c r="H2" s="290"/>
      <c r="I2" s="290"/>
      <c r="J2" s="290"/>
    </row>
    <row r="3" spans="1:18" ht="8.25" customHeight="1">
      <c r="A3" s="314"/>
      <c r="B3" s="314"/>
    </row>
    <row r="4" spans="1:18" ht="17.25" customHeight="1">
      <c r="A4" s="350" t="s">
        <v>819</v>
      </c>
      <c r="B4" s="314"/>
      <c r="K4" s="291"/>
    </row>
    <row r="5" spans="1:18" ht="21" customHeight="1">
      <c r="A5" s="314" t="s">
        <v>1189</v>
      </c>
      <c r="B5" s="314"/>
      <c r="K5" s="291"/>
      <c r="N5" s="1298" t="s">
        <v>1190</v>
      </c>
      <c r="O5" s="1298"/>
      <c r="P5" s="1298"/>
    </row>
    <row r="6" spans="1:18" ht="17.25" customHeight="1">
      <c r="K6" s="291"/>
      <c r="N6" s="260" t="s">
        <v>696</v>
      </c>
      <c r="O6" s="260" t="s">
        <v>697</v>
      </c>
      <c r="P6" s="260" t="s">
        <v>698</v>
      </c>
    </row>
    <row r="7" spans="1:18" ht="57.75" customHeight="1">
      <c r="K7" s="291"/>
      <c r="N7" s="581" t="str">
        <f>IF(I40="","",I40)</f>
        <v/>
      </c>
      <c r="O7" s="260" t="str">
        <f>IF(J40="","",J40)</f>
        <v/>
      </c>
      <c r="P7" s="457" t="str">
        <f>IF(K40="","",K40)</f>
        <v/>
      </c>
    </row>
    <row r="8" spans="1:18" ht="21.75" customHeight="1">
      <c r="O8" s="292"/>
      <c r="P8" s="293" t="s">
        <v>1194</v>
      </c>
    </row>
    <row r="9" spans="1:18" ht="27.75" customHeight="1">
      <c r="B9" s="1298" t="s">
        <v>708</v>
      </c>
      <c r="C9" s="1298"/>
      <c r="D9" s="1298"/>
      <c r="E9" s="1298"/>
      <c r="F9" s="1306" t="s">
        <v>709</v>
      </c>
      <c r="G9" s="1307"/>
      <c r="H9" s="1310" t="s">
        <v>1191</v>
      </c>
      <c r="I9" s="1312" t="s">
        <v>1192</v>
      </c>
      <c r="J9" s="1313"/>
      <c r="K9" s="1313"/>
      <c r="L9" s="1313"/>
      <c r="M9" s="1313"/>
      <c r="N9" s="1313"/>
      <c r="O9" s="1313"/>
      <c r="P9" s="1314"/>
    </row>
    <row r="10" spans="1:18" ht="27.75" customHeight="1" thickBot="1">
      <c r="B10" s="347" t="s">
        <v>710</v>
      </c>
      <c r="C10" s="1272" t="s">
        <v>711</v>
      </c>
      <c r="D10" s="1315"/>
      <c r="E10" s="1273"/>
      <c r="F10" s="1308"/>
      <c r="G10" s="1309"/>
      <c r="H10" s="1311"/>
      <c r="I10" s="353" t="s">
        <v>712</v>
      </c>
      <c r="J10" s="353" t="s">
        <v>713</v>
      </c>
      <c r="K10" s="353" t="s">
        <v>714</v>
      </c>
      <c r="L10" s="1316" t="s">
        <v>715</v>
      </c>
      <c r="M10" s="1317"/>
      <c r="N10" s="1316" t="s">
        <v>1193</v>
      </c>
      <c r="O10" s="1318"/>
      <c r="P10" s="1317"/>
    </row>
    <row r="11" spans="1:18" s="72" customFormat="1" ht="55.4" customHeight="1" thickTop="1">
      <c r="B11" s="294">
        <v>1</v>
      </c>
      <c r="C11" s="1277" t="s">
        <v>716</v>
      </c>
      <c r="D11" s="1277" t="s">
        <v>717</v>
      </c>
      <c r="E11" s="295" t="s">
        <v>718</v>
      </c>
      <c r="F11" s="1302" t="s">
        <v>719</v>
      </c>
      <c r="G11" s="1303"/>
      <c r="H11" s="296"/>
      <c r="I11" s="296"/>
      <c r="J11" s="296"/>
      <c r="K11" s="296"/>
      <c r="L11" s="1304"/>
      <c r="M11" s="1305"/>
      <c r="N11" s="1289"/>
      <c r="O11" s="1286"/>
      <c r="P11" s="1287"/>
    </row>
    <row r="12" spans="1:18" s="72" customFormat="1" ht="60.75" customHeight="1">
      <c r="B12" s="297">
        <v>2</v>
      </c>
      <c r="C12" s="1278"/>
      <c r="D12" s="1278"/>
      <c r="E12" s="298" t="s">
        <v>720</v>
      </c>
      <c r="F12" s="1301" t="s">
        <v>721</v>
      </c>
      <c r="G12" s="1297"/>
      <c r="H12" s="296"/>
      <c r="I12" s="296"/>
      <c r="J12" s="296"/>
      <c r="K12" s="296"/>
      <c r="L12" s="1292"/>
      <c r="M12" s="1292"/>
      <c r="N12" s="1293"/>
      <c r="O12" s="1290"/>
      <c r="P12" s="1291"/>
    </row>
    <row r="13" spans="1:18" s="72" customFormat="1" ht="55.4" customHeight="1">
      <c r="B13" s="297">
        <v>3</v>
      </c>
      <c r="C13" s="1278"/>
      <c r="D13" s="1278"/>
      <c r="E13" s="298" t="s">
        <v>722</v>
      </c>
      <c r="F13" s="1301" t="s">
        <v>723</v>
      </c>
      <c r="G13" s="1297"/>
      <c r="H13" s="296"/>
      <c r="I13" s="296"/>
      <c r="J13" s="296"/>
      <c r="K13" s="296"/>
      <c r="L13" s="1292"/>
      <c r="M13" s="1292"/>
      <c r="N13" s="1293"/>
      <c r="O13" s="1290"/>
      <c r="P13" s="1291"/>
      <c r="Q13" s="127"/>
      <c r="R13" s="127"/>
    </row>
    <row r="14" spans="1:18" s="72" customFormat="1" ht="55.4" customHeight="1">
      <c r="B14" s="297">
        <v>4</v>
      </c>
      <c r="C14" s="1278"/>
      <c r="D14" s="1279"/>
      <c r="E14" s="298" t="s">
        <v>724</v>
      </c>
      <c r="F14" s="1301" t="s">
        <v>725</v>
      </c>
      <c r="G14" s="1297"/>
      <c r="H14" s="296"/>
      <c r="I14" s="296"/>
      <c r="J14" s="296"/>
      <c r="K14" s="296"/>
      <c r="L14" s="1292"/>
      <c r="M14" s="1292"/>
      <c r="N14" s="1293"/>
      <c r="O14" s="1290"/>
      <c r="P14" s="1291"/>
      <c r="Q14" s="127"/>
      <c r="R14" s="127"/>
    </row>
    <row r="15" spans="1:18" s="72" customFormat="1" ht="77.25" customHeight="1">
      <c r="B15" s="297">
        <v>5</v>
      </c>
      <c r="C15" s="1278"/>
      <c r="D15" s="1294" t="s">
        <v>726</v>
      </c>
      <c r="E15" s="1295"/>
      <c r="F15" s="1301" t="s">
        <v>727</v>
      </c>
      <c r="G15" s="1297"/>
      <c r="H15" s="296"/>
      <c r="I15" s="296"/>
      <c r="J15" s="296"/>
      <c r="K15" s="296"/>
      <c r="L15" s="1292"/>
      <c r="M15" s="1292"/>
      <c r="N15" s="1293"/>
      <c r="O15" s="1290"/>
      <c r="P15" s="1291"/>
    </row>
    <row r="16" spans="1:18" s="72" customFormat="1" ht="55.4" customHeight="1">
      <c r="B16" s="297">
        <v>6</v>
      </c>
      <c r="C16" s="1278"/>
      <c r="D16" s="1294" t="s">
        <v>728</v>
      </c>
      <c r="E16" s="1295"/>
      <c r="F16" s="1301" t="s">
        <v>729</v>
      </c>
      <c r="G16" s="1297"/>
      <c r="H16" s="296"/>
      <c r="I16" s="296"/>
      <c r="J16" s="296"/>
      <c r="K16" s="296"/>
      <c r="L16" s="1292"/>
      <c r="M16" s="1292"/>
      <c r="N16" s="1293"/>
      <c r="O16" s="1290"/>
      <c r="P16" s="1291"/>
    </row>
    <row r="17" spans="2:16" s="72" customFormat="1" ht="55.4" customHeight="1">
      <c r="B17" s="297">
        <v>7</v>
      </c>
      <c r="C17" s="1278"/>
      <c r="D17" s="1294" t="s">
        <v>730</v>
      </c>
      <c r="E17" s="1295"/>
      <c r="F17" s="1301" t="s">
        <v>731</v>
      </c>
      <c r="G17" s="1297"/>
      <c r="H17" s="296"/>
      <c r="I17" s="296"/>
      <c r="J17" s="296"/>
      <c r="K17" s="296"/>
      <c r="L17" s="1292"/>
      <c r="M17" s="1292"/>
      <c r="N17" s="1293"/>
      <c r="O17" s="1290"/>
      <c r="P17" s="1291"/>
    </row>
    <row r="18" spans="2:16" s="72" customFormat="1" ht="55.4" customHeight="1">
      <c r="B18" s="297">
        <v>8</v>
      </c>
      <c r="C18" s="1278"/>
      <c r="D18" s="1294" t="s">
        <v>732</v>
      </c>
      <c r="E18" s="1295"/>
      <c r="F18" s="1301" t="s">
        <v>733</v>
      </c>
      <c r="G18" s="1297"/>
      <c r="H18" s="296"/>
      <c r="I18" s="296"/>
      <c r="J18" s="296"/>
      <c r="K18" s="296"/>
      <c r="L18" s="1292"/>
      <c r="M18" s="1292"/>
      <c r="N18" s="1293"/>
      <c r="O18" s="1290"/>
      <c r="P18" s="1291"/>
    </row>
    <row r="19" spans="2:16" s="72" customFormat="1" ht="55.4" customHeight="1">
      <c r="B19" s="297">
        <v>9</v>
      </c>
      <c r="C19" s="1278"/>
      <c r="D19" s="1294" t="s">
        <v>734</v>
      </c>
      <c r="E19" s="1295"/>
      <c r="F19" s="1301" t="s">
        <v>735</v>
      </c>
      <c r="G19" s="1297"/>
      <c r="H19" s="296"/>
      <c r="I19" s="296"/>
      <c r="J19" s="296"/>
      <c r="K19" s="296"/>
      <c r="L19" s="1292"/>
      <c r="M19" s="1292"/>
      <c r="N19" s="1293"/>
      <c r="O19" s="1290"/>
      <c r="P19" s="1291"/>
    </row>
    <row r="20" spans="2:16" s="72" customFormat="1" ht="55.4" customHeight="1">
      <c r="B20" s="297">
        <v>10</v>
      </c>
      <c r="C20" s="1278"/>
      <c r="D20" s="1294" t="s">
        <v>736</v>
      </c>
      <c r="E20" s="1295"/>
      <c r="F20" s="1301" t="s">
        <v>737</v>
      </c>
      <c r="G20" s="1297"/>
      <c r="H20" s="296"/>
      <c r="I20" s="296"/>
      <c r="J20" s="296"/>
      <c r="K20" s="296"/>
      <c r="L20" s="1292"/>
      <c r="M20" s="1292"/>
      <c r="N20" s="1293"/>
      <c r="O20" s="1290"/>
      <c r="P20" s="1291"/>
    </row>
    <row r="21" spans="2:16" s="72" customFormat="1" ht="55.4" customHeight="1">
      <c r="B21" s="297">
        <v>11</v>
      </c>
      <c r="C21" s="1278"/>
      <c r="D21" s="1294" t="s">
        <v>738</v>
      </c>
      <c r="E21" s="1295"/>
      <c r="F21" s="1301" t="s">
        <v>739</v>
      </c>
      <c r="G21" s="1297"/>
      <c r="H21" s="296"/>
      <c r="I21" s="296"/>
      <c r="J21" s="296"/>
      <c r="K21" s="296"/>
      <c r="L21" s="1292"/>
      <c r="M21" s="1292"/>
      <c r="N21" s="1293"/>
      <c r="O21" s="1290"/>
      <c r="P21" s="1291"/>
    </row>
    <row r="22" spans="2:16" s="72" customFormat="1" ht="55.4" customHeight="1">
      <c r="B22" s="297">
        <v>12</v>
      </c>
      <c r="C22" s="1278"/>
      <c r="D22" s="1294" t="s">
        <v>740</v>
      </c>
      <c r="E22" s="1295"/>
      <c r="F22" s="1300" t="s">
        <v>741</v>
      </c>
      <c r="G22" s="1297"/>
      <c r="H22" s="296"/>
      <c r="I22" s="296"/>
      <c r="J22" s="296"/>
      <c r="K22" s="296"/>
      <c r="L22" s="1292"/>
      <c r="M22" s="1292"/>
      <c r="N22" s="1293"/>
      <c r="O22" s="1290"/>
      <c r="P22" s="1291"/>
    </row>
    <row r="23" spans="2:16" s="72" customFormat="1" ht="55.4" customHeight="1">
      <c r="B23" s="297">
        <v>13</v>
      </c>
      <c r="C23" s="1278"/>
      <c r="D23" s="1294" t="s">
        <v>742</v>
      </c>
      <c r="E23" s="1295"/>
      <c r="F23" s="1300" t="s">
        <v>743</v>
      </c>
      <c r="G23" s="1297"/>
      <c r="H23" s="296"/>
      <c r="I23" s="296"/>
      <c r="J23" s="296"/>
      <c r="K23" s="296"/>
      <c r="L23" s="1292"/>
      <c r="M23" s="1292"/>
      <c r="N23" s="1293"/>
      <c r="O23" s="1290"/>
      <c r="P23" s="1291"/>
    </row>
    <row r="24" spans="2:16" s="72" customFormat="1" ht="59.25" customHeight="1">
      <c r="B24" s="297">
        <v>14</v>
      </c>
      <c r="C24" s="1278"/>
      <c r="D24" s="1294" t="s">
        <v>744</v>
      </c>
      <c r="E24" s="1295"/>
      <c r="F24" s="1300" t="s">
        <v>782</v>
      </c>
      <c r="G24" s="1297"/>
      <c r="H24" s="296"/>
      <c r="I24" s="296"/>
      <c r="J24" s="296"/>
      <c r="K24" s="296"/>
      <c r="L24" s="1292"/>
      <c r="M24" s="1292"/>
      <c r="N24" s="1293"/>
      <c r="O24" s="1290"/>
      <c r="P24" s="1291"/>
    </row>
    <row r="25" spans="2:16" s="72" customFormat="1" ht="85.5" customHeight="1">
      <c r="B25" s="297">
        <v>15</v>
      </c>
      <c r="C25" s="1278"/>
      <c r="D25" s="1294" t="s">
        <v>781</v>
      </c>
      <c r="E25" s="1295"/>
      <c r="F25" s="1296" t="s">
        <v>806</v>
      </c>
      <c r="G25" s="1297"/>
      <c r="H25" s="296"/>
      <c r="I25" s="296"/>
      <c r="J25" s="296"/>
      <c r="K25" s="296"/>
      <c r="L25" s="1292"/>
      <c r="M25" s="1292"/>
      <c r="N25" s="1293"/>
      <c r="O25" s="1290"/>
      <c r="P25" s="1291"/>
    </row>
    <row r="26" spans="2:16" s="72" customFormat="1" ht="55.4" customHeight="1">
      <c r="B26" s="297">
        <v>16</v>
      </c>
      <c r="C26" s="1279"/>
      <c r="D26" s="1294" t="s">
        <v>745</v>
      </c>
      <c r="E26" s="1295"/>
      <c r="F26" s="1296" t="s">
        <v>783</v>
      </c>
      <c r="G26" s="1297"/>
      <c r="H26" s="296"/>
      <c r="I26" s="296"/>
      <c r="J26" s="296"/>
      <c r="K26" s="296"/>
      <c r="L26" s="1292"/>
      <c r="M26" s="1292"/>
      <c r="N26" s="1293"/>
      <c r="O26" s="1290"/>
      <c r="P26" s="1291"/>
    </row>
    <row r="27" spans="2:16" s="72" customFormat="1" ht="18" customHeight="1">
      <c r="B27" s="299"/>
      <c r="C27" s="300"/>
      <c r="D27" s="301"/>
      <c r="E27"/>
      <c r="F27" s="302"/>
      <c r="G27" s="303"/>
      <c r="H27" s="303"/>
      <c r="I27" s="303"/>
      <c r="J27" s="303"/>
      <c r="K27" s="304"/>
      <c r="L27" s="299"/>
      <c r="M27" s="299"/>
      <c r="N27" s="304"/>
      <c r="O27" s="305"/>
      <c r="P27" s="305"/>
    </row>
    <row r="28" spans="2:16" s="72" customFormat="1" ht="26.25" customHeight="1">
      <c r="B28" s="1298" t="s">
        <v>708</v>
      </c>
      <c r="C28" s="1298"/>
      <c r="D28" s="1298"/>
      <c r="E28" s="1298"/>
      <c r="F28" s="1299" t="s">
        <v>746</v>
      </c>
      <c r="G28" s="1299"/>
      <c r="H28" s="1299"/>
      <c r="I28" s="1299"/>
      <c r="J28" s="1299"/>
      <c r="K28" s="1299"/>
      <c r="L28" s="1299"/>
      <c r="M28" s="1299"/>
      <c r="N28" s="1299"/>
      <c r="O28" s="1299"/>
      <c r="P28" s="1299"/>
    </row>
    <row r="29" spans="2:16" s="72" customFormat="1" ht="34.5" customHeight="1" thickBot="1">
      <c r="B29" s="306" t="s">
        <v>710</v>
      </c>
      <c r="C29" s="1270" t="s">
        <v>711</v>
      </c>
      <c r="D29" s="1270"/>
      <c r="E29" s="1270"/>
      <c r="F29" s="1270" t="s">
        <v>760</v>
      </c>
      <c r="G29" s="1270"/>
      <c r="H29" s="1270"/>
      <c r="I29" s="538" t="s">
        <v>712</v>
      </c>
      <c r="J29" s="538" t="s">
        <v>713</v>
      </c>
      <c r="K29" s="538" t="s">
        <v>714</v>
      </c>
      <c r="L29" s="1271" t="s">
        <v>715</v>
      </c>
      <c r="M29" s="1271"/>
      <c r="N29" s="538" t="s">
        <v>791</v>
      </c>
      <c r="O29" s="1272" t="s">
        <v>747</v>
      </c>
      <c r="P29" s="1273"/>
    </row>
    <row r="30" spans="2:16" s="72" customFormat="1" ht="53.25" customHeight="1" thickTop="1">
      <c r="B30" s="1274">
        <v>17</v>
      </c>
      <c r="C30" s="1277" t="s">
        <v>748</v>
      </c>
      <c r="D30" s="1280" t="s">
        <v>749</v>
      </c>
      <c r="E30" s="1281"/>
      <c r="F30" s="294" t="s">
        <v>750</v>
      </c>
      <c r="G30" s="1286"/>
      <c r="H30" s="1287"/>
      <c r="I30" s="296"/>
      <c r="J30" s="296"/>
      <c r="K30" s="296"/>
      <c r="L30" s="1288"/>
      <c r="M30" s="1288"/>
      <c r="N30" s="506"/>
      <c r="O30" s="1289"/>
      <c r="P30" s="1287"/>
    </row>
    <row r="31" spans="2:16" s="72" customFormat="1" ht="53.25" customHeight="1">
      <c r="B31" s="1275"/>
      <c r="C31" s="1278"/>
      <c r="D31" s="1282"/>
      <c r="E31" s="1283"/>
      <c r="F31" s="539" t="s">
        <v>751</v>
      </c>
      <c r="G31" s="1290"/>
      <c r="H31" s="1291"/>
      <c r="I31" s="296"/>
      <c r="J31" s="296"/>
      <c r="K31" s="296"/>
      <c r="L31" s="1292"/>
      <c r="M31" s="1292"/>
      <c r="N31" s="507"/>
      <c r="O31" s="1293"/>
      <c r="P31" s="1291"/>
    </row>
    <row r="32" spans="2:16" s="72" customFormat="1" ht="53.25" customHeight="1">
      <c r="B32" s="1276"/>
      <c r="C32" s="1279"/>
      <c r="D32" s="1284"/>
      <c r="E32" s="1285"/>
      <c r="F32" s="539" t="s">
        <v>752</v>
      </c>
      <c r="G32" s="1290"/>
      <c r="H32" s="1291"/>
      <c r="I32" s="296"/>
      <c r="J32" s="296"/>
      <c r="K32" s="296"/>
      <c r="L32" s="1292"/>
      <c r="M32" s="1292"/>
      <c r="N32" s="507"/>
      <c r="O32" s="1293"/>
      <c r="P32" s="1291"/>
    </row>
    <row r="33" spans="8:11" ht="20.149999999999999" customHeight="1"/>
    <row r="34" spans="8:11" ht="20.149999999999999" hidden="1" customHeight="1">
      <c r="H34" s="307" t="s">
        <v>792</v>
      </c>
      <c r="I34" s="308">
        <f>COUNTIF(I11:I26,"実施")/(16-COUNTIF(I11:I26,"非該当"))</f>
        <v>0</v>
      </c>
      <c r="J34" s="308">
        <f>COUNTIF(J11:J26,"実施")/(16-COUNTIF(J11:J26,"非該当"))</f>
        <v>0</v>
      </c>
      <c r="K34" s="308">
        <f>COUNTIF(K11:K26,"実施")/(16-COUNTIF(K11:K26,"非該当"))</f>
        <v>0</v>
      </c>
    </row>
    <row r="35" spans="8:11" ht="20.149999999999999" hidden="1" customHeight="1">
      <c r="H35" s="307" t="s">
        <v>793</v>
      </c>
      <c r="I35" s="309">
        <f>(COUNTIF(I11:I14,"実施"))</f>
        <v>0</v>
      </c>
      <c r="J35" s="309">
        <f t="shared" ref="J35:K35" si="0">(COUNTIF(J11:J14,"実施"))</f>
        <v>0</v>
      </c>
      <c r="K35" s="309">
        <f t="shared" si="0"/>
        <v>0</v>
      </c>
    </row>
    <row r="36" spans="8:11" ht="20.149999999999999" hidden="1" customHeight="1">
      <c r="H36" s="307" t="s">
        <v>808</v>
      </c>
      <c r="I36" s="309">
        <f>IF(I30="実施",1,0)</f>
        <v>0</v>
      </c>
      <c r="J36" s="309">
        <f>IF(OR(I30="実施",J30="実施"),1,0)</f>
        <v>0</v>
      </c>
      <c r="K36" s="309">
        <f>IF(OR(I30="実施",J30="実施",K30="実施"),1,0)</f>
        <v>0</v>
      </c>
    </row>
    <row r="37" spans="8:11" ht="20.149999999999999" hidden="1" customHeight="1">
      <c r="H37" s="307" t="s">
        <v>809</v>
      </c>
      <c r="I37" s="309">
        <f>IF(I31="実施",1,0)</f>
        <v>0</v>
      </c>
      <c r="J37" s="309">
        <f>IF(OR(I31="実施",J31="実施"),1,0)</f>
        <v>0</v>
      </c>
      <c r="K37" s="309">
        <f t="shared" ref="K37:K38" si="1">IF(OR(I31="実施",J31="実施",K31="実施"),1,0)</f>
        <v>0</v>
      </c>
    </row>
    <row r="38" spans="8:11" ht="20.149999999999999" hidden="1" customHeight="1">
      <c r="H38" s="307" t="s">
        <v>810</v>
      </c>
      <c r="I38" s="309">
        <f>IF(I32="実施",1,0)</f>
        <v>0</v>
      </c>
      <c r="J38" s="309">
        <f>IF(OR(I32="実施",J32="実施"),1,0)</f>
        <v>0</v>
      </c>
      <c r="K38" s="309">
        <f t="shared" si="1"/>
        <v>0</v>
      </c>
    </row>
    <row r="39" spans="8:11" ht="20.149999999999999" hidden="1" customHeight="1">
      <c r="H39" s="307" t="s">
        <v>794</v>
      </c>
      <c r="I39" s="367">
        <f>((COUNTIF(I11:I26,"実施")+SUM(I36:I38))/(16-COUNTIF(I11:I26,"非該当")))</f>
        <v>0</v>
      </c>
      <c r="J39" s="367">
        <f t="shared" ref="J39:K39" si="2">((COUNTIF(J11:J26,"実施")+SUM(J36:J38))/(16-COUNTIF(J11:J26,"非該当")))</f>
        <v>0</v>
      </c>
      <c r="K39" s="367">
        <f t="shared" si="2"/>
        <v>0</v>
      </c>
    </row>
    <row r="40" spans="8:11" ht="20.149999999999999" hidden="1" customHeight="1">
      <c r="H40" s="310" t="s">
        <v>753</v>
      </c>
      <c r="I40" s="311" t="str">
        <f>IF(ISERR(I34),"",IF(I11="","",IF(I34=1,"S",IF(AND(I35=4,I39&gt;=1),"A","B"))))</f>
        <v/>
      </c>
      <c r="J40" s="311" t="str">
        <f>IF(ISERR(J34),"",IF(J11="","",IF(J34=1,"S",IF(AND(J35=4,J39&gt;=1),"A","B"))))</f>
        <v/>
      </c>
      <c r="K40" s="311" t="str">
        <f>IF(ISERR(K34),"",IF(K11="","",IF(K34=1,"S",IF(AND(K35=4,K39&gt;=1),"A","B"))))</f>
        <v/>
      </c>
    </row>
    <row r="41" spans="8:11" ht="20.149999999999999" hidden="1" customHeight="1"/>
    <row r="42" spans="8:11" ht="19.5" hidden="1" customHeight="1">
      <c r="H42" s="312" t="s">
        <v>754</v>
      </c>
    </row>
    <row r="43" spans="8:11" ht="19.5" hidden="1" customHeight="1">
      <c r="H43" s="312" t="s">
        <v>755</v>
      </c>
    </row>
    <row r="44" spans="8:11" ht="19.5" hidden="1" customHeight="1">
      <c r="H44" s="312" t="s">
        <v>756</v>
      </c>
    </row>
    <row r="45" spans="8:11" ht="20.149999999999999" customHeight="1"/>
  </sheetData>
  <sheetProtection algorithmName="SHA-512" hashValue="OcIPhyZXpDOGe60mijoHCC74fBtcSUHkwpi0hGtZKGFVJsEf7IqQNZgYJ203JBqQ7MwMJrRVrgRurk08hHx9qw==" saltValue="+oWaRgwpYOwkv8QCsGb+Yw==" spinCount="100000" sheet="1" selectLockedCells="1"/>
  <dataConsolidate/>
  <mergeCells count="88">
    <mergeCell ref="N5:P5"/>
    <mergeCell ref="B9:E9"/>
    <mergeCell ref="F9:G10"/>
    <mergeCell ref="H9:H10"/>
    <mergeCell ref="I9:P9"/>
    <mergeCell ref="C10:E10"/>
    <mergeCell ref="L10:M10"/>
    <mergeCell ref="N10:P10"/>
    <mergeCell ref="N13:P13"/>
    <mergeCell ref="F14:G14"/>
    <mergeCell ref="L14:M14"/>
    <mergeCell ref="N14:P14"/>
    <mergeCell ref="D15:E15"/>
    <mergeCell ref="F15:G15"/>
    <mergeCell ref="L15:M15"/>
    <mergeCell ref="N15:P15"/>
    <mergeCell ref="D11:D14"/>
    <mergeCell ref="F11:G11"/>
    <mergeCell ref="L11:M11"/>
    <mergeCell ref="N11:P11"/>
    <mergeCell ref="F12:G12"/>
    <mergeCell ref="L12:M12"/>
    <mergeCell ref="N12:P12"/>
    <mergeCell ref="F13:G13"/>
    <mergeCell ref="D16:E16"/>
    <mergeCell ref="F16:G16"/>
    <mergeCell ref="L16:M16"/>
    <mergeCell ref="N16:P16"/>
    <mergeCell ref="D17:E17"/>
    <mergeCell ref="F17:G17"/>
    <mergeCell ref="L17:M17"/>
    <mergeCell ref="N17:P17"/>
    <mergeCell ref="D18:E18"/>
    <mergeCell ref="F18:G18"/>
    <mergeCell ref="L18:M18"/>
    <mergeCell ref="N18:P18"/>
    <mergeCell ref="D19:E19"/>
    <mergeCell ref="F19:G19"/>
    <mergeCell ref="L19:M19"/>
    <mergeCell ref="N19:P19"/>
    <mergeCell ref="D20:E20"/>
    <mergeCell ref="F20:G20"/>
    <mergeCell ref="L20:M20"/>
    <mergeCell ref="N20:P20"/>
    <mergeCell ref="D21:E21"/>
    <mergeCell ref="F21:G21"/>
    <mergeCell ref="L21:M21"/>
    <mergeCell ref="N21:P21"/>
    <mergeCell ref="D22:E22"/>
    <mergeCell ref="F22:G22"/>
    <mergeCell ref="L22:M22"/>
    <mergeCell ref="N22:P22"/>
    <mergeCell ref="D23:E23"/>
    <mergeCell ref="F23:G23"/>
    <mergeCell ref="L23:M23"/>
    <mergeCell ref="N23:P23"/>
    <mergeCell ref="D26:E26"/>
    <mergeCell ref="F26:G26"/>
    <mergeCell ref="L26:M26"/>
    <mergeCell ref="N26:P26"/>
    <mergeCell ref="B28:E28"/>
    <mergeCell ref="F28:P28"/>
    <mergeCell ref="C11:C26"/>
    <mergeCell ref="L13:M13"/>
    <mergeCell ref="D24:E24"/>
    <mergeCell ref="F24:G24"/>
    <mergeCell ref="L24:M24"/>
    <mergeCell ref="N24:P24"/>
    <mergeCell ref="D25:E25"/>
    <mergeCell ref="F25:G25"/>
    <mergeCell ref="L25:M25"/>
    <mergeCell ref="N25:P25"/>
    <mergeCell ref="C29:E29"/>
    <mergeCell ref="F29:H29"/>
    <mergeCell ref="L29:M29"/>
    <mergeCell ref="O29:P29"/>
    <mergeCell ref="B30:B32"/>
    <mergeCell ref="C30:C32"/>
    <mergeCell ref="D30:E32"/>
    <mergeCell ref="G30:H30"/>
    <mergeCell ref="L30:M30"/>
    <mergeCell ref="O30:P30"/>
    <mergeCell ref="G31:H31"/>
    <mergeCell ref="L31:M31"/>
    <mergeCell ref="O31:P31"/>
    <mergeCell ref="G32:H32"/>
    <mergeCell ref="L32:M32"/>
    <mergeCell ref="O32:P32"/>
  </mergeCells>
  <phoneticPr fontId="22"/>
  <conditionalFormatting sqref="G30:H32">
    <cfRule type="containsBlanks" dxfId="27" priority="16" stopIfTrue="1">
      <formula>LEN(TRIM(G30))=0</formula>
    </cfRule>
  </conditionalFormatting>
  <conditionalFormatting sqref="H11:K26">
    <cfRule type="cellIs" dxfId="26" priority="1" operator="equal">
      <formula>""</formula>
    </cfRule>
    <cfRule type="cellIs" dxfId="25" priority="12" stopIfTrue="1" operator="equal">
      <formula>"未実施"</formula>
    </cfRule>
    <cfRule type="cellIs" dxfId="24" priority="13" stopIfTrue="1" operator="equal">
      <formula>"実施"</formula>
    </cfRule>
  </conditionalFormatting>
  <conditionalFormatting sqref="I30:K32">
    <cfRule type="cellIs" dxfId="23" priority="7" stopIfTrue="1" operator="equal">
      <formula>""</formula>
    </cfRule>
    <cfRule type="cellIs" dxfId="22" priority="10" stopIfTrue="1" operator="equal">
      <formula>"実施"</formula>
    </cfRule>
  </conditionalFormatting>
  <conditionalFormatting sqref="L11:P26">
    <cfRule type="containsBlanks" dxfId="21" priority="3" stopIfTrue="1">
      <formula>LEN(TRIM(L11))=0</formula>
    </cfRule>
  </conditionalFormatting>
  <conditionalFormatting sqref="L30:P32">
    <cfRule type="containsBlanks" dxfId="20" priority="2">
      <formula>LEN(TRIM(L30))=0</formula>
    </cfRule>
  </conditionalFormatting>
  <dataValidations count="6">
    <dataValidation type="list" allowBlank="1" showInputMessage="1" showErrorMessage="1" sqref="H15:K26" xr:uid="{00000000-0002-0000-0800-000001000000}">
      <formula1>$H$42:$H$44</formula1>
    </dataValidation>
    <dataValidation imeMode="off" operator="lessThanOrEqual" allowBlank="1" showInputMessage="1" showErrorMessage="1" errorTitle="入力エラー" error="リストから選択してください。" sqref="C11 B11:B27" xr:uid="{00000000-0002-0000-0800-000002000000}"/>
    <dataValidation type="textLength" imeMode="on" operator="lessThanOrEqual" allowBlank="1" showInputMessage="1" showErrorMessage="1" errorTitle="入力エラー" error="文字数制限(150文字以内)を超過しています。" sqref="F11:F21 F25:F29" xr:uid="{00000000-0002-0000-0800-000003000000}">
      <formula1>150</formula1>
    </dataValidation>
    <dataValidation type="list" imeMode="on" operator="lessThanOrEqual" allowBlank="1" showInputMessage="1" showErrorMessage="1" errorTitle="入力エラー" error="文字数制限(100文字以内)を超過しています。" sqref="K27" xr:uid="{00000000-0002-0000-0800-000004000000}">
      <formula1>#REF!</formula1>
    </dataValidation>
    <dataValidation type="list" allowBlank="1" showInputMessage="1" showErrorMessage="1" sqref="H11:K14" xr:uid="{00000000-0002-0000-0800-000005000000}">
      <formula1>$H$42:$H$43</formula1>
    </dataValidation>
    <dataValidation type="list" allowBlank="1" showInputMessage="1" showErrorMessage="1" sqref="I30:K32" xr:uid="{B005F191-19AC-41D3-ADBF-32F51EA577EC}">
      <formula1>$H$42</formula1>
    </dataValidation>
  </dataValidations>
  <pageMargins left="0.27559055118110237" right="0.19685039370078741" top="0.59055118110236227" bottom="0.59055118110236227" header="0.51181102362204722" footer="0.51181102362204722"/>
  <pageSetup paperSize="9" scale="57"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179</vt:i4>
      </vt:variant>
    </vt:vector>
  </HeadingPairs>
  <TitlesOfParts>
    <vt:vector size="199" baseType="lpstr">
      <vt:lpstr>実施状況書提出書</vt:lpstr>
      <vt:lpstr>別紙１ 推進体制</vt:lpstr>
      <vt:lpstr>計算書①</vt:lpstr>
      <vt:lpstr>計算書②</vt:lpstr>
      <vt:lpstr>計算書③</vt:lpstr>
      <vt:lpstr>別紙２ 排出状況</vt:lpstr>
      <vt:lpstr>別紙３ 工場毎</vt:lpstr>
      <vt:lpstr>別紙４ 抑制</vt:lpstr>
      <vt:lpstr>別紙５ 削減対策</vt:lpstr>
      <vt:lpstr>別紙６ 先進対策</vt:lpstr>
      <vt:lpstr>別紙７ ｸﾚｼﾞｯﾄ</vt:lpstr>
      <vt:lpstr>別紙８ 再エネ目標</vt:lpstr>
      <vt:lpstr>別紙９ 再エネ措置</vt:lpstr>
      <vt:lpstr>小売電気事業者排出係数</vt:lpstr>
      <vt:lpstr>産業分類</vt:lpstr>
      <vt:lpstr>温室効果ガス</vt:lpstr>
      <vt:lpstr>排出活動</vt:lpstr>
      <vt:lpstr>排出活動区分</vt:lpstr>
      <vt:lpstr>燃料種</vt:lpstr>
      <vt:lpstr>燃料種設定</vt:lpstr>
      <vt:lpstr>_①</vt:lpstr>
      <vt:lpstr>_②</vt:lpstr>
      <vt:lpstr>_③</vt:lpstr>
      <vt:lpstr>_C01</vt:lpstr>
      <vt:lpstr>_C0101</vt:lpstr>
      <vt:lpstr>_C0102</vt:lpstr>
      <vt:lpstr>_C0103</vt:lpstr>
      <vt:lpstr>_C0104</vt:lpstr>
      <vt:lpstr>_C0105</vt:lpstr>
      <vt:lpstr>_C0106</vt:lpstr>
      <vt:lpstr>_C0107</vt:lpstr>
      <vt:lpstr>_C0108</vt:lpstr>
      <vt:lpstr>_C0109</vt:lpstr>
      <vt:lpstr>_C0110</vt:lpstr>
      <vt:lpstr>_C0111</vt:lpstr>
      <vt:lpstr>_C0112</vt:lpstr>
      <vt:lpstr>_C0113</vt:lpstr>
      <vt:lpstr>_C0114</vt:lpstr>
      <vt:lpstr>_C0115</vt:lpstr>
      <vt:lpstr>_C0116</vt:lpstr>
      <vt:lpstr>_C0117</vt:lpstr>
      <vt:lpstr>_C0118</vt:lpstr>
      <vt:lpstr>_C0119</vt:lpstr>
      <vt:lpstr>_C0120</vt:lpstr>
      <vt:lpstr>_C0121</vt:lpstr>
      <vt:lpstr>_C0122</vt:lpstr>
      <vt:lpstr>_C0123</vt:lpstr>
      <vt:lpstr>_C0124</vt:lpstr>
      <vt:lpstr>_C0125</vt:lpstr>
      <vt:lpstr>_C0126</vt:lpstr>
      <vt:lpstr>_C0127</vt:lpstr>
      <vt:lpstr>_C0128</vt:lpstr>
      <vt:lpstr>_C0129</vt:lpstr>
      <vt:lpstr>_C0130</vt:lpstr>
      <vt:lpstr>_C02</vt:lpstr>
      <vt:lpstr>_C03</vt:lpstr>
      <vt:lpstr>_c04</vt:lpstr>
      <vt:lpstr>_C05</vt:lpstr>
      <vt:lpstr>_C06</vt:lpstr>
      <vt:lpstr>_C07</vt:lpstr>
      <vt:lpstr>_C08</vt:lpstr>
      <vt:lpstr>_C09</vt:lpstr>
      <vt:lpstr>_C10</vt:lpstr>
      <vt:lpstr>_C11</vt:lpstr>
      <vt:lpstr>_C12</vt:lpstr>
      <vt:lpstr>_C13</vt:lpstr>
      <vt:lpstr>_C14</vt:lpstr>
      <vt:lpstr>_C15</vt:lpstr>
      <vt:lpstr>_C16</vt:lpstr>
      <vt:lpstr>_C17</vt:lpstr>
      <vt:lpstr>_C18</vt:lpstr>
      <vt:lpstr>_C19</vt:lpstr>
      <vt:lpstr>_C20</vt:lpstr>
      <vt:lpstr>_C21</vt:lpstr>
      <vt:lpstr>_C22</vt:lpstr>
      <vt:lpstr>_C23</vt:lpstr>
      <vt:lpstr>_C24</vt:lpstr>
      <vt:lpstr>_H01</vt:lpstr>
      <vt:lpstr>_H02</vt:lpstr>
      <vt:lpstr>_H03</vt:lpstr>
      <vt:lpstr>_H04</vt:lpstr>
      <vt:lpstr>_H05</vt:lpstr>
      <vt:lpstr>_H06</vt:lpstr>
      <vt:lpstr>_H07</vt:lpstr>
      <vt:lpstr>_H08</vt:lpstr>
      <vt:lpstr>_H09</vt:lpstr>
      <vt:lpstr>_H10</vt:lpstr>
      <vt:lpstr>_H11</vt:lpstr>
      <vt:lpstr>_H12</vt:lpstr>
      <vt:lpstr>_N01</vt:lpstr>
      <vt:lpstr>_N0101</vt:lpstr>
      <vt:lpstr>_N0102</vt:lpstr>
      <vt:lpstr>_N0103</vt:lpstr>
      <vt:lpstr>_N0104</vt:lpstr>
      <vt:lpstr>_N0105</vt:lpstr>
      <vt:lpstr>_N0106</vt:lpstr>
      <vt:lpstr>_N0107</vt:lpstr>
      <vt:lpstr>_N0108</vt:lpstr>
      <vt:lpstr>_N0109</vt:lpstr>
      <vt:lpstr>_N0110</vt:lpstr>
      <vt:lpstr>_N0111</vt:lpstr>
      <vt:lpstr>_N0112</vt:lpstr>
      <vt:lpstr>_N0113</vt:lpstr>
      <vt:lpstr>_N0114</vt:lpstr>
      <vt:lpstr>_N0115</vt:lpstr>
      <vt:lpstr>_N0116</vt:lpstr>
      <vt:lpstr>_N0117</vt:lpstr>
      <vt:lpstr>_N0118</vt:lpstr>
      <vt:lpstr>_N0119</vt:lpstr>
      <vt:lpstr>_N0120</vt:lpstr>
      <vt:lpstr>_N0121</vt:lpstr>
      <vt:lpstr>_N0122</vt:lpstr>
      <vt:lpstr>_N0123</vt:lpstr>
      <vt:lpstr>_N0124</vt:lpstr>
      <vt:lpstr>_N0125</vt:lpstr>
      <vt:lpstr>_N0126</vt:lpstr>
      <vt:lpstr>_N0127</vt:lpstr>
      <vt:lpstr>_N0128</vt:lpstr>
      <vt:lpstr>_N02</vt:lpstr>
      <vt:lpstr>_N03</vt:lpstr>
      <vt:lpstr>_N04</vt:lpstr>
      <vt:lpstr>_N05</vt:lpstr>
      <vt:lpstr>_N06</vt:lpstr>
      <vt:lpstr>_N07</vt:lpstr>
      <vt:lpstr>_N08</vt:lpstr>
      <vt:lpstr>_N09</vt:lpstr>
      <vt:lpstr>_N10</vt:lpstr>
      <vt:lpstr>_N11</vt:lpstr>
      <vt:lpstr>_N12</vt:lpstr>
      <vt:lpstr>_N13</vt:lpstr>
      <vt:lpstr>_N14</vt:lpstr>
      <vt:lpstr>_N15</vt:lpstr>
      <vt:lpstr>_N16</vt:lpstr>
      <vt:lpstr>_P01</vt:lpstr>
      <vt:lpstr>_P02</vt:lpstr>
      <vt:lpstr>_P03</vt:lpstr>
      <vt:lpstr>_P04</vt:lpstr>
      <vt:lpstr>_P05</vt:lpstr>
      <vt:lpstr>_S01</vt:lpstr>
      <vt:lpstr>_S02</vt:lpstr>
      <vt:lpstr>_S03</vt:lpstr>
      <vt:lpstr>_S04</vt:lpstr>
      <vt:lpstr>_S05</vt:lpstr>
      <vt:lpstr>_S06</vt:lpstr>
      <vt:lpstr>_S07</vt:lpstr>
      <vt:lpstr>_S08</vt:lpstr>
      <vt:lpstr>_T01</vt:lpstr>
      <vt:lpstr>_T02</vt:lpstr>
      <vt:lpstr>DA</vt:lpstr>
      <vt:lpstr>DB</vt:lpstr>
      <vt:lpstr>DC</vt:lpstr>
      <vt:lpstr>DD</vt:lpstr>
      <vt:lpstr>DE</vt:lpstr>
      <vt:lpstr>DF</vt:lpstr>
      <vt:lpstr>DG</vt:lpstr>
      <vt:lpstr>DH</vt:lpstr>
      <vt:lpstr>DI</vt:lpstr>
      <vt:lpstr>DJ</vt:lpstr>
      <vt:lpstr>DK</vt:lpstr>
      <vt:lpstr>DL</vt:lpstr>
      <vt:lpstr>DM</vt:lpstr>
      <vt:lpstr>DN</vt:lpstr>
      <vt:lpstr>DO</vt:lpstr>
      <vt:lpstr>DP</vt:lpstr>
      <vt:lpstr>DQ</vt:lpstr>
      <vt:lpstr>DR</vt:lpstr>
      <vt:lpstr>DS</vt:lpstr>
      <vt:lpstr>DT</vt:lpstr>
      <vt:lpstr>計算書①!Print_Area</vt:lpstr>
      <vt:lpstr>計算書②!Print_Area</vt:lpstr>
      <vt:lpstr>計算書③!Print_Area</vt:lpstr>
      <vt:lpstr>実施状況書提出書!Print_Area</vt:lpstr>
      <vt:lpstr>小売電気事業者排出係数!Print_Area</vt:lpstr>
      <vt:lpstr>'別紙１ 推進体制'!Print_Area</vt:lpstr>
      <vt:lpstr>'別紙２ 排出状況'!Print_Area</vt:lpstr>
      <vt:lpstr>'別紙３ 工場毎'!Print_Area</vt:lpstr>
      <vt:lpstr>'別紙４ 抑制'!Print_Area</vt:lpstr>
      <vt:lpstr>'別紙５ 削減対策'!Print_Area</vt:lpstr>
      <vt:lpstr>'別紙６ 先進対策'!Print_Area</vt:lpstr>
      <vt:lpstr>'別紙７ ｸﾚｼﾞｯﾄ'!Print_Area</vt:lpstr>
      <vt:lpstr>'別紙８ 再エネ目標'!Print_Area</vt:lpstr>
      <vt:lpstr>'別紙９ 再エネ措置'!Print_Area</vt:lpstr>
      <vt:lpstr>温室効果ガス!Print_Titles</vt:lpstr>
      <vt:lpstr>計算書①!Print_Titles</vt:lpstr>
      <vt:lpstr>燃料種!Print_Titles</vt:lpstr>
      <vt:lpstr>燃料種設定!Print_Titles</vt:lpstr>
      <vt:lpstr>排出活動!Print_Titles</vt:lpstr>
      <vt:lpstr>排出活動区分!Print_Titles</vt:lpstr>
      <vt:lpstr>パーフルオロカーボン</vt:lpstr>
      <vt:lpstr>パーフルオロカーボンリスト</vt:lpstr>
      <vt:lpstr>ハイドロフルオロカーボン</vt:lpstr>
      <vt:lpstr>ハイドロフルオロカーボンリスト</vt:lpstr>
      <vt:lpstr>メタン</vt:lpstr>
      <vt:lpstr>一酸化二窒素</vt:lpstr>
      <vt:lpstr>三ふっ化窒素</vt:lpstr>
      <vt:lpstr>小分類①</vt:lpstr>
      <vt:lpstr>大分類</vt:lpstr>
      <vt:lpstr>燃料種―</vt:lpstr>
      <vt:lpstr>六ふっ化硫黄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oa</cp:lastModifiedBy>
  <cp:lastPrinted>2024-04-10T03:25:39Z</cp:lastPrinted>
  <dcterms:created xsi:type="dcterms:W3CDTF">2010-08-02T07:59:07Z</dcterms:created>
  <dcterms:modified xsi:type="dcterms:W3CDTF">2026-02-27T02:37:06Z</dcterms:modified>
</cp:coreProperties>
</file>